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7B79DEE1-B05D-4B11-8C7A-8DB5904BECF7}" xr6:coauthVersionLast="47" xr6:coauthVersionMax="47" xr10:uidLastSave="{00000000-0000-0000-0000-000000000000}"/>
  <bookViews>
    <workbookView xWindow="420" yWindow="-165" windowWidth="21780" windowHeight="15420" firstSheet="2" activeTab="5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  <sheet name="FCC" sheetId="14" r:id="rId7"/>
    <sheet name="BCC" sheetId="15" r:id="rId8"/>
    <sheet name="HCP" sheetId="16" r:id="rId9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7" i="12" l="1"/>
  <c r="E481" i="12"/>
  <c r="E475" i="12"/>
  <c r="B475" i="12"/>
  <c r="B469" i="12"/>
  <c r="E463" i="12"/>
  <c r="B463" i="12"/>
  <c r="B457" i="12"/>
  <c r="E451" i="12"/>
  <c r="H445" i="12"/>
  <c r="E445" i="12"/>
  <c r="B445" i="12"/>
  <c r="H439" i="12"/>
  <c r="E439" i="12"/>
  <c r="B439" i="12"/>
  <c r="B433" i="12"/>
  <c r="J427" i="12"/>
  <c r="B427" i="12"/>
  <c r="B421" i="12"/>
  <c r="B415" i="12"/>
  <c r="H409" i="12"/>
  <c r="B409" i="12"/>
  <c r="H403" i="12"/>
  <c r="B403" i="12"/>
  <c r="E397" i="12"/>
  <c r="B397" i="12"/>
  <c r="E391" i="12"/>
  <c r="B391" i="12"/>
  <c r="H385" i="12"/>
  <c r="B385" i="12"/>
  <c r="H373" i="12"/>
  <c r="E373" i="12"/>
  <c r="B373" i="12"/>
  <c r="H367" i="12"/>
  <c r="H361" i="12"/>
  <c r="E361" i="12"/>
  <c r="B361" i="12"/>
  <c r="H355" i="12"/>
  <c r="H349" i="12"/>
  <c r="B349" i="12"/>
  <c r="H343" i="12"/>
  <c r="B343" i="12"/>
  <c r="H337" i="12"/>
  <c r="E337" i="12"/>
  <c r="H331" i="12"/>
  <c r="H330" i="12"/>
  <c r="H325" i="12"/>
  <c r="B325" i="12"/>
  <c r="H313" i="12"/>
  <c r="B313" i="12"/>
  <c r="B307" i="12"/>
  <c r="B301" i="12"/>
  <c r="B295" i="12"/>
  <c r="H289" i="12"/>
  <c r="E289" i="12"/>
  <c r="H283" i="12"/>
  <c r="E283" i="12"/>
  <c r="E277" i="12"/>
  <c r="H265" i="12"/>
  <c r="E265" i="12"/>
  <c r="B265" i="12"/>
  <c r="E259" i="12"/>
  <c r="B259" i="12"/>
  <c r="H253" i="12"/>
  <c r="B253" i="12"/>
  <c r="H247" i="12"/>
  <c r="H241" i="12"/>
  <c r="B241" i="12"/>
  <c r="B235" i="12"/>
  <c r="B229" i="12"/>
  <c r="H223" i="12"/>
  <c r="B223" i="12"/>
  <c r="H217" i="12"/>
  <c r="B217" i="12"/>
  <c r="E211" i="12"/>
  <c r="B211" i="12"/>
  <c r="E205" i="12"/>
  <c r="B205" i="12"/>
  <c r="H199" i="12"/>
  <c r="E199" i="12"/>
  <c r="B199" i="12"/>
  <c r="H193" i="12"/>
  <c r="B193" i="12"/>
  <c r="H187" i="12"/>
  <c r="E187" i="12"/>
  <c r="B187" i="12"/>
  <c r="E181" i="12"/>
  <c r="B181" i="12"/>
  <c r="E175" i="12"/>
  <c r="B175" i="12"/>
  <c r="E169" i="12"/>
  <c r="H157" i="12"/>
  <c r="E157" i="12"/>
  <c r="B157" i="12"/>
  <c r="H145" i="12"/>
  <c r="H139" i="12"/>
  <c r="B139" i="12"/>
  <c r="H133" i="12"/>
  <c r="E133" i="12"/>
  <c r="B133" i="12"/>
  <c r="H127" i="12"/>
  <c r="B127" i="12"/>
  <c r="H121" i="12"/>
  <c r="E121" i="12"/>
  <c r="B121" i="12"/>
  <c r="B115" i="12"/>
  <c r="E109" i="12"/>
  <c r="B109" i="12"/>
  <c r="E103" i="12"/>
  <c r="B103" i="12"/>
  <c r="H97" i="12"/>
  <c r="E97" i="12"/>
  <c r="B97" i="12"/>
  <c r="H96" i="12"/>
  <c r="H91" i="12"/>
  <c r="E91" i="12"/>
  <c r="B91" i="12"/>
  <c r="H90" i="12"/>
  <c r="H85" i="12"/>
  <c r="E85" i="12"/>
  <c r="B85" i="12"/>
  <c r="E79" i="12"/>
  <c r="B79" i="12"/>
  <c r="B73" i="12"/>
  <c r="H61" i="12"/>
  <c r="E61" i="12"/>
  <c r="B61" i="12"/>
  <c r="E55" i="12"/>
  <c r="B55" i="12"/>
  <c r="H49" i="12"/>
  <c r="E49" i="12"/>
  <c r="H43" i="12"/>
  <c r="E43" i="12"/>
  <c r="B43" i="12"/>
  <c r="H42" i="12"/>
  <c r="E32" i="12"/>
  <c r="H25" i="12"/>
  <c r="E25" i="12"/>
  <c r="H19" i="12"/>
  <c r="E19" i="12"/>
  <c r="H13" i="12"/>
  <c r="E13" i="12"/>
  <c r="B13" i="12"/>
  <c r="AI82" i="3"/>
  <c r="AH82" i="3"/>
  <c r="AC82" i="3"/>
  <c r="AB82" i="3"/>
  <c r="AD82" i="3" s="1"/>
  <c r="N82" i="3"/>
  <c r="L82" i="3"/>
  <c r="J82" i="3"/>
  <c r="H82" i="3"/>
  <c r="AI79" i="3"/>
  <c r="AH79" i="3"/>
  <c r="AC79" i="3"/>
  <c r="AB79" i="3"/>
  <c r="AD79" i="3" s="1"/>
  <c r="N79" i="3"/>
  <c r="L79" i="3"/>
  <c r="J79" i="3"/>
  <c r="H79" i="3"/>
  <c r="AI78" i="3"/>
  <c r="AH78" i="3"/>
  <c r="AC78" i="3"/>
  <c r="AB78" i="3"/>
  <c r="AD78" i="3" s="1"/>
  <c r="N78" i="3"/>
  <c r="L78" i="3"/>
  <c r="J78" i="3"/>
  <c r="H78" i="3"/>
  <c r="AI77" i="3"/>
  <c r="AH77" i="3" s="1"/>
  <c r="AB77" i="3"/>
  <c r="AD77" i="3" s="1"/>
  <c r="N77" i="3"/>
  <c r="M77" i="3"/>
  <c r="L77" i="3"/>
  <c r="J77" i="3"/>
  <c r="I77" i="3"/>
  <c r="H77" i="3"/>
  <c r="AI76" i="3"/>
  <c r="AH76" i="3"/>
  <c r="AD76" i="3"/>
  <c r="AC76" i="3"/>
  <c r="AB76" i="3"/>
  <c r="N76" i="3"/>
  <c r="L76" i="3"/>
  <c r="J76" i="3"/>
  <c r="H76" i="3"/>
  <c r="AI75" i="3"/>
  <c r="AH75" i="3"/>
  <c r="AC75" i="3"/>
  <c r="AB75" i="3"/>
  <c r="AD75" i="3" s="1"/>
  <c r="N75" i="3"/>
  <c r="L75" i="3"/>
  <c r="J75" i="3"/>
  <c r="H75" i="3"/>
  <c r="AI73" i="3"/>
  <c r="AH73" i="3"/>
  <c r="AC73" i="3"/>
  <c r="AB73" i="3"/>
  <c r="AD73" i="3" s="1"/>
  <c r="N73" i="3"/>
  <c r="L73" i="3"/>
  <c r="J73" i="3"/>
  <c r="H73" i="3"/>
  <c r="AI72" i="3"/>
  <c r="AH72" i="3"/>
  <c r="AC72" i="3"/>
  <c r="AB72" i="3" s="1"/>
  <c r="AD72" i="3" s="1"/>
  <c r="N72" i="3"/>
  <c r="L72" i="3"/>
  <c r="J72" i="3"/>
  <c r="H72" i="3"/>
  <c r="AI71" i="3"/>
  <c r="AH71" i="3"/>
  <c r="AC71" i="3"/>
  <c r="AB71" i="3"/>
  <c r="AD71" i="3" s="1"/>
  <c r="N71" i="3"/>
  <c r="J71" i="3" s="1"/>
  <c r="L71" i="3"/>
  <c r="H71" i="3" s="1"/>
  <c r="AI70" i="3"/>
  <c r="AH70" i="3"/>
  <c r="AC70" i="3"/>
  <c r="AB70" i="3"/>
  <c r="AD70" i="3" s="1"/>
  <c r="N70" i="3"/>
  <c r="L70" i="3"/>
  <c r="J70" i="3"/>
  <c r="H70" i="3"/>
  <c r="B69" i="3"/>
  <c r="AC69" i="3" s="1"/>
  <c r="AB69" i="3" s="1"/>
  <c r="AD69" i="3" s="1"/>
  <c r="N68" i="3"/>
  <c r="L68" i="3"/>
  <c r="J68" i="3"/>
  <c r="H68" i="3"/>
  <c r="AI66" i="3"/>
  <c r="AH66" i="3" s="1"/>
  <c r="L66" i="3"/>
  <c r="H66" i="3"/>
  <c r="B65" i="3"/>
  <c r="AC65" i="3" s="1"/>
  <c r="AB65" i="3" s="1"/>
  <c r="AD65" i="3" s="1"/>
  <c r="AC64" i="3"/>
  <c r="AB64" i="3"/>
  <c r="AD64" i="3" s="1"/>
  <c r="L64" i="3"/>
  <c r="H64" i="3"/>
  <c r="B63" i="3"/>
  <c r="AC63" i="3" s="1"/>
  <c r="AB63" i="3" s="1"/>
  <c r="AD63" i="3" s="1"/>
  <c r="AI62" i="3"/>
  <c r="AH62" i="3"/>
  <c r="AC62" i="3"/>
  <c r="AB62" i="3" s="1"/>
  <c r="AD62" i="3" s="1"/>
  <c r="L62" i="3"/>
  <c r="H62" i="3"/>
  <c r="AI61" i="3"/>
  <c r="AH61" i="3"/>
  <c r="AC61" i="3"/>
  <c r="AB61" i="3"/>
  <c r="AD61" i="3" s="1"/>
  <c r="L61" i="3"/>
  <c r="H61" i="3"/>
  <c r="B60" i="3"/>
  <c r="AC60" i="3" s="1"/>
  <c r="AB60" i="3" s="1"/>
  <c r="AD60" i="3" s="1"/>
  <c r="B59" i="3"/>
  <c r="AC59" i="3" s="1"/>
  <c r="AB59" i="3" s="1"/>
  <c r="AD59" i="3" s="1"/>
  <c r="AC58" i="3"/>
  <c r="AB58" i="3" s="1"/>
  <c r="AD58" i="3" s="1"/>
  <c r="B58" i="3"/>
  <c r="B57" i="3"/>
  <c r="AC57" i="3" s="1"/>
  <c r="AB57" i="3" s="1"/>
  <c r="AD57" i="3" s="1"/>
  <c r="AI56" i="3"/>
  <c r="AH56" i="3"/>
  <c r="AC56" i="3"/>
  <c r="AB56" i="3"/>
  <c r="AD56" i="3" s="1"/>
  <c r="L56" i="3"/>
  <c r="H56" i="3"/>
  <c r="B55" i="3"/>
  <c r="AC55" i="3" s="1"/>
  <c r="AB55" i="3" s="1"/>
  <c r="AD55" i="3" s="1"/>
  <c r="AI54" i="3"/>
  <c r="AH54" i="3"/>
  <c r="AD54" i="3"/>
  <c r="AC54" i="3"/>
  <c r="AB54" i="3"/>
  <c r="N54" i="3"/>
  <c r="L54" i="3"/>
  <c r="J54" i="3"/>
  <c r="H54" i="3"/>
  <c r="AI53" i="3"/>
  <c r="AH53" i="3"/>
  <c r="AD53" i="3"/>
  <c r="N53" i="3"/>
  <c r="M53" i="3"/>
  <c r="L53" i="3"/>
  <c r="J53" i="3"/>
  <c r="I53" i="3"/>
  <c r="H53" i="3"/>
  <c r="AI48" i="3"/>
  <c r="AH48" i="3"/>
  <c r="AC48" i="3"/>
  <c r="AB48" i="3"/>
  <c r="AD48" i="3" s="1"/>
  <c r="N48" i="3"/>
  <c r="L48" i="3"/>
  <c r="J48" i="3"/>
  <c r="H48" i="3"/>
  <c r="AI47" i="3"/>
  <c r="AH47" i="3"/>
  <c r="AC47" i="3"/>
  <c r="AB47" i="3"/>
  <c r="AD47" i="3" s="1"/>
  <c r="N47" i="3"/>
  <c r="L47" i="3"/>
  <c r="J47" i="3"/>
  <c r="H47" i="3"/>
  <c r="AI46" i="3"/>
  <c r="AH46" i="3"/>
  <c r="AB46" i="3"/>
  <c r="AD46" i="3" s="1"/>
  <c r="N46" i="3"/>
  <c r="J46" i="3" s="1"/>
  <c r="M46" i="3"/>
  <c r="I46" i="3" s="1"/>
  <c r="L46" i="3"/>
  <c r="H46" i="3" s="1"/>
  <c r="AI45" i="3"/>
  <c r="AH45" i="3"/>
  <c r="AC45" i="3"/>
  <c r="AB45" i="3"/>
  <c r="AD45" i="3" s="1"/>
  <c r="N45" i="3"/>
  <c r="L45" i="3"/>
  <c r="J45" i="3"/>
  <c r="H45" i="3"/>
  <c r="B44" i="3"/>
  <c r="AC44" i="3" s="1"/>
  <c r="AB44" i="3" s="1"/>
  <c r="AD44" i="3" s="1"/>
  <c r="AI43" i="3"/>
  <c r="AH43" i="3"/>
  <c r="AC43" i="3"/>
  <c r="AB43" i="3" s="1"/>
  <c r="AD43" i="3" s="1"/>
  <c r="L43" i="3"/>
  <c r="H43" i="3"/>
  <c r="B42" i="3"/>
  <c r="AC42" i="3" s="1"/>
  <c r="AB42" i="3" s="1"/>
  <c r="AD42" i="3" s="1"/>
  <c r="AI41" i="3"/>
  <c r="AH41" i="3"/>
  <c r="AC41" i="3"/>
  <c r="AB41" i="3"/>
  <c r="AD41" i="3" s="1"/>
  <c r="N41" i="3"/>
  <c r="L41" i="3"/>
  <c r="J41" i="3"/>
  <c r="H41" i="3"/>
  <c r="AI40" i="3"/>
  <c r="AH40" i="3"/>
  <c r="AC40" i="3"/>
  <c r="AB40" i="3" s="1"/>
  <c r="AD40" i="3" s="1"/>
  <c r="L40" i="3"/>
  <c r="H40" i="3"/>
  <c r="AI39" i="3"/>
  <c r="AH39" i="3"/>
  <c r="AC39" i="3"/>
  <c r="AB39" i="3"/>
  <c r="AD39" i="3" s="1"/>
  <c r="N39" i="3"/>
  <c r="L39" i="3"/>
  <c r="J39" i="3"/>
  <c r="H39" i="3"/>
  <c r="AI38" i="3"/>
  <c r="AH38" i="3"/>
  <c r="AC38" i="3"/>
  <c r="AB38" i="3"/>
  <c r="AD38" i="3" s="1"/>
  <c r="AC37" i="3"/>
  <c r="AB37" i="3"/>
  <c r="AD37" i="3" s="1"/>
  <c r="B37" i="3"/>
  <c r="AI36" i="3"/>
  <c r="AH36" i="3"/>
  <c r="AC36" i="3"/>
  <c r="AB36" i="3"/>
  <c r="AD36" i="3" s="1"/>
  <c r="N36" i="3"/>
  <c r="M36" i="3"/>
  <c r="L36" i="3"/>
  <c r="J36" i="3"/>
  <c r="I36" i="3"/>
  <c r="H36" i="3"/>
  <c r="AI32" i="3"/>
  <c r="AH32" i="3"/>
  <c r="AD32" i="3"/>
  <c r="L32" i="3"/>
  <c r="H32" i="3"/>
  <c r="AI30" i="3"/>
  <c r="AH30" i="3"/>
  <c r="AD30" i="3"/>
  <c r="AC30" i="3"/>
  <c r="AB30" i="3"/>
  <c r="N30" i="3"/>
  <c r="L30" i="3"/>
  <c r="J30" i="3"/>
  <c r="H30" i="3"/>
  <c r="AI29" i="3"/>
  <c r="AH29" i="3"/>
  <c r="AD29" i="3"/>
  <c r="N29" i="3"/>
  <c r="M29" i="3"/>
  <c r="L29" i="3"/>
  <c r="J29" i="3"/>
  <c r="I29" i="3"/>
  <c r="H29" i="3"/>
  <c r="AI28" i="3"/>
  <c r="AH28" i="3"/>
  <c r="AC28" i="3"/>
  <c r="AB28" i="3"/>
  <c r="AD28" i="3" s="1"/>
  <c r="L28" i="3"/>
  <c r="H28" i="3"/>
  <c r="AI27" i="3"/>
  <c r="AH27" i="3"/>
  <c r="AC27" i="3"/>
  <c r="AB27" i="3"/>
  <c r="AD27" i="3" s="1"/>
  <c r="N27" i="3"/>
  <c r="L27" i="3"/>
  <c r="J27" i="3"/>
  <c r="H27" i="3"/>
  <c r="AI26" i="3"/>
  <c r="AC26" i="3"/>
  <c r="AB26" i="3"/>
  <c r="AD26" i="3" s="1"/>
  <c r="L26" i="3"/>
  <c r="H26" i="3"/>
  <c r="AC25" i="3"/>
  <c r="AB25" i="3"/>
  <c r="AD25" i="3" s="1"/>
  <c r="B25" i="3"/>
  <c r="AI24" i="3"/>
  <c r="AH24" i="3"/>
  <c r="AC24" i="3"/>
  <c r="AB24" i="3"/>
  <c r="AD24" i="3" s="1"/>
  <c r="N24" i="3"/>
  <c r="L24" i="3"/>
  <c r="J24" i="3"/>
  <c r="H24" i="3"/>
  <c r="AI23" i="3"/>
  <c r="AH23" i="3"/>
  <c r="AC23" i="3"/>
  <c r="AB23" i="3"/>
  <c r="AD23" i="3" s="1"/>
  <c r="N23" i="3"/>
  <c r="L23" i="3"/>
  <c r="J23" i="3"/>
  <c r="H23" i="3"/>
  <c r="AI22" i="3"/>
  <c r="AH22" i="3" s="1"/>
  <c r="AC22" i="3"/>
  <c r="AB22" i="3"/>
  <c r="AD22" i="3" s="1"/>
  <c r="N22" i="3"/>
  <c r="L22" i="3"/>
  <c r="J22" i="3"/>
  <c r="H22" i="3"/>
  <c r="B21" i="3"/>
  <c r="AC21" i="3" s="1"/>
  <c r="AB21" i="3" s="1"/>
  <c r="AD21" i="3" s="1"/>
  <c r="AI20" i="3"/>
  <c r="AH20" i="3"/>
  <c r="AC20" i="3"/>
  <c r="AB20" i="3"/>
  <c r="AD20" i="3" s="1"/>
  <c r="N20" i="3"/>
  <c r="L20" i="3"/>
  <c r="H20" i="3" s="1"/>
  <c r="J20" i="3"/>
  <c r="AI19" i="3"/>
  <c r="AH19" i="3"/>
  <c r="AD19" i="3"/>
  <c r="N19" i="3"/>
  <c r="M19" i="3"/>
  <c r="L19" i="3"/>
  <c r="J19" i="3"/>
  <c r="I19" i="3"/>
  <c r="H19" i="3"/>
  <c r="AB17" i="3"/>
  <c r="AD17" i="3" s="1"/>
  <c r="B17" i="3"/>
  <c r="AI15" i="3"/>
  <c r="AH15" i="3"/>
  <c r="AD15" i="3"/>
  <c r="L15" i="3"/>
  <c r="H15" i="3"/>
  <c r="AI14" i="3"/>
  <c r="AH14" i="3"/>
  <c r="AD14" i="3"/>
  <c r="N14" i="3"/>
  <c r="M14" i="3"/>
  <c r="L14" i="3"/>
  <c r="J14" i="3"/>
  <c r="I14" i="3"/>
  <c r="H14" i="3"/>
  <c r="AI13" i="3"/>
  <c r="AH13" i="3"/>
  <c r="AC13" i="3"/>
  <c r="AB13" i="3"/>
  <c r="AD13" i="3" s="1"/>
  <c r="N13" i="3"/>
  <c r="L13" i="3"/>
  <c r="J13" i="3"/>
  <c r="H13" i="3"/>
  <c r="AI12" i="3"/>
  <c r="AH12" i="3"/>
  <c r="AD12" i="3"/>
  <c r="N12" i="3"/>
  <c r="J12" i="3" s="1"/>
  <c r="M12" i="3"/>
  <c r="L12" i="3"/>
  <c r="I12" i="3"/>
  <c r="H12" i="3"/>
  <c r="B10" i="3"/>
  <c r="AC10" i="3" s="1"/>
  <c r="AB10" i="3" s="1"/>
  <c r="B9" i="3"/>
  <c r="AC9" i="3" s="1"/>
  <c r="AB9" i="3" s="1"/>
  <c r="AD8" i="3"/>
  <c r="B8" i="3"/>
  <c r="AB7" i="3"/>
  <c r="C7" i="3"/>
  <c r="B7" i="3"/>
  <c r="AC7" i="3" s="1"/>
  <c r="AI6" i="3"/>
  <c r="AH6" i="3"/>
  <c r="AD6" i="3"/>
  <c r="AC6" i="3"/>
  <c r="AB6" i="3"/>
  <c r="N6" i="3"/>
  <c r="L6" i="3"/>
  <c r="J6" i="3"/>
  <c r="H6" i="3"/>
  <c r="AI5" i="3"/>
  <c r="AH5" i="3"/>
  <c r="AD5" i="3"/>
  <c r="N5" i="3"/>
  <c r="M5" i="3"/>
  <c r="L5" i="3"/>
  <c r="J5" i="3"/>
  <c r="I5" i="3"/>
  <c r="H5" i="3"/>
  <c r="AB4" i="3"/>
  <c r="AD4" i="3" s="1"/>
  <c r="L9" i="10" l="1"/>
  <c r="L9" i="5"/>
  <c r="L9" i="13"/>
  <c r="R4" i="13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V21" i="13" l="1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E3" i="10"/>
  <c r="W24" i="10" s="1"/>
  <c r="D3" i="10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O12" i="5" l="1"/>
  <c r="R4" i="5"/>
  <c r="K357" i="10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P19" i="10" l="1"/>
  <c r="P19" i="11"/>
  <c r="R17" i="5"/>
  <c r="W24" i="5"/>
  <c r="H3" i="5"/>
  <c r="R25" i="5"/>
  <c r="R19" i="5"/>
  <c r="R24" i="5"/>
  <c r="W28" i="5"/>
  <c r="W29" i="5" s="1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<sst xmlns="http://schemas.openxmlformats.org/spreadsheetml/2006/main" count="2985" uniqueCount="450">
  <si>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</si>
  <si>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</si>
  <si>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</si>
  <si>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</si>
  <si>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</si>
  <si>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</si>
  <si>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</si>
  <si>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</si>
  <si>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</si>
  <si>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</si>
  <si>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</si>
  <si>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</si>
  <si>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</si>
  <si>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</si>
  <si>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</si>
  <si>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</si>
  <si>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</si>
  <si>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</si>
  <si>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</si>
  <si>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</si>
  <si>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</si>
  <si>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</si>
  <si>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</si>
  <si>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</si>
  <si>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</si>
  <si>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</si>
  <si>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</si>
  <si>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</si>
  <si>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</si>
  <si>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</si>
  <si>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</si>
  <si>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</si>
  <si>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</si>
  <si>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</si>
  <si>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</si>
  <si>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</si>
  <si>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</si>
  <si>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</si>
  <si>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</si>
  <si>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</si>
  <si>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</si>
  <si>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</si>
  <si>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</si>
  <si>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</si>
  <si>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</si>
  <si>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</si>
  <si>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</si>
  <si>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</si>
  <si>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</si>
  <si>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</si>
  <si>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</si>
  <si>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</si>
  <si>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</si>
  <si>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</si>
  <si>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</si>
  <si>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</si>
  <si>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</si>
  <si>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</si>
  <si>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</si>
  <si>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</si>
  <si>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</si>
  <si>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</si>
  <si>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</si>
  <si>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</si>
  <si>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</si>
  <si>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</si>
  <si>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</si>
  <si>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</si>
  <si>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</si>
  <si>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</si>
  <si>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</si>
  <si>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</si>
  <si>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</si>
  <si>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</si>
  <si>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</si>
  <si>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</si>
  <si>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</si>
  <si>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</si>
  <si>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</si>
  <si>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</si>
  <si>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</si>
  <si>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</si>
  <si>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</si>
  <si>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</si>
  <si>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</si>
  <si>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</si>
  <si>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</si>
  <si>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</si>
  <si>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</si>
  <si>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</si>
  <si>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</si>
  <si>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</si>
  <si>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</si>
  <si>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</si>
  <si>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</si>
  <si>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</si>
  <si>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</si>
  <si>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</si>
  <si>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</si>
  <si>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</si>
  <si>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</si>
  <si>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</si>
  <si>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</si>
  <si>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</si>
  <si>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</si>
  <si>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</si>
  <si>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</si>
  <si>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</si>
  <si>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</si>
  <si>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</si>
  <si>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</si>
  <si>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</si>
  <si>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</si>
  <si>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</si>
  <si>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</si>
  <si>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</si>
  <si>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</si>
  <si>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</si>
  <si>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</si>
  <si>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</si>
  <si>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</si>
  <si>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</si>
  <si>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</si>
  <si>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</si>
  <si>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</si>
  <si>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</si>
  <si>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</si>
  <si>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</si>
  <si>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</si>
  <si>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</si>
  <si>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</si>
  <si>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</si>
  <si>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</si>
  <si>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</si>
  <si>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</si>
  <si>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</si>
  <si>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</si>
  <si>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</si>
  <si>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</si>
  <si>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</si>
  <si>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</si>
  <si>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</si>
  <si>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</si>
  <si>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</si>
  <si>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</si>
  <si>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</si>
  <si>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</si>
  <si>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</si>
  <si>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</si>
  <si>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</si>
  <si>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</si>
  <si>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</si>
  <si>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</si>
  <si>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</si>
  <si>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</si>
  <si>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</si>
  <si>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</si>
  <si>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</si>
  <si>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</si>
  <si>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</si>
  <si>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</si>
  <si>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</si>
  <si>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</si>
  <si>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</si>
  <si>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</si>
  <si>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</si>
  <si>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</si>
  <si>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HCP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</si>
  <si>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</si>
  <si>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</si>
  <si>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</si>
  <si>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</si>
  <si>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</si>
  <si>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</si>
  <si>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</si>
  <si>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</si>
  <si>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</si>
  <si>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</si>
  <si>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C=B(V0)'</t>
    <phoneticPr fontId="1"/>
  </si>
  <si>
    <t>tait or murnaghan (e.g., material project)</t>
    <phoneticPr fontId="1"/>
  </si>
  <si>
    <t>&lt;- No user input is required here.</t>
    <phoneticPr fontId="1"/>
  </si>
  <si>
    <t>H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</si>
  <si>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</si>
  <si>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</si>
  <si>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</si>
  <si>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</si>
  <si>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</si>
  <si>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</si>
  <si>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</si>
  <si>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</si>
  <si>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</si>
  <si>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</si>
  <si>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Tc</t>
    <phoneticPr fontId="1"/>
  </si>
  <si>
    <t>Sn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</si>
  <si>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</si>
  <si>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</si>
  <si>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</si>
  <si>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</si>
  <si>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</si>
  <si>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</si>
  <si>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</si>
  <si>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</si>
  <si>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</si>
  <si>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</si>
  <si>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</si>
  <si>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</si>
  <si>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</si>
  <si>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</si>
  <si>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</si>
  <si>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</si>
  <si>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</si>
  <si>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</si>
  <si>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</si>
  <si>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</si>
  <si>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</si>
  <si>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</si>
  <si>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</si>
  <si>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</si>
  <si>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</si>
  <si>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</si>
  <si>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</si>
  <si>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</si>
  <si>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</si>
  <si>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</si>
  <si>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</si>
  <si>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</si>
  <si>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</si>
  <si>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</si>
  <si>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</si>
  <si>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</si>
  <si>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</si>
  <si>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</si>
  <si>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</si>
  <si>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</si>
  <si>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</si>
  <si>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</si>
  <si>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</si>
  <si>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</si>
  <si>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</si>
  <si>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</si>
  <si>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</si>
  <si>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</si>
  <si>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</si>
  <si>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</si>
  <si>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</si>
  <si>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</si>
  <si>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</si>
  <si>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</si>
  <si>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</si>
  <si>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</si>
  <si>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</si>
  <si>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</si>
  <si>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</si>
  <si>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</si>
  <si>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</si>
  <si>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</si>
  <si>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</si>
  <si>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</si>
  <si>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Hg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</si>
  <si>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</si>
  <si>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</si>
  <si>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</si>
  <si>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</si>
  <si>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</si>
  <si>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</si>
  <si>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</si>
  <si>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</si>
  <si>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</si>
  <si>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</si>
  <si>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</si>
  <si>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</si>
  <si>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</si>
  <si>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</si>
  <si>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</si>
  <si>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</si>
  <si>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</si>
  <si>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</si>
  <si>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</si>
  <si>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</si>
  <si>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</si>
  <si>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</si>
  <si>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</si>
  <si>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</si>
  <si>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</si>
  <si>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</si>
  <si>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</si>
  <si>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</si>
  <si>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</si>
  <si>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</si>
  <si>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</si>
  <si>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</si>
  <si>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</si>
  <si>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</si>
  <si>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</si>
  <si>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</si>
  <si>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</si>
  <si>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</si>
  <si>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</si>
  <si>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</si>
  <si>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</si>
  <si>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</si>
  <si>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</si>
  <si>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</si>
  <si>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</si>
  <si>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</si>
  <si>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</si>
  <si>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</si>
  <si>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</si>
  <si>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</si>
  <si>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</si>
  <si>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</si>
  <si>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</si>
  <si>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</si>
  <si>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</si>
  <si>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</si>
  <si>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</si>
  <si>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</si>
  <si>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</si>
  <si>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</si>
  <si>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B = 45 [GPa]</t>
    <phoneticPr fontId="1"/>
  </si>
  <si>
    <t>Ref [B]: https://periodictable.com/Elements/069/data.html</t>
    <phoneticPr fontId="1"/>
  </si>
  <si>
    <t>Ref [B]: https://periodictable.com/Elements/052/data.html</t>
    <phoneticPr fontId="1"/>
  </si>
  <si>
    <t>B = 64 [Gpa]</t>
    <phoneticPr fontId="1"/>
  </si>
  <si>
    <t>B = 31 [GPa]</t>
    <phoneticPr fontId="1"/>
  </si>
  <si>
    <t>Ref [B]: https://periodictable.com/Elements/070/data.html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</si>
  <si>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</si>
  <si>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</si>
  <si>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</si>
  <si>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</si>
  <si>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</si>
  <si>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Bulk Modulus KV [GPa] (MP = Materials Project)</t>
    <phoneticPr fontId="1"/>
  </si>
  <si>
    <t>Note: MP (FCC 14 [GPa], BCC 14 [GPa], HCP 14 [GPa])</t>
    <phoneticPr fontId="1"/>
  </si>
  <si>
    <t>Note: MP (BCC 124 [GPa], HCP 122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</si>
  <si>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</si>
  <si>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</si>
  <si>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</si>
  <si>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</si>
  <si>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</si>
  <si>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</si>
  <si>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</si>
  <si>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</si>
  <si>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</si>
  <si>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</si>
  <si>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</si>
  <si>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</si>
  <si>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</si>
  <si>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</si>
  <si>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</si>
  <si>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</si>
  <si>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</si>
  <si>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</si>
  <si>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</si>
  <si>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</si>
  <si>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</si>
  <si>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</si>
  <si>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</si>
  <si>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</si>
  <si>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</si>
  <si>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</si>
  <si>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</si>
  <si>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</si>
  <si>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</si>
  <si>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</si>
  <si>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</si>
  <si>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</si>
  <si>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</si>
  <si>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</si>
  <si>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</si>
  <si>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</si>
  <si>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</si>
  <si>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</si>
  <si>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</si>
  <si>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</si>
  <si>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</si>
  <si>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</si>
  <si>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</si>
  <si>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</si>
  <si>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</si>
  <si>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</si>
  <si>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</si>
  <si>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</si>
  <si>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</si>
  <si>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</si>
  <si>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</si>
  <si>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</si>
  <si>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</si>
  <si>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</si>
  <si>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</si>
  <si>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</si>
  <si>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</si>
  <si>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</si>
  <si>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</si>
  <si>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</si>
  <si>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</si>
  <si>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</si>
  <si>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</si>
  <si>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</si>
  <si>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</si>
  <si>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</si>
  <si>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</si>
  <si>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</si>
  <si>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</si>
  <si>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</si>
  <si>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</si>
  <si>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</si>
  <si>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</si>
  <si>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</si>
  <si>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</si>
  <si>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</si>
  <si>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</si>
  <si>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</si>
  <si>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</si>
  <si>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</si>
  <si>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</si>
  <si>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</si>
  <si>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</si>
  <si>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</si>
  <si>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</si>
  <si>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</si>
  <si>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</si>
  <si>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</si>
  <si>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2NN</t>
    <phoneticPr fontId="1"/>
  </si>
  <si>
    <t>1NN</t>
    <phoneticPr fontId="1"/>
  </si>
  <si>
    <t>C:2.453</t>
    <phoneticPr fontId="1"/>
  </si>
  <si>
    <t>B:0.394, C:2.739</t>
    <phoneticPr fontId="1"/>
  </si>
  <si>
    <t>C:3.139</t>
    <phoneticPr fontId="1"/>
  </si>
  <si>
    <t>B:0.206, C:2.899</t>
    <phoneticPr fontId="1"/>
  </si>
  <si>
    <t>B:0.022, C:2.667</t>
    <phoneticPr fontId="1"/>
  </si>
  <si>
    <t>C:2.524</t>
    <phoneticPr fontId="1"/>
  </si>
  <si>
    <t>B:1.551, C:3.122</t>
    <phoneticPr fontId="1"/>
  </si>
  <si>
    <t>B: 1.068, C:5.301</t>
    <phoneticPr fontId="1"/>
  </si>
  <si>
    <t>B:0.353, C:3.587</t>
    <phoneticPr fontId="1"/>
  </si>
  <si>
    <t>B:0.284, C:3.304</t>
    <phoneticPr fontId="1"/>
  </si>
  <si>
    <t>B:0.135, C:3.662</t>
    <phoneticPr fontId="1"/>
  </si>
  <si>
    <t>Note: MP (FCC 34 [GPa], HCP 117 [GPa])</t>
    <phoneticPr fontId="1"/>
  </si>
  <si>
    <t>B:0.283, C:3.540</t>
    <phoneticPr fontId="1"/>
  </si>
  <si>
    <t>B:0.306, C:3.377</t>
    <phoneticPr fontId="1"/>
  </si>
  <si>
    <t>B:0.113, C:3.835</t>
    <phoneticPr fontId="1"/>
  </si>
  <si>
    <t>B:0.155, C:1.561</t>
    <phoneticPr fontId="1"/>
  </si>
  <si>
    <t>Note: MP (FCC 37 [GPa])</t>
    <phoneticPr fontId="1"/>
  </si>
  <si>
    <t>B:0.196, C:1.935</t>
    <phoneticPr fontId="1"/>
  </si>
  <si>
    <t>B:0.222, C:2.034</t>
    <phoneticPr fontId="1"/>
  </si>
  <si>
    <t>B:0.245, C:2.155</t>
    <phoneticPr fontId="1"/>
  </si>
  <si>
    <t>B:0.252, C:2.173</t>
    <phoneticPr fontId="1"/>
  </si>
  <si>
    <t>B:0.041, C:5.086</t>
    <phoneticPr fontId="1"/>
  </si>
  <si>
    <t>B: 0.260, C:3.494</t>
    <phoneticPr fontId="1"/>
  </si>
  <si>
    <t>B: 0.151, C:2.049</t>
    <phoneticPr fontId="1"/>
  </si>
  <si>
    <t>B: 0.899, C:3.971</t>
    <phoneticPr fontId="1"/>
  </si>
  <si>
    <t>B: 1.272, C: 4.274</t>
    <phoneticPr fontId="1"/>
  </si>
  <si>
    <t>1 [Mbar] = 100 [GPa] = 100/160.21766 [eV/A^3]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</si>
</sst>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0.15750980241053361</c:v>
                </c:pt>
                <c:pt idx="1">
                  <c:v>-7.3991657036335048E-3</c:v>
                </c:pt>
                <c:pt idx="2">
                  <c:v>-0.16548312254046754</c:v>
                </c:pt>
                <c:pt idx="3">
                  <c:v>-0.31696186528759457</c:v>
                </c:pt>
                <c:pt idx="4">
                  <c:v>-0.46204874107842475</c:v>
                </c:pt>
                <c:pt idx="5">
                  <c:v>-0.60095082738936934</c:v>
                </c:pt>
                <c:pt idx="6">
                  <c:v>-0.73386910754601586</c:v>
                </c:pt>
                <c:pt idx="7">
                  <c:v>-0.8609986414677997</c:v>
                </c:pt>
                <c:pt idx="8">
                  <c:v>-0.98252873177731948</c:v>
                </c:pt>
                <c:pt idx="9">
                  <c:v>-1.0986430853971827</c:v>
                </c:pt>
                <c:pt idx="10">
                  <c:v>-1.2095199707540656</c:v>
                </c:pt>
                <c:pt idx="11">
                  <c:v>-1.3153323707065727</c:v>
                </c:pt>
                <c:pt idx="12">
                  <c:v>-1.4162481313104243</c:v>
                </c:pt>
                <c:pt idx="13">
                  <c:v>-1.5124301065315735</c:v>
                </c:pt>
                <c:pt idx="14">
                  <c:v>-1.6040362990149573</c:v>
                </c:pt>
                <c:pt idx="15">
                  <c:v>-1.6912199970137805</c:v>
                </c:pt>
                <c:pt idx="16">
                  <c:v>-1.7741299075815065</c:v>
                </c:pt>
                <c:pt idx="17">
                  <c:v>-1.8529102861260622</c:v>
                </c:pt>
                <c:pt idx="18">
                  <c:v>-1.9277010624231532</c:v>
                </c:pt>
                <c:pt idx="19">
                  <c:v>-1.9986379631830871</c:v>
                </c:pt>
                <c:pt idx="20">
                  <c:v>-2.0658526312630077</c:v>
                </c:pt>
                <c:pt idx="21">
                  <c:v>-2.1294727416140602</c:v>
                </c:pt>
                <c:pt idx="22">
                  <c:v>-2.1896221140506587</c:v>
                </c:pt>
                <c:pt idx="23">
                  <c:v>-2.2464208229267548</c:v>
                </c:pt>
                <c:pt idx="24">
                  <c:v>-2.2999853038017792</c:v>
                </c:pt>
                <c:pt idx="25">
                  <c:v>-2.3504284571767702</c:v>
                </c:pt>
                <c:pt idx="26">
                  <c:v>-2.3978597493790827</c:v>
                </c:pt>
                <c:pt idx="27">
                  <c:v>-2.4423853106720381</c:v>
                </c:pt>
                <c:pt idx="28">
                  <c:v>-2.4841080306638519</c:v>
                </c:pt>
                <c:pt idx="29">
                  <c:v>-2.5231276510882417</c:v>
                </c:pt>
                <c:pt idx="30">
                  <c:v>-2.5595408560272013</c:v>
                </c:pt>
                <c:pt idx="31">
                  <c:v>-2.5934413596446184</c:v>
                </c:pt>
                <c:pt idx="32">
                  <c:v>-2.6249199914975359</c:v>
                </c:pt>
                <c:pt idx="33">
                  <c:v>-2.654064779490179</c:v>
                </c:pt>
                <c:pt idx="34">
                  <c:v>-2.6809610305341098</c:v>
                </c:pt>
                <c:pt idx="35">
                  <c:v>-2.7056914089762234</c:v>
                </c:pt>
                <c:pt idx="36">
                  <c:v>-2.7283360128546628</c:v>
                </c:pt>
                <c:pt idx="37">
                  <c:v>-2.7489724480411675</c:v>
                </c:pt>
                <c:pt idx="38">
                  <c:v>-2.767675900326811</c:v>
                </c:pt>
                <c:pt idx="39">
                  <c:v>-2.784519205506585</c:v>
                </c:pt>
                <c:pt idx="40">
                  <c:v>-2.7995729175168358</c:v>
                </c:pt>
                <c:pt idx="41">
                  <c:v>-2.8129053746781247</c:v>
                </c:pt>
                <c:pt idx="42">
                  <c:v>-2.8245827640946914</c:v>
                </c:pt>
                <c:pt idx="43">
                  <c:v>-2.8346691842603629</c:v>
                </c:pt>
                <c:pt idx="44">
                  <c:v>-2.8432267059194247</c:v>
                </c:pt>
                <c:pt idx="45">
                  <c:v>-2.8503154312296735</c:v>
                </c:pt>
                <c:pt idx="46">
                  <c:v>-2.8559935512736652</c:v>
                </c:pt>
                <c:pt idx="47">
                  <c:v>-2.8603174019628921</c:v>
                </c:pt>
                <c:pt idx="48">
                  <c:v>-2.8633415183785011</c:v>
                </c:pt>
                <c:pt idx="49">
                  <c:v>-2.8651186875909649</c:v>
                </c:pt>
                <c:pt idx="50">
                  <c:v>-2.8656999999999999</c:v>
                </c:pt>
                <c:pt idx="51">
                  <c:v>-2.8651348992349743</c:v>
                </c:pt>
                <c:pt idx="52">
                  <c:v>-2.8634712306549006</c:v>
                </c:pt>
                <c:pt idx="53">
                  <c:v>-2.8607552884861498</c:v>
                </c:pt>
                <c:pt idx="54">
                  <c:v>-2.8570318616349581</c:v>
                </c:pt>
                <c:pt idx="55">
                  <c:v>-2.8523442782108352</c:v>
                </c:pt>
                <c:pt idx="56">
                  <c:v>-2.8467344487960178</c:v>
                </c:pt>
                <c:pt idx="57">
                  <c:v>-2.8402429084951692</c:v>
                </c:pt>
                <c:pt idx="58">
                  <c:v>-2.8329088577986394</c:v>
                </c:pt>
                <c:pt idx="59">
                  <c:v>-2.8247702022916732</c:v>
                </c:pt>
                <c:pt idx="60">
                  <c:v>-2.8158635912411305</c:v>
                </c:pt>
                <c:pt idx="61">
                  <c:v>-2.8062244550904163</c:v>
                </c:pt>
                <c:pt idx="62">
                  <c:v>-2.7958870418925059</c:v>
                </c:pt>
                <c:pt idx="63">
                  <c:v>-2.7848844527101582</c:v>
                </c:pt>
                <c:pt idx="64">
                  <c:v>-2.7732486760116259</c:v>
                </c:pt>
                <c:pt idx="65">
                  <c:v>-2.7610106210894059</c:v>
                </c:pt>
                <c:pt idx="66">
                  <c:v>-2.7482001505288727</c:v>
                </c:pt>
                <c:pt idx="67">
                  <c:v>-2.7348461117528657</c:v>
                </c:pt>
                <c:pt idx="68">
                  <c:v>-2.7209763676676526</c:v>
                </c:pt>
                <c:pt idx="69">
                  <c:v>-2.7066178264349769</c:v>
                </c:pt>
                <c:pt idx="70">
                  <c:v>-2.6917964703942552</c:v>
                </c:pt>
                <c:pt idx="71">
                  <c:v>-2.676537384158328</c:v>
                </c:pt>
                <c:pt idx="72">
                  <c:v>-2.6608647819055649</c:v>
                </c:pt>
                <c:pt idx="73">
                  <c:v>-2.6448020338904716</c:v>
                </c:pt>
                <c:pt idx="74">
                  <c:v>-2.6283716921944</c:v>
                </c:pt>
                <c:pt idx="75">
                  <c:v>-2.6115955157373416</c:v>
                </c:pt>
                <c:pt idx="76">
                  <c:v>-2.5944944945712458</c:v>
                </c:pt>
                <c:pt idx="77">
                  <c:v>-2.5770888734747359</c:v>
                </c:pt>
                <c:pt idx="78">
                  <c:v>-2.5593981748685835</c:v>
                </c:pt>
                <c:pt idx="79">
                  <c:v>-2.5414412210707424</c:v>
                </c:pt>
                <c:pt idx="80">
                  <c:v>-2.5232361559092924</c:v>
                </c:pt>
                <c:pt idx="81">
                  <c:v>-2.5048004657110829</c:v>
                </c:pt>
                <c:pt idx="82">
                  <c:v>-2.4861509996834408</c:v>
                </c:pt>
                <c:pt idx="83">
                  <c:v>-2.4673039897058091</c:v>
                </c:pt>
                <c:pt idx="84">
                  <c:v>-2.44827506954773</c:v>
                </c:pt>
                <c:pt idx="85">
                  <c:v>-2.4290792935291532</c:v>
                </c:pt>
                <c:pt idx="86">
                  <c:v>-2.4097311546386018</c:v>
                </c:pt>
                <c:pt idx="87">
                  <c:v>-2.3902446021243251</c:v>
                </c:pt>
                <c:pt idx="88">
                  <c:v>-2.3706330585731425</c:v>
                </c:pt>
                <c:pt idx="89">
                  <c:v>-2.3509094364912912</c:v>
                </c:pt>
                <c:pt idx="90">
                  <c:v>-2.3310861544012003</c:v>
                </c:pt>
                <c:pt idx="91">
                  <c:v>-2.3111751524677424</c:v>
                </c:pt>
                <c:pt idx="92">
                  <c:v>-2.2911879076671293</c:v>
                </c:pt>
                <c:pt idx="93">
                  <c:v>-2.2711354485112776</c:v>
                </c:pt>
                <c:pt idx="94">
                  <c:v>-2.251028369340117</c:v>
                </c:pt>
                <c:pt idx="95">
                  <c:v>-2.2308768441939644</c:v>
                </c:pt>
                <c:pt idx="96">
                  <c:v>-2.210690640277766</c:v>
                </c:pt>
                <c:pt idx="97">
                  <c:v>-2.1904791310286948</c:v>
                </c:pt>
                <c:pt idx="98">
                  <c:v>-2.1702513087982549</c:v>
                </c:pt>
                <c:pt idx="99">
                  <c:v>-2.1500157971597642</c:v>
                </c:pt>
                <c:pt idx="100">
                  <c:v>-2.1297808628517769</c:v>
                </c:pt>
                <c:pt idx="101">
                  <c:v>-2.1095544273677156</c:v>
                </c:pt>
                <c:pt idx="102">
                  <c:v>-2.089344078201719</c:v>
                </c:pt>
                <c:pt idx="103">
                  <c:v>-2.06915707976041</c:v>
                </c:pt>
                <c:pt idx="104">
                  <c:v>-2.049000383950061</c:v>
                </c:pt>
                <c:pt idx="105">
                  <c:v>-2.0288806404483259</c:v>
                </c:pt>
                <c:pt idx="106">
                  <c:v>-2.0088042066695007</c:v>
                </c:pt>
                <c:pt idx="107">
                  <c:v>-1.9887771574320086</c:v>
                </c:pt>
                <c:pt idx="108">
                  <c:v>-1.968805294336561</c:v>
                </c:pt>
                <c:pt idx="109">
                  <c:v>-1.9488941548632224</c:v>
                </c:pt>
                <c:pt idx="110">
                  <c:v>-1.9290490211953923</c:v>
                </c:pt>
                <c:pt idx="111">
                  <c:v>-1.9092749287784598</c:v>
                </c:pt>
                <c:pt idx="112">
                  <c:v>-1.8895766746207276</c:v>
                </c:pt>
                <c:pt idx="113">
                  <c:v>-1.869958825343931</c:v>
                </c:pt>
                <c:pt idx="114">
                  <c:v>-1.8504257249905318</c:v>
                </c:pt>
                <c:pt idx="115">
                  <c:v>-1.8309815025947287</c:v>
                </c:pt>
                <c:pt idx="116">
                  <c:v>-1.8116300795239597</c:v>
                </c:pt>
                <c:pt idx="117">
                  <c:v>-1.7923751765974596</c:v>
                </c:pt>
                <c:pt idx="118">
                  <c:v>-1.7732203209882873</c:v>
                </c:pt>
                <c:pt idx="119">
                  <c:v>-1.7541688529150246</c:v>
                </c:pt>
                <c:pt idx="120">
                  <c:v>-1.735223932129206</c:v>
                </c:pt>
                <c:pt idx="121">
                  <c:v>-1.7163885442043481</c:v>
                </c:pt>
                <c:pt idx="122">
                  <c:v>-1.697665506632301</c:v>
                </c:pt>
                <c:pt idx="123">
                  <c:v>-1.679057474732478</c:v>
                </c:pt>
                <c:pt idx="124">
                  <c:v>-1.6605669473793605</c:v>
                </c:pt>
                <c:pt idx="125">
                  <c:v>-1.6421962725535408</c:v>
                </c:pt>
                <c:pt idx="126">
                  <c:v>-1.6239476527213976</c:v>
                </c:pt>
                <c:pt idx="127">
                  <c:v>-1.6058231500483775</c:v>
                </c:pt>
                <c:pt idx="128">
                  <c:v>-1.5878246914506999</c:v>
                </c:pt>
                <c:pt idx="129">
                  <c:v>-1.5699540734901862</c:v>
                </c:pt>
                <c:pt idx="130">
                  <c:v>-1.552212967116761</c:v>
                </c:pt>
                <c:pt idx="131">
                  <c:v>-1.5346029222630715</c:v>
                </c:pt>
                <c:pt idx="132">
                  <c:v>-1.517125372295518</c:v>
                </c:pt>
                <c:pt idx="133">
                  <c:v>-1.4997816383259022</c:v>
                </c:pt>
                <c:pt idx="134">
                  <c:v>-1.4825729333877433</c:v>
                </c:pt>
                <c:pt idx="135">
                  <c:v>-1.4655003664812409</c:v>
                </c:pt>
                <c:pt idx="136">
                  <c:v>-1.4485649464907056</c:v>
                </c:pt>
                <c:pt idx="137">
                  <c:v>-1.4317675859782191</c:v>
                </c:pt>
                <c:pt idx="138">
                  <c:v>-1.4151091048571374</c:v>
                </c:pt>
                <c:pt idx="139">
                  <c:v>-1.39859023394898</c:v>
                </c:pt>
                <c:pt idx="140">
                  <c:v>-1.3822116184271263</c:v>
                </c:pt>
                <c:pt idx="141">
                  <c:v>-1.3659738211506651</c:v>
                </c:pt>
                <c:pt idx="142">
                  <c:v>-1.3498773258916226</c:v>
                </c:pt>
                <c:pt idx="143">
                  <c:v>-1.3339225404587332</c:v>
                </c:pt>
                <c:pt idx="144">
                  <c:v>-1.3181097997208</c:v>
                </c:pt>
                <c:pt idx="145">
                  <c:v>-1.3024393685326277</c:v>
                </c:pt>
                <c:pt idx="146">
                  <c:v>-1.2869114445664118</c:v>
                </c:pt>
                <c:pt idx="147">
                  <c:v>-1.2715261610513924</c:v>
                </c:pt>
                <c:pt idx="148">
                  <c:v>-1.2562835894245012</c:v>
                </c:pt>
                <c:pt idx="149">
                  <c:v>-1.2411837418946547</c:v>
                </c:pt>
                <c:pt idx="150">
                  <c:v>-1.226226573923259</c:v>
                </c:pt>
                <c:pt idx="151">
                  <c:v>-1.2114119866234405</c:v>
                </c:pt>
                <c:pt idx="152">
                  <c:v>-1.1967398290804281</c:v>
                </c:pt>
                <c:pt idx="153">
                  <c:v>-1.182209900595441</c:v>
                </c:pt>
                <c:pt idx="154">
                  <c:v>-1.1678219528553886</c:v>
                </c:pt>
                <c:pt idx="155">
                  <c:v>-1.1535756920306064</c:v>
                </c:pt>
                <c:pt idx="156">
                  <c:v>-1.139470780802784</c:v>
                </c:pt>
                <c:pt idx="157">
                  <c:v>-1.1255068403252051</c:v>
                </c:pt>
                <c:pt idx="158">
                  <c:v>-1.1116834521173282</c:v>
                </c:pt>
                <c:pt idx="159">
                  <c:v>-1.0980001598956981</c:v>
                </c:pt>
                <c:pt idx="160">
                  <c:v>-1.0844564713431157</c:v>
                </c:pt>
                <c:pt idx="161">
                  <c:v>-1.0710518598179384</c:v>
                </c:pt>
                <c:pt idx="162">
                  <c:v>-1.057785766005326</c:v>
                </c:pt>
                <c:pt idx="163">
                  <c:v>-1.0446575995122036</c:v>
                </c:pt>
                <c:pt idx="164">
                  <c:v>-1.0316667404076498</c:v>
                </c:pt>
                <c:pt idx="165">
                  <c:v>-1.0188125407103856</c:v>
                </c:pt>
                <c:pt idx="166">
                  <c:v>-1.0060943258249695</c:v>
                </c:pt>
                <c:pt idx="167">
                  <c:v>-0.99351139592828031</c:v>
                </c:pt>
                <c:pt idx="168">
                  <c:v>-0.98106302730780814</c:v>
                </c:pt>
                <c:pt idx="169">
                  <c:v>-0.96874847365323458</c:v>
                </c:pt>
                <c:pt idx="170">
                  <c:v>-0.95656696730274193</c:v>
                </c:pt>
                <c:pt idx="171">
                  <c:v>-0.94451772044545035</c:v>
                </c:pt>
                <c:pt idx="172">
                  <c:v>-0.93259992628133215</c:v>
                </c:pt>
                <c:pt idx="173">
                  <c:v>-0.92081276013992908</c:v>
                </c:pt>
                <c:pt idx="174">
                  <c:v>-0.90915538055914247</c:v>
                </c:pt>
                <c:pt idx="175">
                  <c:v>-0.89762693032534413</c:v>
                </c:pt>
                <c:pt idx="176">
                  <c:v>-0.88622653747600832</c:v>
                </c:pt>
                <c:pt idx="177">
                  <c:v>-0.87495331626603678</c:v>
                </c:pt>
                <c:pt idx="178">
                  <c:v>-0.8638063680989112</c:v>
                </c:pt>
                <c:pt idx="179">
                  <c:v>-0.8527847824237782</c:v>
                </c:pt>
                <c:pt idx="180">
                  <c:v>-0.841887637599531</c:v>
                </c:pt>
                <c:pt idx="181">
                  <c:v>-0.83111400172693362</c:v>
                </c:pt>
                <c:pt idx="182">
                  <c:v>-0.82046293344978971</c:v>
                </c:pt>
                <c:pt idx="183">
                  <c:v>-0.80993348272613841</c:v>
                </c:pt>
                <c:pt idx="184">
                  <c:v>-0.79952469157042338</c:v>
                </c:pt>
                <c:pt idx="185">
                  <c:v>-0.78923559476756089</c:v>
                </c:pt>
                <c:pt idx="186">
                  <c:v>-0.77906522055979666</c:v>
                </c:pt>
                <c:pt idx="187">
                  <c:v>-0.76901259130722355</c:v>
                </c:pt>
                <c:pt idx="188">
                  <c:v>-0.75907672412279936</c:v>
                </c:pt>
                <c:pt idx="189">
                  <c:v>-0.74925663148268362</c:v>
                </c:pt>
                <c:pt idx="190">
                  <c:v>-0.73955132181268601</c:v>
                </c:pt>
                <c:pt idx="191">
                  <c:v>-0.72995980005159655</c:v>
                </c:pt>
                <c:pt idx="192">
                  <c:v>-0.72048106819214242</c:v>
                </c:pt>
                <c:pt idx="193">
                  <c:v>-0.71111412580029743</c:v>
                </c:pt>
                <c:pt idx="194">
                  <c:v>-0.70185797051364629</c:v>
                </c:pt>
                <c:pt idx="195">
                  <c:v>-0.69271159851948561</c:v>
                </c:pt>
                <c:pt idx="196">
                  <c:v>-0.68367400501332209</c:v>
                </c:pt>
                <c:pt idx="197">
                  <c:v>-0.67474418463841079</c:v>
                </c:pt>
                <c:pt idx="198">
                  <c:v>-0.66592113190695512</c:v>
                </c:pt>
                <c:pt idx="199">
                  <c:v>-0.65720384160357159</c:v>
                </c:pt>
                <c:pt idx="200">
                  <c:v>-0.64859130917160523</c:v>
                </c:pt>
                <c:pt idx="201">
                  <c:v>-0.64008253108286473</c:v>
                </c:pt>
                <c:pt idx="202">
                  <c:v>-0.63167650519132379</c:v>
                </c:pt>
                <c:pt idx="203">
                  <c:v>-0.62337223107132944</c:v>
                </c:pt>
                <c:pt idx="204">
                  <c:v>-0.61516871034082787</c:v>
                </c:pt>
                <c:pt idx="205">
                  <c:v>-0.60706494697011537</c:v>
                </c:pt>
                <c:pt idx="206">
                  <c:v>-0.59905994757659831</c:v>
                </c:pt>
                <c:pt idx="207">
                  <c:v>-0.59115272170603483</c:v>
                </c:pt>
                <c:pt idx="208">
                  <c:v>-0.58334228210071759</c:v>
                </c:pt>
                <c:pt idx="209">
                  <c:v>-0.57562764495503782</c:v>
                </c:pt>
                <c:pt idx="210">
                  <c:v>-0.56800783015886591</c:v>
                </c:pt>
                <c:pt idx="211">
                  <c:v>-0.56048186152915891</c:v>
                </c:pt>
                <c:pt idx="212">
                  <c:v>-0.55304876703020589</c:v>
                </c:pt>
                <c:pt idx="213">
                  <c:v>-0.54570757898289834</c:v>
                </c:pt>
                <c:pt idx="214">
                  <c:v>-0.53845733426340714</c:v>
                </c:pt>
                <c:pt idx="215">
                  <c:v>-0.53129707449163421</c:v>
                </c:pt>
                <c:pt idx="216">
                  <c:v>-0.52422584620979495</c:v>
                </c:pt>
                <c:pt idx="217">
                  <c:v>-0.51724270105147707</c:v>
                </c:pt>
                <c:pt idx="218">
                  <c:v>-0.51034669590151138</c:v>
                </c:pt>
                <c:pt idx="219">
                  <c:v>-0.5035368930469788</c:v>
                </c:pt>
                <c:pt idx="220">
                  <c:v>-0.4968123603196668</c:v>
                </c:pt>
                <c:pt idx="221">
                  <c:v>-0.49017217123028256</c:v>
                </c:pt>
                <c:pt idx="222">
                  <c:v>-0.48361540509471512</c:v>
                </c:pt>
                <c:pt idx="223">
                  <c:v>-0.47714114715263511</c:v>
                </c:pt>
                <c:pt idx="224">
                  <c:v>-0.47074848867870528</c:v>
                </c:pt>
                <c:pt idx="225">
                  <c:v>-0.46443652708667432</c:v>
                </c:pt>
                <c:pt idx="226">
                  <c:v>-0.45820436602661152</c:v>
                </c:pt>
                <c:pt idx="227">
                  <c:v>-0.45205111547553345</c:v>
                </c:pt>
                <c:pt idx="228">
                  <c:v>-0.44597589182166658</c:v>
                </c:pt>
                <c:pt idx="229">
                  <c:v>-0.43997781794258334</c:v>
                </c:pt>
                <c:pt idx="230">
                  <c:v>-0.43405602327743836</c:v>
                </c:pt>
                <c:pt idx="231">
                  <c:v>-0.428209643893526</c:v>
                </c:pt>
                <c:pt idx="232">
                  <c:v>-0.42243782254737433</c:v>
                </c:pt>
                <c:pt idx="233">
                  <c:v>-0.41673970874058219</c:v>
                </c:pt>
                <c:pt idx="234">
                  <c:v>-0.41111445877060032</c:v>
                </c:pt>
                <c:pt idx="235">
                  <c:v>-0.40556123577665004</c:v>
                </c:pt>
                <c:pt idx="236">
                  <c:v>-0.40007920978096834</c:v>
                </c:pt>
                <c:pt idx="237">
                  <c:v>-0.39466755772556039</c:v>
                </c:pt>
                <c:pt idx="238">
                  <c:v>-0.38932546350463698</c:v>
                </c:pt>
                <c:pt idx="239">
                  <c:v>-0.38405211799290412</c:v>
                </c:pt>
                <c:pt idx="240">
                  <c:v>-0.37884671906987377</c:v>
                </c:pt>
                <c:pt idx="241">
                  <c:v>-0.37370847164035148</c:v>
                </c:pt>
                <c:pt idx="242">
                  <c:v>-0.36863658765125706</c:v>
                </c:pt>
                <c:pt idx="243">
                  <c:v>-0.3636302861049267</c:v>
                </c:pt>
                <c:pt idx="244">
                  <c:v>-0.35868879306904122</c:v>
                </c:pt>
                <c:pt idx="245">
                  <c:v>-0.35381134168331924</c:v>
                </c:pt>
                <c:pt idx="246">
                  <c:v>-0.34899717216311099</c:v>
                </c:pt>
                <c:pt idx="247">
                  <c:v>-0.34424553180002304</c:v>
                </c:pt>
                <c:pt idx="248">
                  <c:v>-0.33955567495969896</c:v>
                </c:pt>
                <c:pt idx="249">
                  <c:v>-0.33492686307687936</c:v>
                </c:pt>
                <c:pt idx="250">
                  <c:v>-0.33035836464785806</c:v>
                </c:pt>
                <c:pt idx="251">
                  <c:v>-0.32584945522044906</c:v>
                </c:pt>
                <c:pt idx="252">
                  <c:v>-0.32139941738157235</c:v>
                </c:pt>
                <c:pt idx="253">
                  <c:v>-0.31700754074256937</c:v>
                </c:pt>
                <c:pt idx="254">
                  <c:v>-0.31267312192234414</c:v>
                </c:pt>
                <c:pt idx="255">
                  <c:v>-0.30839546452843647</c:v>
                </c:pt>
                <c:pt idx="256">
                  <c:v>-0.30417387913611688</c:v>
                </c:pt>
                <c:pt idx="257">
                  <c:v>-0.30000768326560168</c:v>
                </c:pt>
                <c:pt idx="258">
                  <c:v>-0.29589620135747047</c:v>
                </c:pt>
                <c:pt idx="259">
                  <c:v>-0.29183876474637899</c:v>
                </c:pt>
                <c:pt idx="260">
                  <c:v>-0.2878347116331571</c:v>
                </c:pt>
                <c:pt idx="261">
                  <c:v>-0.28388338705533422</c:v>
                </c:pt>
                <c:pt idx="262">
                  <c:v>-0.27998414285623902</c:v>
                </c:pt>
                <c:pt idx="263">
                  <c:v>-0.27613633765267787</c:v>
                </c:pt>
                <c:pt idx="264">
                  <c:v>-0.27233933680131528</c:v>
                </c:pt>
                <c:pt idx="265">
                  <c:v>-0.26859251236377885</c:v>
                </c:pt>
                <c:pt idx="266">
                  <c:v>-0.26489524307061735</c:v>
                </c:pt>
                <c:pt idx="267">
                  <c:v>-0.26124691428411523</c:v>
                </c:pt>
                <c:pt idx="268">
                  <c:v>-0.25764691796007227</c:v>
                </c:pt>
                <c:pt idx="269">
                  <c:v>-0.25409465260856479</c:v>
                </c:pt>
                <c:pt idx="270">
                  <c:v>-0.25058952325380307</c:v>
                </c:pt>
                <c:pt idx="271">
                  <c:v>-0.24713094139308522</c:v>
                </c:pt>
                <c:pt idx="272">
                  <c:v>-0.24371832495494303</c:v>
                </c:pt>
                <c:pt idx="273">
                  <c:v>-0.24035109825649076</c:v>
                </c:pt>
                <c:pt idx="274">
                  <c:v>-0.23702869196008219</c:v>
                </c:pt>
                <c:pt idx="275">
                  <c:v>-0.23375054302926834</c:v>
                </c:pt>
                <c:pt idx="276">
                  <c:v>-0.23051609468414452</c:v>
                </c:pt>
                <c:pt idx="277">
                  <c:v>-0.22732479635609051</c:v>
                </c:pt>
                <c:pt idx="278">
                  <c:v>-0.22417610364200155</c:v>
                </c:pt>
                <c:pt idx="279">
                  <c:v>-0.22106947825799442</c:v>
                </c:pt>
                <c:pt idx="280">
                  <c:v>-0.21800438799267505</c:v>
                </c:pt>
                <c:pt idx="281">
                  <c:v>-0.21498030665995957</c:v>
                </c:pt>
                <c:pt idx="282">
                  <c:v>-0.2119967140515425</c:v>
                </c:pt>
                <c:pt idx="283">
                  <c:v>-0.20905309588899992</c:v>
                </c:pt>
                <c:pt idx="284">
                  <c:v>-0.20614894377557408</c:v>
                </c:pt>
                <c:pt idx="285">
                  <c:v>-0.20328375514769151</c:v>
                </c:pt>
                <c:pt idx="286">
                  <c:v>-0.20045703322621522</c:v>
                </c:pt>
                <c:pt idx="287">
                  <c:v>-0.19766828696750083</c:v>
                </c:pt>
                <c:pt idx="288">
                  <c:v>-0.19491703101423324</c:v>
                </c:pt>
                <c:pt idx="289">
                  <c:v>-0.19220278564612431</c:v>
                </c:pt>
                <c:pt idx="290">
                  <c:v>-0.18952507673045843</c:v>
                </c:pt>
                <c:pt idx="291">
                  <c:v>-0.18688343567254773</c:v>
                </c:pt>
                <c:pt idx="292">
                  <c:v>-0.18427739936607782</c:v>
                </c:pt>
                <c:pt idx="293">
                  <c:v>-0.18170651014341052</c:v>
                </c:pt>
                <c:pt idx="294">
                  <c:v>-0.17917031572583375</c:v>
                </c:pt>
                <c:pt idx="295">
                  <c:v>-0.17666836917381196</c:v>
                </c:pt>
                <c:pt idx="296">
                  <c:v>-0.1742002288372165</c:v>
                </c:pt>
                <c:pt idx="297">
                  <c:v>-0.17176545830559725</c:v>
                </c:pt>
                <c:pt idx="298">
                  <c:v>-0.16936362635848284</c:v>
                </c:pt>
                <c:pt idx="299">
                  <c:v>-0.16699430691575845</c:v>
                </c:pt>
                <c:pt idx="300">
                  <c:v>-0.164657078988099</c:v>
                </c:pt>
                <c:pt idx="301">
                  <c:v>-0.16235152662751309</c:v>
                </c:pt>
                <c:pt idx="302">
                  <c:v>-0.16007723887798461</c:v>
                </c:pt>
                <c:pt idx="303">
                  <c:v>-0.1578338097262561</c:v>
                </c:pt>
                <c:pt idx="304">
                  <c:v>-0.15562083805272911</c:v>
                </c:pt>
                <c:pt idx="305">
                  <c:v>-0.15343792758253491</c:v>
                </c:pt>
                <c:pt idx="306">
                  <c:v>-0.15128468683675877</c:v>
                </c:pt>
                <c:pt idx="307">
                  <c:v>-0.14916072908385913</c:v>
                </c:pt>
                <c:pt idx="308">
                  <c:v>-0.14706567229125564</c:v>
                </c:pt>
                <c:pt idx="309">
                  <c:v>-0.14499913907713441</c:v>
                </c:pt>
                <c:pt idx="310">
                  <c:v>-0.14296075666245966</c:v>
                </c:pt>
                <c:pt idx="311">
                  <c:v>-0.14095015682320747</c:v>
                </c:pt>
                <c:pt idx="312">
                  <c:v>-0.13896697584283252</c:v>
                </c:pt>
                <c:pt idx="313">
                  <c:v>-0.13701085446497449</c:v>
                </c:pt>
                <c:pt idx="314">
                  <c:v>-0.13508143784641494</c:v>
                </c:pt>
                <c:pt idx="315">
                  <c:v>-0.13317837551029127</c:v>
                </c:pt>
                <c:pt idx="316">
                  <c:v>-0.13130132129957553</c:v>
                </c:pt>
                <c:pt idx="317">
                  <c:v>-0.12944993333082702</c:v>
                </c:pt>
                <c:pt idx="318">
                  <c:v>-0.12762387394822247</c:v>
                </c:pt>
                <c:pt idx="319">
                  <c:v>-0.12582280967787357</c:v>
                </c:pt>
                <c:pt idx="320">
                  <c:v>-0.12404641118243473</c:v>
                </c:pt>
                <c:pt idx="321">
                  <c:v>-0.12229435321600968</c:v>
                </c:pt>
                <c:pt idx="322">
                  <c:v>-0.12056631457935918</c:v>
                </c:pt>
                <c:pt idx="323">
                  <c:v>-0.11886197807541782</c:v>
                </c:pt>
                <c:pt idx="324">
                  <c:v>-0.11718103046512117</c:v>
                </c:pt>
                <c:pt idx="325">
                  <c:v>-0.11552316242355143</c:v>
                </c:pt>
                <c:pt idx="326">
                  <c:v>-0.11388806849640121</c:v>
                </c:pt>
                <c:pt idx="327">
                  <c:v>-0.11227544705676318</c:v>
                </c:pt>
                <c:pt idx="328">
                  <c:v>-0.11068500026224566</c:v>
                </c:pt>
                <c:pt idx="329">
                  <c:v>-0.10911643401241967</c:v>
                </c:pt>
                <c:pt idx="330">
                  <c:v>-0.10756945790659822</c:v>
                </c:pt>
                <c:pt idx="331">
                  <c:v>-0.1060437852019525</c:v>
                </c:pt>
                <c:pt idx="332">
                  <c:v>-0.10453913277196492</c:v>
                </c:pt>
                <c:pt idx="333">
                  <c:v>-0.10305522106522363</c:v>
                </c:pt>
                <c:pt idx="334">
                  <c:v>-0.1015917740645577</c:v>
                </c:pt>
                <c:pt idx="335">
                  <c:v>-0.10014851924651728</c:v>
                </c:pt>
                <c:pt idx="336">
                  <c:v>-9.8725187541197496E-2</c:v>
                </c:pt>
                <c:pt idx="337">
                  <c:v>-9.73215132924099E-2</c:v>
                </c:pt>
                <c:pt idx="338">
                  <c:v>-9.5937234218199968E-2</c:v>
                </c:pt>
                <c:pt idx="339">
                  <c:v>-9.457209137171374E-2</c:v>
                </c:pt>
                <c:pt idx="340">
                  <c:v>-9.3225829102412838E-2</c:v>
                </c:pt>
                <c:pt idx="341">
                  <c:v>-9.1898195017638365E-2</c:v>
                </c:pt>
                <c:pt idx="342">
                  <c:v>-9.058893994452541E-2</c:v>
                </c:pt>
                <c:pt idx="343">
                  <c:v>-8.9297817892266082E-2</c:v>
                </c:pt>
                <c:pt idx="344">
                  <c:v>-8.8024586014723544E-2</c:v>
                </c:pt>
                <c:pt idx="345">
                  <c:v>-8.6769004573394731E-2</c:v>
                </c:pt>
                <c:pt idx="346">
                  <c:v>-8.5530836900723245E-2</c:v>
                </c:pt>
                <c:pt idx="347">
                  <c:v>-8.4309849363760667E-2</c:v>
                </c:pt>
                <c:pt idx="348">
                  <c:v>-8.3105811328177015E-2</c:v>
                </c:pt>
                <c:pt idx="349">
                  <c:v>-8.1918495122618423E-2</c:v>
                </c:pt>
                <c:pt idx="350">
                  <c:v>-8.0747676003412622E-2</c:v>
                </c:pt>
                <c:pt idx="351">
                  <c:v>-7.9593132119620075E-2</c:v>
                </c:pt>
                <c:pt idx="352">
                  <c:v>-7.8454644478431174E-2</c:v>
                </c:pt>
                <c:pt idx="353">
                  <c:v>-7.7331996910906795E-2</c:v>
                </c:pt>
                <c:pt idx="354">
                  <c:v>-7.6224976038063136E-2</c:v>
                </c:pt>
                <c:pt idx="355">
                  <c:v>-7.5133371237297172E-2</c:v>
                </c:pt>
                <c:pt idx="356">
                  <c:v>-7.4056974609154017E-2</c:v>
                </c:pt>
                <c:pt idx="357">
                  <c:v>-7.2995580944432162E-2</c:v>
                </c:pt>
                <c:pt idx="358">
                  <c:v>-7.1948987691627525E-2</c:v>
                </c:pt>
                <c:pt idx="359">
                  <c:v>-7.0916994924712831E-2</c:v>
                </c:pt>
                <c:pt idx="360">
                  <c:v>-6.9899405311252077E-2</c:v>
                </c:pt>
                <c:pt idx="361">
                  <c:v>-6.8896024080847357E-2</c:v>
                </c:pt>
                <c:pt idx="362">
                  <c:v>-6.7906658993917346E-2</c:v>
                </c:pt>
                <c:pt idx="363">
                  <c:v>-6.6931120310804393E-2</c:v>
                </c:pt>
                <c:pt idx="364">
                  <c:v>-6.5969220761209618E-2</c:v>
                </c:pt>
                <c:pt idx="365">
                  <c:v>-6.5020775513953369E-2</c:v>
                </c:pt>
                <c:pt idx="366">
                  <c:v>-6.4085602147058968E-2</c:v>
                </c:pt>
                <c:pt idx="367">
                  <c:v>-6.3163520618158428E-2</c:v>
                </c:pt>
                <c:pt idx="368">
                  <c:v>-6.2254353235217261E-2</c:v>
                </c:pt>
                <c:pt idx="369">
                  <c:v>-6.1357924627577207E-2</c:v>
                </c:pt>
                <c:pt idx="370">
                  <c:v>-6.0474061717313635E-2</c:v>
                </c:pt>
                <c:pt idx="371">
                  <c:v>-5.9602593690906668E-2</c:v>
                </c:pt>
                <c:pt idx="372">
                  <c:v>-5.8743351971222761E-2</c:v>
                </c:pt>
                <c:pt idx="373">
                  <c:v>-5.7896170189805425E-2</c:v>
                </c:pt>
                <c:pt idx="374">
                  <c:v>-5.7060884159471949E-2</c:v>
                </c:pt>
                <c:pt idx="375">
                  <c:v>-5.6237331847214869E-2</c:v>
                </c:pt>
                <c:pt idx="376">
                  <c:v>-5.5425353347404609E-2</c:v>
                </c:pt>
                <c:pt idx="377">
                  <c:v>-5.462479085529251E-2</c:v>
                </c:pt>
                <c:pt idx="378">
                  <c:v>-5.3835488640810211E-2</c:v>
                </c:pt>
                <c:pt idx="379">
                  <c:v>-5.305729302266466E-2</c:v>
                </c:pt>
                <c:pt idx="380">
                  <c:v>-5.2290052342725046E-2</c:v>
                </c:pt>
                <c:pt idx="381">
                  <c:v>-5.1533616940700105E-2</c:v>
                </c:pt>
                <c:pt idx="382">
                  <c:v>-5.0787839129102952E-2</c:v>
                </c:pt>
                <c:pt idx="383">
                  <c:v>-5.0052573168501376E-2</c:v>
                </c:pt>
                <c:pt idx="384">
                  <c:v>-4.9327675243050643E-2</c:v>
                </c:pt>
                <c:pt idx="385">
                  <c:v>-4.8613003436307076E-2</c:v>
                </c:pt>
                <c:pt idx="386">
                  <c:v>-4.7908417707319254E-2</c:v>
                </c:pt>
                <c:pt idx="387">
                  <c:v>-4.7213779866995036E-2</c:v>
                </c:pt>
                <c:pt idx="388">
                  <c:v>-4.6528953554741279E-2</c:v>
                </c:pt>
                <c:pt idx="389">
                  <c:v>-4.5853804215374452E-2</c:v>
                </c:pt>
                <c:pt idx="390">
                  <c:v>-4.5188199076299368E-2</c:v>
                </c:pt>
                <c:pt idx="391">
                  <c:v>-4.4532007124953338E-2</c:v>
                </c:pt>
                <c:pt idx="392">
                  <c:v>-4.3885099086513918E-2</c:v>
                </c:pt>
                <c:pt idx="393">
                  <c:v>-4.324734740186701E-2</c:v>
                </c:pt>
                <c:pt idx="394">
                  <c:v>-4.2618626205833711E-2</c:v>
                </c:pt>
                <c:pt idx="395">
                  <c:v>-4.1998811305652563E-2</c:v>
                </c:pt>
                <c:pt idx="396">
                  <c:v>-4.138778015971567E-2</c:v>
                </c:pt>
                <c:pt idx="397">
                  <c:v>-4.0785411856555237E-2</c:v>
                </c:pt>
                <c:pt idx="398">
                  <c:v>-4.0191587094079204E-2</c:v>
                </c:pt>
                <c:pt idx="399">
                  <c:v>-3.9606188159052466E-2</c:v>
                </c:pt>
                <c:pt idx="400">
                  <c:v>-3.9029098906822081E-2</c:v>
                </c:pt>
                <c:pt idx="401">
                  <c:v>-3.846020474128347E-2</c:v>
                </c:pt>
                <c:pt idx="402">
                  <c:v>-3.7899392595085672E-2</c:v>
                </c:pt>
                <c:pt idx="403">
                  <c:v>-3.7346550910072801E-2</c:v>
                </c:pt>
                <c:pt idx="404">
                  <c:v>-3.6801569617959759E-2</c:v>
                </c:pt>
                <c:pt idx="405">
                  <c:v>-3.6264340121239289E-2</c:v>
                </c:pt>
                <c:pt idx="406">
                  <c:v>-3.5734755274318686E-2</c:v>
                </c:pt>
                <c:pt idx="407">
                  <c:v>-3.5212709364883021E-2</c:v>
                </c:pt>
                <c:pt idx="408">
                  <c:v>-3.4698098095483278E-2</c:v>
                </c:pt>
                <c:pt idx="409">
                  <c:v>-3.4190818565346413E-2</c:v>
                </c:pt>
                <c:pt idx="410">
                  <c:v>-3.3690769252405613E-2</c:v>
                </c:pt>
                <c:pt idx="411">
                  <c:v>-3.3197849995547778E-2</c:v>
                </c:pt>
                <c:pt idx="412">
                  <c:v>-3.2711961977076723E-2</c:v>
                </c:pt>
                <c:pt idx="413">
                  <c:v>-3.2233007705388943E-2</c:v>
                </c:pt>
                <c:pt idx="414">
                  <c:v>-3.1760890997860391E-2</c:v>
                </c:pt>
                <c:pt idx="415">
                  <c:v>-3.1295516963941721E-2</c:v>
                </c:pt>
                <c:pt idx="416">
                  <c:v>-3.083679198845956E-2</c:v>
                </c:pt>
                <c:pt idx="417">
                  <c:v>-3.038462371512201E-2</c:v>
                </c:pt>
                <c:pt idx="418">
                  <c:v>-2.9938921030225739E-2</c:v>
                </c:pt>
                <c:pt idx="419">
                  <c:v>-2.9499594046562872E-2</c:v>
                </c:pt>
                <c:pt idx="420">
                  <c:v>-2.9066554087525016E-2</c:v>
                </c:pt>
                <c:pt idx="421">
                  <c:v>-2.8639713671402858E-2</c:v>
                </c:pt>
                <c:pt idx="422">
                  <c:v>-2.821898649587851E-2</c:v>
                </c:pt>
                <c:pt idx="423">
                  <c:v>-2.7804287422709111E-2</c:v>
                </c:pt>
                <c:pt idx="424">
                  <c:v>-2.7395532462599004E-2</c:v>
                </c:pt>
                <c:pt idx="425">
                  <c:v>-2.6992638760258907E-2</c:v>
                </c:pt>
                <c:pt idx="426">
                  <c:v>-2.6595524579649459E-2</c:v>
                </c:pt>
                <c:pt idx="427">
                  <c:v>-2.620410928940763E-2</c:v>
                </c:pt>
                <c:pt idx="428">
                  <c:v>-2.5818313348453387E-2</c:v>
                </c:pt>
                <c:pt idx="429">
                  <c:v>-2.5438058291775111E-2</c:v>
                </c:pt>
                <c:pt idx="430">
                  <c:v>-2.5063266716391256E-2</c:v>
                </c:pt>
                <c:pt idx="431">
                  <c:v>-2.46938622674867E-2</c:v>
                </c:pt>
                <c:pt idx="432">
                  <c:v>-2.4329769624721394E-2</c:v>
                </c:pt>
                <c:pt idx="433">
                  <c:v>-2.3970914488709728E-2</c:v>
                </c:pt>
                <c:pt idx="434">
                  <c:v>-2.361722356766827E-2</c:v>
                </c:pt>
                <c:pt idx="435">
                  <c:v>-2.3268624564230362E-2</c:v>
                </c:pt>
                <c:pt idx="436">
                  <c:v>-2.2925046162425251E-2</c:v>
                </c:pt>
                <c:pt idx="437">
                  <c:v>-2.2586418014820236E-2</c:v>
                </c:pt>
                <c:pt idx="438">
                  <c:v>-2.2252670729823603E-2</c:v>
                </c:pt>
                <c:pt idx="439">
                  <c:v>-2.192373585914674E-2</c:v>
                </c:pt>
                <c:pt idx="440">
                  <c:v>-2.1599545885423541E-2</c:v>
                </c:pt>
                <c:pt idx="441">
                  <c:v>-2.1280034209985099E-2</c:v>
                </c:pt>
                <c:pt idx="442">
                  <c:v>-2.0965135140788141E-2</c:v>
                </c:pt>
                <c:pt idx="443">
                  <c:v>-2.0654783880495131E-2</c:v>
                </c:pt>
                <c:pt idx="444">
                  <c:v>-2.0348916514704624E-2</c:v>
                </c:pt>
                <c:pt idx="445">
                  <c:v>-2.0047470000329602E-2</c:v>
                </c:pt>
                <c:pt idx="446">
                  <c:v>-1.975038215412267E-2</c:v>
                </c:pt>
                <c:pt idx="447">
                  <c:v>-1.9457591641345771E-2</c:v>
                </c:pt>
                <c:pt idx="448">
                  <c:v>-1.916903796458325E-2</c:v>
                </c:pt>
                <c:pt idx="449">
                  <c:v>-1.8884661452696128E-2</c:v>
                </c:pt>
                <c:pt idx="450">
                  <c:v>-1.860440324991627E-2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0.15666885605296613</c:v>
                </c:pt>
                <c:pt idx="1">
                  <c:v>-7.3596614864210987E-3</c:v>
                </c:pt>
                <c:pt idx="2">
                  <c:v>-0.1645996065496558</c:v>
                </c:pt>
                <c:pt idx="3">
                  <c:v>-0.31526960282505478</c:v>
                </c:pt>
                <c:pt idx="4">
                  <c:v>-0.45958185838362076</c:v>
                </c:pt>
                <c:pt idx="5">
                  <c:v>-0.59774234511311675</c:v>
                </c:pt>
                <c:pt idx="6">
                  <c:v>-0.72995097328721215</c:v>
                </c:pt>
                <c:pt idx="7">
                  <c:v>-0.85640176139854707</c:v>
                </c:pt>
                <c:pt idx="8">
                  <c:v>-0.97728300138118829</c:v>
                </c:pt>
                <c:pt idx="9">
                  <c:v>-1.092777419344708</c:v>
                </c:pt>
                <c:pt idx="10">
                  <c:v>-1.2030623319389291</c:v>
                </c:pt>
                <c:pt idx="11">
                  <c:v>-1.3083097984653018</c:v>
                </c:pt>
                <c:pt idx="12">
                  <c:v>-1.4086867688478324</c:v>
                </c:pt>
                <c:pt idx="13">
                  <c:v>-1.5043552275735761</c:v>
                </c:pt>
                <c:pt idx="14">
                  <c:v>-1.5954723337098211</c:v>
                </c:pt>
                <c:pt idx="15">
                  <c:v>-1.6821905571023068</c:v>
                </c:pt>
                <c:pt idx="16">
                  <c:v>-1.7646578108561002</c:v>
                </c:pt>
                <c:pt idx="17">
                  <c:v>-1.8430175801981115</c:v>
                </c:pt>
                <c:pt idx="18">
                  <c:v>-1.9174090478176207</c:v>
                </c:pt>
                <c:pt idx="19">
                  <c:v>-1.9879672157787176</c:v>
                </c:pt>
                <c:pt idx="20">
                  <c:v>-2.0548230240960592</c:v>
                </c:pt>
                <c:pt idx="21">
                  <c:v>-2.1181034660629927</c:v>
                </c:pt>
                <c:pt idx="22">
                  <c:v>-2.1779317004187448</c:v>
                </c:pt>
                <c:pt idx="23">
                  <c:v>-2.2344271604391319</c:v>
                </c:pt>
                <c:pt idx="24">
                  <c:v>-2.2877056600330081</c:v>
                </c:pt>
                <c:pt idx="25">
                  <c:v>-2.3378794969245442</c:v>
                </c:pt>
                <c:pt idx="26">
                  <c:v>-2.385057552999315</c:v>
                </c:pt>
                <c:pt idx="27">
                  <c:v>-2.4293453918901413</c:v>
                </c:pt>
                <c:pt idx="28">
                  <c:v>-2.4708453538766246</c:v>
                </c:pt>
                <c:pt idx="29">
                  <c:v>-2.5096566481704028</c:v>
                </c:pt>
                <c:pt idx="30">
                  <c:v>-2.545875442656222</c:v>
                </c:pt>
                <c:pt idx="31">
                  <c:v>-2.5795949511571417</c:v>
                </c:pt>
                <c:pt idx="32">
                  <c:v>-2.610905518290322</c:v>
                </c:pt>
                <c:pt idx="33">
                  <c:v>-2.6398947019781573</c:v>
                </c:pt>
                <c:pt idx="34">
                  <c:v>-2.6666473536777846</c:v>
                </c:pt>
                <c:pt idx="35">
                  <c:v>-2.6912456963903506</c:v>
                </c:pt>
                <c:pt idx="36">
                  <c:v>-2.7137694005097988</c:v>
                </c:pt>
                <c:pt idx="37">
                  <c:v>-2.73429565756937</c:v>
                </c:pt>
                <c:pt idx="38">
                  <c:v>-2.7528992519424724</c:v>
                </c:pt>
                <c:pt idx="39">
                  <c:v>-2.7696526305530837</c:v>
                </c:pt>
                <c:pt idx="40">
                  <c:v>-2.7846259706494014</c:v>
                </c:pt>
                <c:pt idx="41">
                  <c:v>-2.7978872456930337</c:v>
                </c:pt>
                <c:pt idx="42">
                  <c:v>-2.8095022894146311</c:v>
                </c:pt>
                <c:pt idx="43">
                  <c:v>-2.8195348580855422</c:v>
                </c:pt>
                <c:pt idx="44">
                  <c:v>-2.828046691053749</c:v>
                </c:pt>
                <c:pt idx="45">
                  <c:v>-2.8350975695910461</c:v>
                </c:pt>
                <c:pt idx="46">
                  <c:v>-2.8407453740972382</c:v>
                </c:pt>
                <c:pt idx="47">
                  <c:v>-2.8450461397058406</c:v>
                </c:pt>
                <c:pt idx="48">
                  <c:v>-2.8480541103346759</c:v>
                </c:pt>
                <c:pt idx="49">
                  <c:v>-2.8498217912235355</c:v>
                </c:pt>
                <c:pt idx="50">
                  <c:v>-2.8504</c:v>
                </c:pt>
                <c:pt idx="51">
                  <c:v>-2.8498379163134211</c:v>
                </c:pt>
                <c:pt idx="52">
                  <c:v>-2.8481831300759777</c:v>
                </c:pt>
                <c:pt idx="53">
                  <c:v>-2.8454816883487184</c:v>
                </c:pt>
                <c:pt idx="54">
                  <c:v>-2.8417781409094758</c:v>
                </c:pt>
                <c:pt idx="55">
                  <c:v>-2.8371155845385649</c:v>
                </c:pt>
                <c:pt idx="56">
                  <c:v>-2.8315357060572177</c:v>
                </c:pt>
                <c:pt idx="57">
                  <c:v>-2.8250788241527833</c:v>
                </c:pt>
                <c:pt idx="58">
                  <c:v>-2.8177839300238134</c:v>
                </c:pt>
                <c:pt idx="59">
                  <c:v>-2.8096887268772677</c:v>
                </c:pt>
                <c:pt idx="60">
                  <c:v>-2.8008296683092158</c:v>
                </c:pt>
                <c:pt idx="61">
                  <c:v>-2.7912419955995822</c:v>
                </c:pt>
                <c:pt idx="62">
                  <c:v>-2.7809597739506575</c:v>
                </c:pt>
                <c:pt idx="63">
                  <c:v>-2.7700159276983061</c:v>
                </c:pt>
                <c:pt idx="64">
                  <c:v>-2.7584422745240387</c:v>
                </c:pt>
                <c:pt idx="65">
                  <c:v>-2.7462695586953427</c:v>
                </c:pt>
                <c:pt idx="66">
                  <c:v>-2.7335274833609584</c:v>
                </c:pt>
                <c:pt idx="67">
                  <c:v>-2.7202447419270577</c:v>
                </c:pt>
                <c:pt idx="68">
                  <c:v>-2.7064490485395813</c:v>
                </c:pt>
                <c:pt idx="69">
                  <c:v>-2.6921671676973373</c:v>
                </c:pt>
                <c:pt idx="70">
                  <c:v>-2.6774249430197803</c:v>
                </c:pt>
                <c:pt idx="71">
                  <c:v>-2.6622473251927623</c:v>
                </c:pt>
                <c:pt idx="72">
                  <c:v>-2.6466583991149184</c:v>
                </c:pt>
                <c:pt idx="73">
                  <c:v>-2.6306814102667415</c:v>
                </c:pt>
                <c:pt idx="74">
                  <c:v>-2.6143387903238011</c:v>
                </c:pt>
                <c:pt idx="75">
                  <c:v>-2.5976521820350071</c:v>
                </c:pt>
                <c:pt idx="76">
                  <c:v>-2.5806424633862157</c:v>
                </c:pt>
                <c:pt idx="77">
                  <c:v>-2.5633297710689842</c:v>
                </c:pt>
                <c:pt idx="78">
                  <c:v>-2.5457335232736891</c:v>
                </c:pt>
                <c:pt idx="79">
                  <c:v>-2.5278724418257474</c:v>
                </c:pt>
                <c:pt idx="80">
                  <c:v>-2.5097645736831651</c:v>
                </c:pt>
                <c:pt idx="81">
                  <c:v>-2.491427311813124</c:v>
                </c:pt>
                <c:pt idx="82">
                  <c:v>-2.4728774154648705</c:v>
                </c:pt>
                <c:pt idx="83">
                  <c:v>-2.4541310298556858</c:v>
                </c:pt>
                <c:pt idx="84">
                  <c:v>-2.4352037052862658</c:v>
                </c:pt>
                <c:pt idx="85">
                  <c:v>-2.4161104157013988</c:v>
                </c:pt>
                <c:pt idx="86">
                  <c:v>-2.3968655767114044</c:v>
                </c:pt>
                <c:pt idx="87">
                  <c:v>-2.3774830630893597</c:v>
                </c:pt>
                <c:pt idx="88">
                  <c:v>-2.3579762257587626</c:v>
                </c:pt>
                <c:pt idx="89">
                  <c:v>-2.3383579082858552</c:v>
                </c:pt>
                <c:pt idx="90">
                  <c:v>-2.3186404628904564</c:v>
                </c:pt>
                <c:pt idx="91">
                  <c:v>-2.2988357659887826</c:v>
                </c:pt>
                <c:pt idx="92">
                  <c:v>-2.2789552332813572</c:v>
                </c:pt>
                <c:pt idx="93">
                  <c:v>-2.2590098343987668</c:v>
                </c:pt>
                <c:pt idx="94">
                  <c:v>-2.2390101071176574</c:v>
                </c:pt>
                <c:pt idx="95">
                  <c:v>-2.2189661711590452</c:v>
                </c:pt>
                <c:pt idx="96">
                  <c:v>-2.1988877415806765</c:v>
                </c:pt>
                <c:pt idx="97">
                  <c:v>-2.1787841417748512</c:v>
                </c:pt>
                <c:pt idx="98">
                  <c:v>-2.1586643160828229</c:v>
                </c:pt>
                <c:pt idx="99">
                  <c:v>-2.1385368420365682</c:v>
                </c:pt>
                <c:pt idx="100">
                  <c:v>-2.118409942238443</c:v>
                </c:pt>
                <c:pt idx="101">
                  <c:v>-2.0982914958889407</c:v>
                </c:pt>
                <c:pt idx="102">
                  <c:v>-2.0781890499724951</c:v>
                </c:pt>
                <c:pt idx="103">
                  <c:v>-2.0581098301109932</c:v>
                </c:pt>
                <c:pt idx="104">
                  <c:v>-2.0380607510944113</c:v>
                </c:pt>
                <c:pt idx="105">
                  <c:v>-2.0180484270977104</c:v>
                </c:pt>
                <c:pt idx="106">
                  <c:v>-1.9980791815928898</c:v>
                </c:pt>
                <c:pt idx="107">
                  <c:v>-1.9781590569648593</c:v>
                </c:pt>
                <c:pt idx="108">
                  <c:v>-1.9582938238395273</c:v>
                </c:pt>
                <c:pt idx="109">
                  <c:v>-1.938488990132299</c:v>
                </c:pt>
                <c:pt idx="110">
                  <c:v>-1.9187498098249456</c:v>
                </c:pt>
                <c:pt idx="111">
                  <c:v>-1.8990812914785644</c:v>
                </c:pt>
                <c:pt idx="112">
                  <c:v>-1.8794882064901848</c:v>
                </c:pt>
                <c:pt idx="113">
                  <c:v>-1.859975097100304</c:v>
                </c:pt>
                <c:pt idx="114">
                  <c:v>-1.8405462841584996</c:v>
                </c:pt>
                <c:pt idx="115">
                  <c:v>-1.8212058746540165</c:v>
                </c:pt>
                <c:pt idx="116">
                  <c:v>-1.8019577690180739</c:v>
                </c:pt>
                <c:pt idx="117">
                  <c:v>-1.7828056682044171</c:v>
                </c:pt>
                <c:pt idx="118">
                  <c:v>-1.7637530805544943</c:v>
                </c:pt>
                <c:pt idx="119">
                  <c:v>-1.7448033284534272</c:v>
                </c:pt>
                <c:pt idx="120">
                  <c:v>-1.7259595547828066</c:v>
                </c:pt>
                <c:pt idx="121">
                  <c:v>-1.7072247291761435</c:v>
                </c:pt>
                <c:pt idx="122">
                  <c:v>-1.6886016540826714</c:v>
                </c:pt>
                <c:pt idx="123">
                  <c:v>-1.6700929706450276</c:v>
                </c:pt>
                <c:pt idx="124">
                  <c:v>-1.6517011643961788</c:v>
                </c:pt>
                <c:pt idx="125">
                  <c:v>-1.6334285707808258</c:v>
                </c:pt>
                <c:pt idx="126">
                  <c:v>-1.6152773805063585</c:v>
                </c:pt>
                <c:pt idx="127">
                  <c:v>-1.597249644728302</c:v>
                </c:pt>
                <c:pt idx="128">
                  <c:v>-1.5793472800750517</c:v>
                </c:pt>
                <c:pt idx="129">
                  <c:v>-1.5615720735165672</c:v>
                </c:pt>
                <c:pt idx="130">
                  <c:v>-1.5439256870815565</c:v>
                </c:pt>
                <c:pt idx="131">
                  <c:v>-1.52640966242756</c:v>
                </c:pt>
                <c:pt idx="132">
                  <c:v>-1.5090254252682223</c:v>
                </c:pt>
                <c:pt idx="133">
                  <c:v>-1.4917742896619155</c:v>
                </c:pt>
                <c:pt idx="134">
                  <c:v>-1.4746574621657618</c:v>
                </c:pt>
                <c:pt idx="135">
                  <c:v>-1.4576760458589975</c:v>
                </c:pt>
                <c:pt idx="136">
                  <c:v>-1.4408310442394903</c:v>
                </c:pt>
                <c:pt idx="137">
                  <c:v>-1.4241233649971441</c:v>
                </c:pt>
                <c:pt idx="138">
                  <c:v>-1.4075538236677896</c:v>
                </c:pt>
                <c:pt idx="139">
                  <c:v>-1.391123147171083</c:v>
                </c:pt>
                <c:pt idx="140">
                  <c:v>-1.3748319772358173</c:v>
                </c:pt>
                <c:pt idx="141">
                  <c:v>-1.3586808737159701</c:v>
                </c:pt>
                <c:pt idx="142">
                  <c:v>-1.3426703178007053</c:v>
                </c:pt>
                <c:pt idx="143">
                  <c:v>-1.3268007151214618</c:v>
                </c:pt>
                <c:pt idx="144">
                  <c:v>-1.3110723987591753</c:v>
                </c:pt>
                <c:pt idx="145">
                  <c:v>-1.2954856321545878</c:v>
                </c:pt>
                <c:pt idx="146">
                  <c:v>-1.2800406119245211</c:v>
                </c:pt>
                <c:pt idx="147">
                  <c:v>-1.264737470586903</c:v>
                </c:pt>
                <c:pt idx="148">
                  <c:v>-1.2495762791972638</c:v>
                </c:pt>
                <c:pt idx="149">
                  <c:v>-1.2345570498993352</c:v>
                </c:pt>
                <c:pt idx="150">
                  <c:v>-1.219679738392315</c:v>
                </c:pt>
                <c:pt idx="151">
                  <c:v>-1.204944246317289</c:v>
                </c:pt>
                <c:pt idx="152">
                  <c:v>-1.1903504235652205</c:v>
                </c:pt>
                <c:pt idx="153">
                  <c:v>-1.1758980705088617</c:v>
                </c:pt>
                <c:pt idx="154">
                  <c:v>-1.1615869401608683</c:v>
                </c:pt>
                <c:pt idx="155">
                  <c:v>-1.1474167402603346</c:v>
                </c:pt>
                <c:pt idx="156">
                  <c:v>-1.1333871352898961</c:v>
                </c:pt>
                <c:pt idx="157">
                  <c:v>-1.1194977484255033</c:v>
                </c:pt>
                <c:pt idx="158">
                  <c:v>-1.1057481634208859</c:v>
                </c:pt>
                <c:pt idx="159">
                  <c:v>-1.0921379264286903</c:v>
                </c:pt>
                <c:pt idx="160">
                  <c:v>-1.078666547760204</c:v>
                </c:pt>
                <c:pt idx="161">
                  <c:v>-1.0653335035855294</c:v>
                </c:pt>
                <c:pt idx="162">
                  <c:v>-1.0521382375760135</c:v>
                </c:pt>
                <c:pt idx="163">
                  <c:v>-1.0390801624906953</c:v>
                </c:pt>
                <c:pt idx="164">
                  <c:v>-1.026158661708471</c:v>
                </c:pt>
                <c:pt idx="165">
                  <c:v>-1.0133730907076397</c:v>
                </c:pt>
                <c:pt idx="166">
                  <c:v>-1.0007227784944317</c:v>
                </c:pt>
                <c:pt idx="167">
                  <c:v>-0.98820702898208834</c:v>
                </c:pt>
                <c:pt idx="168">
                  <c:v>-0.97582512232200747</c:v>
                </c:pt>
                <c:pt idx="169">
                  <c:v>-0.96357631618842865</c:v>
                </c:pt>
                <c:pt idx="170">
                  <c:v>-0.95145984701808839</c:v>
                </c:pt>
                <c:pt idx="171">
                  <c:v>-0.93947493120623637</c:v>
                </c:pt>
                <c:pt idx="172">
                  <c:v>-0.92762076626035861</c:v>
                </c:pt>
                <c:pt idx="173">
                  <c:v>-0.91589653191291975</c:v>
                </c:pt>
                <c:pt idx="174">
                  <c:v>-0.90430139119439579</c:v>
                </c:pt>
                <c:pt idx="175">
                  <c:v>-0.89283449146783023</c:v>
                </c:pt>
                <c:pt idx="176">
                  <c:v>-0.88149496542611383</c:v>
                </c:pt>
                <c:pt idx="177">
                  <c:v>-0.87028193205314963</c:v>
                </c:pt>
                <c:pt idx="178">
                  <c:v>-0.85919449755003541</c:v>
                </c:pt>
                <c:pt idx="179">
                  <c:v>-0.84823175622735725</c:v>
                </c:pt>
                <c:pt idx="180">
                  <c:v>-0.83739279136465905</c:v>
                </c:pt>
                <c:pt idx="181">
                  <c:v>-0.82667667603812389</c:v>
                </c:pt>
                <c:pt idx="182">
                  <c:v>-0.81608247391746547</c:v>
                </c:pt>
                <c:pt idx="183">
                  <c:v>-0.80560924003300582</c:v>
                </c:pt>
                <c:pt idx="184">
                  <c:v>-0.79525602151388319</c:v>
                </c:pt>
                <c:pt idx="185">
                  <c:v>-0.78502185829830617</c:v>
                </c:pt>
                <c:pt idx="186">
                  <c:v>-0.77490578381674435</c:v>
                </c:pt>
                <c:pt idx="187">
                  <c:v>-0.76490682564891999</c:v>
                </c:pt>
                <c:pt idx="188">
                  <c:v>-0.75502400615543419</c:v>
                </c:pt>
                <c:pt idx="189">
                  <c:v>-0.74525634308484534</c:v>
                </c:pt>
                <c:pt idx="190">
                  <c:v>-0.7356028501569879</c:v>
                </c:pt>
                <c:pt idx="191">
                  <c:v>-0.7260625376232932</c:v>
                </c:pt>
                <c:pt idx="192">
                  <c:v>-0.7166344128048584</c:v>
                </c:pt>
                <c:pt idx="193">
                  <c:v>-0.70731748060898481</c:v>
                </c:pt>
                <c:pt idx="194">
                  <c:v>-0.69811074402487971</c:v>
                </c:pt>
                <c:pt idx="195">
                  <c:v>-0.68901320459920512</c:v>
                </c:pt>
                <c:pt idx="196">
                  <c:v>-0.68002386289212868</c:v>
                </c:pt>
                <c:pt idx="197">
                  <c:v>-0.67114171891451524</c:v>
                </c:pt>
                <c:pt idx="198">
                  <c:v>-0.6623657725468769</c:v>
                </c:pt>
                <c:pt idx="199">
                  <c:v>-0.65369502394068479</c:v>
                </c:pt>
                <c:pt idx="200">
                  <c:v>-0.64512847390262207</c:v>
                </c:pt>
                <c:pt idx="201">
                  <c:v>-0.63666512426234334</c:v>
                </c:pt>
                <c:pt idx="202">
                  <c:v>-0.62830397822429052</c:v>
                </c:pt>
                <c:pt idx="203">
                  <c:v>-0.62004404070409236</c:v>
                </c:pt>
                <c:pt idx="204">
                  <c:v>-0.61188431865006665</c:v>
                </c:pt>
                <c:pt idx="205">
                  <c:v>-0.60382382135032164</c:v>
                </c:pt>
                <c:pt idx="206">
                  <c:v>-0.59586156072594332</c:v>
                </c:pt>
                <c:pt idx="207">
                  <c:v>-0.5879965516107345</c:v>
                </c:pt>
                <c:pt idx="208">
                  <c:v>-0.58022781201796603</c:v>
                </c:pt>
                <c:pt idx="209">
                  <c:v>-0.57255436339457721</c:v>
                </c:pt>
                <c:pt idx="210">
                  <c:v>-0.56497523086325563</c:v>
                </c:pt>
                <c:pt idx="211">
                  <c:v>-0.55748944345280904</c:v>
                </c:pt>
                <c:pt idx="212">
                  <c:v>-0.55009603431723453</c:v>
                </c:pt>
                <c:pt idx="213">
                  <c:v>-0.54279404094387185</c:v>
                </c:pt>
                <c:pt idx="214">
                  <c:v>-0.53558250535101914</c:v>
                </c:pt>
                <c:pt idx="215">
                  <c:v>-0.52846047427537923</c:v>
                </c:pt>
                <c:pt idx="216">
                  <c:v>-0.5214269993496875</c:v>
                </c:pt>
                <c:pt idx="217">
                  <c:v>-0.5144811372708693</c:v>
                </c:pt>
                <c:pt idx="218">
                  <c:v>-0.50762194995905652</c:v>
                </c:pt>
                <c:pt idx="219">
                  <c:v>-0.50084850470778808</c:v>
                </c:pt>
                <c:pt idx="220">
                  <c:v>-0.4941598743257069</c:v>
                </c:pt>
                <c:pt idx="221">
                  <c:v>-0.48755513727005523</c:v>
                </c:pt>
                <c:pt idx="222">
                  <c:v>-0.48103337777226374</c:v>
                </c:pt>
                <c:pt idx="223">
                  <c:v>-0.47459368595591694</c:v>
                </c:pt>
                <c:pt idx="224">
                  <c:v>-0.46823515794737114</c:v>
                </c:pt>
                <c:pt idx="225">
                  <c:v>-0.46195689597929179</c:v>
                </c:pt>
                <c:pt idx="226">
                  <c:v>-0.45575800848736908</c:v>
                </c:pt>
                <c:pt idx="227">
                  <c:v>-0.44963761020046084</c:v>
                </c:pt>
                <c:pt idx="228">
                  <c:v>-0.44359482222440538</c:v>
                </c:pt>
                <c:pt idx="229">
                  <c:v>-0.43762877211974022</c:v>
                </c:pt>
                <c:pt idx="230">
                  <c:v>-0.43173859397355285</c:v>
                </c:pt>
                <c:pt idx="231">
                  <c:v>-0.4259234284656826</c:v>
                </c:pt>
                <c:pt idx="232">
                  <c:v>-0.42018242292948865</c:v>
                </c:pt>
                <c:pt idx="233">
                  <c:v>-0.41451473140738926</c:v>
                </c:pt>
                <c:pt idx="234">
                  <c:v>-0.40891951470137111</c:v>
                </c:pt>
                <c:pt idx="235">
                  <c:v>-0.40339594041866328</c:v>
                </c:pt>
                <c:pt idx="236">
                  <c:v>-0.39794318301276205</c:v>
                </c:pt>
                <c:pt idx="237">
                  <c:v>-0.39256042381998724</c:v>
                </c:pt>
                <c:pt idx="238">
                  <c:v>-0.38724685109174628</c:v>
                </c:pt>
                <c:pt idx="239">
                  <c:v>-0.38200166002267294</c:v>
                </c:pt>
                <c:pt idx="240">
                  <c:v>-0.37682405277480835</c:v>
                </c:pt>
                <c:pt idx="241">
                  <c:v>-0.37171323849797888</c:v>
                </c:pt>
                <c:pt idx="242">
                  <c:v>-0.36666843334652727</c:v>
                </c:pt>
                <c:pt idx="243">
                  <c:v>-0.36168886049254395</c:v>
                </c:pt>
                <c:pt idx="244">
                  <c:v>-0.35677375013574175</c:v>
                </c:pt>
                <c:pt idx="245">
                  <c:v>-0.35192233951011381</c:v>
                </c:pt>
                <c:pt idx="246">
                  <c:v>-0.34713387288750802</c:v>
                </c:pt>
                <c:pt idx="247">
                  <c:v>-0.34240760157824812</c:v>
                </c:pt>
                <c:pt idx="248">
                  <c:v>-0.33774278392892698</c:v>
                </c:pt>
                <c:pt idx="249">
                  <c:v>-0.33313868531749208</c:v>
                </c:pt>
                <c:pt idx="250">
                  <c:v>-0.32859457814574267</c:v>
                </c:pt>
                <c:pt idx="251">
                  <c:v>-0.32410974182934987</c:v>
                </c:pt>
                <c:pt idx="252">
                  <c:v>-0.31968346278550924</c:v>
                </c:pt>
                <c:pt idx="253">
                  <c:v>-0.31531503441833403</c:v>
                </c:pt>
                <c:pt idx="254">
                  <c:v>-0.31100375710208661</c:v>
                </c:pt>
                <c:pt idx="255">
                  <c:v>-0.3067489381623531</c:v>
                </c:pt>
                <c:pt idx="256">
                  <c:v>-0.30254989185524922</c:v>
                </c:pt>
                <c:pt idx="257">
                  <c:v>-0.29840593934475734</c:v>
                </c:pt>
                <c:pt idx="258">
                  <c:v>-0.29431640867827535</c:v>
                </c:pt>
                <c:pt idx="259">
                  <c:v>-0.29028063476046989</c:v>
                </c:pt>
                <c:pt idx="260">
                  <c:v>-0.28629795932552293</c:v>
                </c:pt>
                <c:pt idx="261">
                  <c:v>-0.28236773090781481</c:v>
                </c:pt>
                <c:pt idx="262">
                  <c:v>-0.27848930481118878</c:v>
                </c:pt>
                <c:pt idx="263">
                  <c:v>-0.27466204307680253</c:v>
                </c:pt>
                <c:pt idx="264">
                  <c:v>-0.27088531444968739</c:v>
                </c:pt>
                <c:pt idx="265">
                  <c:v>-0.26715849434403993</c:v>
                </c:pt>
                <c:pt idx="266">
                  <c:v>-0.26348096480737265</c:v>
                </c:pt>
                <c:pt idx="267">
                  <c:v>-0.25985211448352658</c:v>
                </c:pt>
                <c:pt idx="268">
                  <c:v>-0.25627133857465545</c:v>
                </c:pt>
                <c:pt idx="269">
                  <c:v>-0.25273803880219603</c:v>
                </c:pt>
                <c:pt idx="270">
                  <c:v>-0.24925162336694012</c:v>
                </c:pt>
                <c:pt idx="271">
                  <c:v>-0.24581150690820744</c:v>
                </c:pt>
                <c:pt idx="272">
                  <c:v>-0.24241711046221504</c:v>
                </c:pt>
                <c:pt idx="273">
                  <c:v>-0.23906786141965361</c:v>
                </c:pt>
                <c:pt idx="274">
                  <c:v>-0.2357631934825761</c:v>
                </c:pt>
                <c:pt idx="275">
                  <c:v>-0.23250254662059061</c:v>
                </c:pt>
                <c:pt idx="276">
                  <c:v>-0.22928536702644575</c:v>
                </c:pt>
                <c:pt idx="277">
                  <c:v>-0.22611110707101245</c:v>
                </c:pt>
                <c:pt idx="278">
                  <c:v>-0.22297922525775946</c:v>
                </c:pt>
                <c:pt idx="279">
                  <c:v>-0.2198891861767063</c:v>
                </c:pt>
                <c:pt idx="280">
                  <c:v>-0.21684046045794084</c:v>
                </c:pt>
                <c:pt idx="281">
                  <c:v>-0.21383252472469161</c:v>
                </c:pt>
                <c:pt idx="282">
                  <c:v>-0.21086486154605041</c:v>
                </c:pt>
                <c:pt idx="283">
                  <c:v>-0.20793695938933088</c:v>
                </c:pt>
                <c:pt idx="284">
                  <c:v>-0.20504831257211023</c:v>
                </c:pt>
                <c:pt idx="285">
                  <c:v>-0.202198421214007</c:v>
                </c:pt>
                <c:pt idx="286">
                  <c:v>-0.19938679118819275</c:v>
                </c:pt>
                <c:pt idx="287">
                  <c:v>-0.19661293407270977</c:v>
                </c:pt>
                <c:pt idx="288">
                  <c:v>-0.19387636710157047</c:v>
                </c:pt>
                <c:pt idx="289">
                  <c:v>-0.1911766131157179</c:v>
                </c:pt>
                <c:pt idx="290">
                  <c:v>-0.18851320051383563</c:v>
                </c:pt>
                <c:pt idx="291">
                  <c:v>-0.18588566320306732</c:v>
                </c:pt>
                <c:pt idx="292">
                  <c:v>-0.18329354054962774</c:v>
                </c:pt>
                <c:pt idx="293">
                  <c:v>-0.18073637732937062</c:v>
                </c:pt>
                <c:pt idx="294">
                  <c:v>-0.17821372367830429</c:v>
                </c:pt>
                <c:pt idx="295">
                  <c:v>-0.17572513504310766</c:v>
                </c:pt>
                <c:pt idx="296">
                  <c:v>-0.17327017213162646</c:v>
                </c:pt>
                <c:pt idx="297">
                  <c:v>-0.17084840086341013</c:v>
                </c:pt>
                <c:pt idx="298">
                  <c:v>-0.16845939232027762</c:v>
                </c:pt>
                <c:pt idx="299">
                  <c:v>-0.16610272269695989</c:v>
                </c:pt>
                <c:pt idx="300">
                  <c:v>-0.16377797325179794</c:v>
                </c:pt>
                <c:pt idx="301">
                  <c:v>-0.16148473025755081</c:v>
                </c:pt>
                <c:pt idx="302">
                  <c:v>-0.15922258495230043</c:v>
                </c:pt>
                <c:pt idx="303">
                  <c:v>-0.15699113349049812</c:v>
                </c:pt>
                <c:pt idx="304">
                  <c:v>-0.15478997689412677</c:v>
                </c:pt>
                <c:pt idx="305">
                  <c:v>-0.15261872100403304</c:v>
                </c:pt>
                <c:pt idx="306">
                  <c:v>-0.15047697643141195</c:v>
                </c:pt>
                <c:pt idx="307">
                  <c:v>-0.14836435850948532</c:v>
                </c:pt>
                <c:pt idx="308">
                  <c:v>-0.14628048724534848</c:v>
                </c:pt>
                <c:pt idx="309">
                  <c:v>-0.14422498727203265</c:v>
                </c:pt>
                <c:pt idx="310">
                  <c:v>-0.14219748780077296</c:v>
                </c:pt>
                <c:pt idx="311">
                  <c:v>-0.14019762257349708</c:v>
                </c:pt>
                <c:pt idx="312">
                  <c:v>-0.13822502981554585</c:v>
                </c:pt>
                <c:pt idx="313">
                  <c:v>-0.13627935218863221</c:v>
                </c:pt>
                <c:pt idx="314">
                  <c:v>-0.13436023674404898</c:v>
                </c:pt>
                <c:pt idx="315">
                  <c:v>-0.13246733487613296</c:v>
                </c:pt>
                <c:pt idx="316">
                  <c:v>-0.13060030227599195</c:v>
                </c:pt>
                <c:pt idx="317">
                  <c:v>-0.12875879888550421</c:v>
                </c:pt>
                <c:pt idx="318">
                  <c:v>-0.12694248885159415</c:v>
                </c:pt>
                <c:pt idx="319">
                  <c:v>-0.12515104048079381</c:v>
                </c:pt>
                <c:pt idx="320">
                  <c:v>-0.12338412619409288</c:v>
                </c:pt>
                <c:pt idx="321">
                  <c:v>-0.12164142248208605</c:v>
                </c:pt>
                <c:pt idx="322">
                  <c:v>-0.11992260986041994</c:v>
                </c:pt>
                <c:pt idx="323">
                  <c:v>-0.11822737282554731</c:v>
                </c:pt>
                <c:pt idx="324">
                  <c:v>-0.11655539981079018</c:v>
                </c:pt>
                <c:pt idx="325">
                  <c:v>-0.11490638314271941</c:v>
                </c:pt>
                <c:pt idx="326">
                  <c:v>-0.11328001899785116</c:v>
                </c:pt>
                <c:pt idx="327">
                  <c:v>-0.11167600735966703</c:v>
                </c:pt>
                <c:pt idx="328">
                  <c:v>-0.11009405197595876</c:v>
                </c:pt>
                <c:pt idx="329">
                  <c:v>-0.10853386031650245</c:v>
                </c:pt>
                <c:pt idx="330">
                  <c:v>-0.10699514353106312</c:v>
                </c:pt>
                <c:pt idx="331">
                  <c:v>-0.10547761640773473</c:v>
                </c:pt>
                <c:pt idx="332">
                  <c:v>-0.10398099733161489</c:v>
                </c:pt>
                <c:pt idx="333">
                  <c:v>-0.10250500824381947</c:v>
                </c:pt>
                <c:pt idx="334">
                  <c:v>-0.10104937460083585</c:v>
                </c:pt>
                <c:pt idx="335">
                  <c:v>-9.961382533421953E-2</c:v>
                </c:pt>
                <c:pt idx="336">
                  <c:v>-9.8198092810632437E-2</c:v>
                </c:pt>
                <c:pt idx="337">
                  <c:v>-9.6801912792227093E-2</c:v>
                </c:pt>
                <c:pt idx="338">
                  <c:v>-9.542502439737488E-2</c:v>
                </c:pt>
                <c:pt idx="339">
                  <c:v>-9.406717006174159E-2</c:v>
                </c:pt>
                <c:pt idx="340">
                  <c:v>-9.272809549970952E-2</c:v>
                </c:pt>
                <c:pt idx="341">
                  <c:v>-9.1407549666146629E-2</c:v>
                </c:pt>
                <c:pt idx="342">
                  <c:v>-9.0105284718524359E-2</c:v>
                </c:pt>
                <c:pt idx="343">
                  <c:v>-8.8821055979382099E-2</c:v>
                </c:pt>
                <c:pt idx="344">
                  <c:v>-8.7554621899140886E-2</c:v>
                </c:pt>
                <c:pt idx="345">
                  <c:v>-8.630574401926383E-2</c:v>
                </c:pt>
                <c:pt idx="346">
                  <c:v>-8.507418693576492E-2</c:v>
                </c:pt>
                <c:pt idx="347">
                  <c:v>-8.385971826306432E-2</c:v>
                </c:pt>
                <c:pt idx="348">
                  <c:v>-8.2662108598190925E-2</c:v>
                </c:pt>
                <c:pt idx="349">
                  <c:v>-8.1481131485330482E-2</c:v>
                </c:pt>
                <c:pt idx="350">
                  <c:v>-8.0316563380719311E-2</c:v>
                </c:pt>
                <c:pt idx="351">
                  <c:v>-7.9168183617882221E-2</c:v>
                </c:pt>
                <c:pt idx="352">
                  <c:v>-7.8035774373214295E-2</c:v>
                </c:pt>
                <c:pt idx="353">
                  <c:v>-7.6919120631904508E-2</c:v>
                </c:pt>
                <c:pt idx="354">
                  <c:v>-7.5818010154201462E-2</c:v>
                </c:pt>
                <c:pt idx="355">
                  <c:v>-7.473223344201832E-2</c:v>
                </c:pt>
                <c:pt idx="356">
                  <c:v>-7.3661583705877318E-2</c:v>
                </c:pt>
                <c:pt idx="357">
                  <c:v>-7.2605856832190882E-2</c:v>
                </c:pt>
                <c:pt idx="358">
                  <c:v>-7.1564851350879394E-2</c:v>
                </c:pt>
                <c:pt idx="359">
                  <c:v>-7.053836840332256E-2</c:v>
                </c:pt>
                <c:pt idx="360">
                  <c:v>-6.9526211710644145E-2</c:v>
                </c:pt>
                <c:pt idx="361">
                  <c:v>-6.8528187542327298E-2</c:v>
                </c:pt>
                <c:pt idx="362">
                  <c:v>-6.7544104685159645E-2</c:v>
                </c:pt>
                <c:pt idx="363">
                  <c:v>-6.6573774412505435E-2</c:v>
                </c:pt>
                <c:pt idx="364">
                  <c:v>-6.5617010453903737E-2</c:v>
                </c:pt>
                <c:pt idx="365">
                  <c:v>-6.4673628964990307E-2</c:v>
                </c:pt>
                <c:pt idx="366">
                  <c:v>-6.3743448497741162E-2</c:v>
                </c:pt>
                <c:pt idx="367">
                  <c:v>-6.2826289971036314E-2</c:v>
                </c:pt>
                <c:pt idx="368">
                  <c:v>-6.1921976641540741E-2</c:v>
                </c:pt>
                <c:pt idx="369">
                  <c:v>-6.1030334074901799E-2</c:v>
                </c:pt>
                <c:pt idx="370">
                  <c:v>-6.0151190117259584E-2</c:v>
                </c:pt>
                <c:pt idx="371">
                  <c:v>-5.9284374867069257E-2</c:v>
                </c:pt>
                <c:pt idx="372">
                  <c:v>-5.8429720647232217E-2</c:v>
                </c:pt>
                <c:pt idx="373">
                  <c:v>-5.7587061977534763E-2</c:v>
                </c:pt>
                <c:pt idx="374">
                  <c:v>-5.6756235547391169E-2</c:v>
                </c:pt>
                <c:pt idx="375">
                  <c:v>-5.5937080188889717E-2</c:v>
                </c:pt>
                <c:pt idx="376">
                  <c:v>-5.5129436850138575E-2</c:v>
                </c:pt>
                <c:pt idx="377">
                  <c:v>-5.4333148568910139E-2</c:v>
                </c:pt>
                <c:pt idx="378">
                  <c:v>-5.3548060446580385E-2</c:v>
                </c:pt>
                <c:pt idx="379">
                  <c:v>-5.2774019622362209E-2</c:v>
                </c:pt>
                <c:pt idx="380">
                  <c:v>-5.2010875247828957E-2</c:v>
                </c:pt>
                <c:pt idx="381">
                  <c:v>-5.1258478461727187E-2</c:v>
                </c:pt>
                <c:pt idx="382">
                  <c:v>-5.0516682365074873E-2</c:v>
                </c:pt>
                <c:pt idx="383">
                  <c:v>-4.9785341996544059E-2</c:v>
                </c:pt>
                <c:pt idx="384">
                  <c:v>-4.9064314308124218E-2</c:v>
                </c:pt>
                <c:pt idx="385">
                  <c:v>-4.8353458141064905E-2</c:v>
                </c:pt>
                <c:pt idx="386">
                  <c:v>-4.7652634202094708E-2</c:v>
                </c:pt>
                <c:pt idx="387">
                  <c:v>-4.6961705039914391E-2</c:v>
                </c:pt>
                <c:pt idx="388">
                  <c:v>-4.6280535021961312E-2</c:v>
                </c:pt>
                <c:pt idx="389">
                  <c:v>-4.5608990311443394E-2</c:v>
                </c:pt>
                <c:pt idx="390">
                  <c:v>-4.4946938844639607E-2</c:v>
                </c:pt>
                <c:pt idx="391">
                  <c:v>-4.4294250308464601E-2</c:v>
                </c:pt>
                <c:pt idx="392">
                  <c:v>-4.3650796118295448E-2</c:v>
                </c:pt>
                <c:pt idx="393">
                  <c:v>-4.3016449396057407E-2</c:v>
                </c:pt>
                <c:pt idx="394">
                  <c:v>-4.2391084948566984E-2</c:v>
                </c:pt>
                <c:pt idx="395">
                  <c:v>-4.1774579246129068E-2</c:v>
                </c:pt>
                <c:pt idx="396">
                  <c:v>-4.1166810401386589E-2</c:v>
                </c:pt>
                <c:pt idx="397">
                  <c:v>-4.0567658148419249E-2</c:v>
                </c:pt>
                <c:pt idx="398">
                  <c:v>-3.9977003822090018E-2</c:v>
                </c:pt>
                <c:pt idx="399">
                  <c:v>-3.9394730337635887E-2</c:v>
                </c:pt>
                <c:pt idx="400">
                  <c:v>-3.8820722170501337E-2</c:v>
                </c:pt>
                <c:pt idx="401">
                  <c:v>-3.8254865336411488E-2</c:v>
                </c:pt>
                <c:pt idx="402">
                  <c:v>-3.7697047371683078E-2</c:v>
                </c:pt>
                <c:pt idx="403">
                  <c:v>-3.7147157313770288E-2</c:v>
                </c:pt>
                <c:pt idx="404">
                  <c:v>-3.6605085682043653E-2</c:v>
                </c:pt>
                <c:pt idx="405">
                  <c:v>-3.6070724458799067E-2</c:v>
                </c:pt>
                <c:pt idx="406">
                  <c:v>-3.5543967070495161E-2</c:v>
                </c:pt>
                <c:pt idx="407">
                  <c:v>-3.502470836921609E-2</c:v>
                </c:pt>
                <c:pt idx="408">
                  <c:v>-3.451284461435794E-2</c:v>
                </c:pt>
                <c:pt idx="409">
                  <c:v>-3.4008273454535866E-2</c:v>
                </c:pt>
                <c:pt idx="410">
                  <c:v>-3.3510893909710356E-2</c:v>
                </c:pt>
                <c:pt idx="411">
                  <c:v>-3.3020606353529464E-2</c:v>
                </c:pt>
                <c:pt idx="412">
                  <c:v>-3.2537312495885644E-2</c:v>
                </c:pt>
                <c:pt idx="413">
                  <c:v>-3.2060915365683999E-2</c:v>
                </c:pt>
                <c:pt idx="414">
                  <c:v>-3.1591319293820447E-2</c:v>
                </c:pt>
                <c:pt idx="415">
                  <c:v>-3.1128429896367198E-2</c:v>
                </c:pt>
                <c:pt idx="416">
                  <c:v>-3.0672154057963197E-2</c:v>
                </c:pt>
                <c:pt idx="417">
                  <c:v>-3.0222399915407677E-2</c:v>
                </c:pt>
                <c:pt idx="418">
                  <c:v>-2.9779076841454252E-2</c:v>
                </c:pt>
                <c:pt idx="419">
                  <c:v>-2.9342095428803717E-2</c:v>
                </c:pt>
                <c:pt idx="420">
                  <c:v>-2.8911367474292949E-2</c:v>
                </c:pt>
                <c:pt idx="421">
                  <c:v>-2.8486805963278333E-2</c:v>
                </c:pt>
                <c:pt idx="422">
                  <c:v>-2.8068325054210874E-2</c:v>
                </c:pt>
                <c:pt idx="423">
                  <c:v>-2.7655840063401632E-2</c:v>
                </c:pt>
                <c:pt idx="424">
                  <c:v>-2.7249267449974596E-2</c:v>
                </c:pt>
                <c:pt idx="425">
                  <c:v>-2.6848524801005687E-2</c:v>
                </c:pt>
                <c:pt idx="426">
                  <c:v>-2.6453530816845035E-2</c:v>
                </c:pt>
                <c:pt idx="427">
                  <c:v>-2.6064205296621248E-2</c:v>
                </c:pt>
                <c:pt idx="428">
                  <c:v>-2.5680469123924882E-2</c:v>
                </c:pt>
                <c:pt idx="429">
                  <c:v>-2.5302244252669776E-2</c:v>
                </c:pt>
                <c:pt idx="430">
                  <c:v>-2.4929453693129648E-2</c:v>
                </c:pt>
                <c:pt idx="431">
                  <c:v>-2.4562021498148481E-2</c:v>
                </c:pt>
                <c:pt idx="432">
                  <c:v>-2.4199872749522233E-2</c:v>
                </c:pt>
                <c:pt idx="433">
                  <c:v>-2.3842933544550447E-2</c:v>
                </c:pt>
                <c:pt idx="434">
                  <c:v>-2.349113098275522E-2</c:v>
                </c:pt>
                <c:pt idx="435">
                  <c:v>-2.3144393152766247E-2</c:v>
                </c:pt>
                <c:pt idx="436">
                  <c:v>-2.2802649119369418E-2</c:v>
                </c:pt>
                <c:pt idx="437">
                  <c:v>-2.2465828910717661E-2</c:v>
                </c:pt>
                <c:pt idx="438">
                  <c:v>-2.2133863505701644E-2</c:v>
                </c:pt>
                <c:pt idx="439">
                  <c:v>-2.1806684821478822E-2</c:v>
                </c:pt>
                <c:pt idx="440">
                  <c:v>-2.148422570115897E-2</c:v>
                </c:pt>
                <c:pt idx="441">
                  <c:v>-2.1166419901644109E-2</c:v>
                </c:pt>
                <c:pt idx="442">
                  <c:v>-2.0853202081621423E-2</c:v>
                </c:pt>
                <c:pt idx="443">
                  <c:v>-2.0544507789706991E-2</c:v>
                </c:pt>
                <c:pt idx="444">
                  <c:v>-2.0240273452738967E-2</c:v>
                </c:pt>
                <c:pt idx="445">
                  <c:v>-1.9940436364217995E-2</c:v>
                </c:pt>
                <c:pt idx="446">
                  <c:v>-1.9644934672893626E-2</c:v>
                </c:pt>
                <c:pt idx="447">
                  <c:v>-1.9353707371494569E-2</c:v>
                </c:pt>
                <c:pt idx="448">
                  <c:v>-1.9066694285601458E-2</c:v>
                </c:pt>
                <c:pt idx="449">
                  <c:v>-1.8783836062660101E-2</c:v>
                </c:pt>
                <c:pt idx="450">
                  <c:v>-1.8505074161133873E-2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0.22292223771387171</c:v>
                </c:pt>
                <c:pt idx="1">
                  <c:v>-1.0471974128763223E-2</c:v>
                </c:pt>
                <c:pt idx="2">
                  <c:v>-0.23420680755125386</c:v>
                </c:pt>
                <c:pt idx="3">
                  <c:v>-0.44859333957965797</c:v>
                </c:pt>
                <c:pt idx="4">
                  <c:v>-0.65393351853504378</c:v>
                </c:pt>
                <c:pt idx="5">
                  <c:v>-0.85052041934808398</c:v>
                </c:pt>
                <c:pt idx="6">
                  <c:v>-1.0386384919514013</c:v>
                </c:pt>
                <c:pt idx="7">
                  <c:v>-1.2185638029330013</c:v>
                </c:pt>
                <c:pt idx="8">
                  <c:v>-1.3905642706293235</c:v>
                </c:pt>
                <c:pt idx="9">
                  <c:v>-1.5548998938318364</c:v>
                </c:pt>
                <c:pt idx="10">
                  <c:v>-1.7118229742765603</c:v>
                </c:pt>
                <c:pt idx="11">
                  <c:v>-1.8615783330815221</c:v>
                </c:pt>
                <c:pt idx="12">
                  <c:v>-2.0044035212928142</c:v>
                </c:pt>
                <c:pt idx="13">
                  <c:v>-2.1405290246958004</c:v>
                </c:pt>
                <c:pt idx="14">
                  <c:v>-2.2701784630438859</c:v>
                </c:pt>
                <c:pt idx="15">
                  <c:v>-2.3935687838533308</c:v>
                </c:pt>
                <c:pt idx="16">
                  <c:v>-2.5109104509087046</c:v>
                </c:pt>
                <c:pt idx="17">
                  <c:v>-2.6224076276198081</c:v>
                </c:pt>
                <c:pt idx="18">
                  <c:v>-2.7282583553672137</c:v>
                </c:pt>
                <c:pt idx="19">
                  <c:v>-2.828654726970012</c:v>
                </c:pt>
                <c:pt idx="20">
                  <c:v>-2.9237830554058366</c:v>
                </c:pt>
                <c:pt idx="21">
                  <c:v>-3.0138240379098664</c:v>
                </c:pt>
                <c:pt idx="22">
                  <c:v>-3.0989529155761799</c:v>
                </c:pt>
                <c:pt idx="23">
                  <c:v>-3.1793396285816136</c:v>
                </c:pt>
                <c:pt idx="24">
                  <c:v>-3.255148967149128</c:v>
                </c:pt>
                <c:pt idx="25">
                  <c:v>-3.326540718364638</c:v>
                </c:pt>
                <c:pt idx="26">
                  <c:v>-3.3936698089582595</c:v>
                </c:pt>
                <c:pt idx="27">
                  <c:v>-3.456686444158025</c:v>
                </c:pt>
                <c:pt idx="28">
                  <c:v>-3.5157362427213075</c:v>
                </c:pt>
                <c:pt idx="29">
                  <c:v>-3.5709603682463933</c:v>
                </c:pt>
                <c:pt idx="30">
                  <c:v>-3.6224956568639852</c:v>
                </c:pt>
                <c:pt idx="31">
                  <c:v>-3.670474741405815</c:v>
                </c:pt>
                <c:pt idx="32">
                  <c:v>-3.7150261721449227</c:v>
                </c:pt>
                <c:pt idx="33">
                  <c:v>-3.7562745341997648</c:v>
                </c:pt>
                <c:pt idx="34">
                  <c:v>-3.7943405616918175</c:v>
                </c:pt>
                <c:pt idx="35">
                  <c:v>-3.8293412487440306</c:v>
                </c:pt>
                <c:pt idx="36">
                  <c:v>-3.8613899574051502</c:v>
                </c:pt>
                <c:pt idx="37">
                  <c:v>-3.8905965225827432</c:v>
                </c:pt>
                <c:pt idx="38">
                  <c:v>-3.9170673540654919</c:v>
                </c:pt>
                <c:pt idx="39">
                  <c:v>-3.9409055357133016</c:v>
                </c:pt>
                <c:pt idx="40">
                  <c:v>-3.9622109218916082</c:v>
                </c:pt>
                <c:pt idx="41">
                  <c:v>-3.9810802312243214</c:v>
                </c:pt>
                <c:pt idx="42">
                  <c:v>-3.9976071377378122</c:v>
                </c:pt>
                <c:pt idx="43">
                  <c:v>-4.0118823594665107</c:v>
                </c:pt>
                <c:pt idx="44">
                  <c:v>-4.0239937445887577</c:v>
                </c:pt>
                <c:pt idx="45">
                  <c:v>-4.0340263551597548</c:v>
                </c:pt>
                <c:pt idx="46">
                  <c:v>-4.0420625485067276</c:v>
                </c:pt>
                <c:pt idx="47">
                  <c:v>-4.0481820563496171</c:v>
                </c:pt>
                <c:pt idx="48">
                  <c:v>-4.052462061709015</c:v>
                </c:pt>
                <c:pt idx="49">
                  <c:v>-4.0549772736613861</c:v>
                </c:pt>
                <c:pt idx="50">
                  <c:v>-4.0557999999999996</c:v>
                </c:pt>
                <c:pt idx="51">
                  <c:v>-4.0550002178585363</c:v>
                </c:pt>
                <c:pt idx="52">
                  <c:v>-4.0526456423527044</c:v>
                </c:pt>
                <c:pt idx="53">
                  <c:v>-4.0488017932938289</c:v>
                </c:pt>
                <c:pt idx="54">
                  <c:v>-4.0435320600268918</c:v>
                </c:pt>
                <c:pt idx="55">
                  <c:v>-4.0368977644441166</c:v>
                </c:pt>
                <c:pt idx="56">
                  <c:v>-4.0289582222238502</c:v>
                </c:pt>
                <c:pt idx="57">
                  <c:v>-4.01977080234313</c:v>
                </c:pt>
                <c:pt idx="58">
                  <c:v>-4.0093909849110938</c:v>
                </c:pt>
                <c:pt idx="59">
                  <c:v>-3.9978724173690781</c:v>
                </c:pt>
                <c:pt idx="60">
                  <c:v>-3.9852669691020615</c:v>
                </c:pt>
                <c:pt idx="61">
                  <c:v>-3.9716247845049062</c:v>
                </c:pt>
                <c:pt idx="62">
                  <c:v>-3.9569943345457044</c:v>
                </c:pt>
                <c:pt idx="63">
                  <c:v>-3.9414224668673832</c:v>
                </c:pt>
                <c:pt idx="64">
                  <c:v>-3.9249544544676516</c:v>
                </c:pt>
                <c:pt idx="65">
                  <c:v>-3.9076340429962704</c:v>
                </c:pt>
                <c:pt idx="66">
                  <c:v>-3.889503496707611</c:v>
                </c:pt>
                <c:pt idx="67">
                  <c:v>-3.8706036431054449</c:v>
                </c:pt>
                <c:pt idx="68">
                  <c:v>-3.8509739163158967</c:v>
                </c:pt>
                <c:pt idx="69">
                  <c:v>-3.8306523992235686</c:v>
                </c:pt>
                <c:pt idx="70">
                  <c:v>-3.8096758644048636</c:v>
                </c:pt>
                <c:pt idx="71">
                  <c:v>-3.7880798138916654</c:v>
                </c:pt>
                <c:pt idx="72">
                  <c:v>-3.7658985177976021</c:v>
                </c:pt>
                <c:pt idx="73">
                  <c:v>-3.7431650518382851</c:v>
                </c:pt>
                <c:pt idx="74">
                  <c:v>-3.7199113337760568</c:v>
                </c:pt>
                <c:pt idx="75">
                  <c:v>-3.6961681588189657</c:v>
                </c:pt>
                <c:pt idx="76">
                  <c:v>-3.6719652340028812</c:v>
                </c:pt>
                <c:pt idx="77">
                  <c:v>-3.6473312115848953</c:v>
                </c:pt>
                <c:pt idx="78">
                  <c:v>-3.6222937214753808</c:v>
                </c:pt>
                <c:pt idx="79">
                  <c:v>-3.5968794027353583</c:v>
                </c:pt>
                <c:pt idx="80">
                  <c:v>-3.5711139341650933</c:v>
                </c:pt>
                <c:pt idx="81">
                  <c:v>-3.5450220640091454</c:v>
                </c:pt>
                <c:pt idx="82">
                  <c:v>-3.5186276388024211</c:v>
                </c:pt>
                <c:pt idx="83">
                  <c:v>-3.4919536313811004</c:v>
                </c:pt>
                <c:pt idx="84">
                  <c:v>-3.4650221680816848</c:v>
                </c:pt>
                <c:pt idx="85">
                  <c:v>-3.437854555150762</c:v>
                </c:pt>
                <c:pt idx="86">
                  <c:v>-3.4104713043874941</c:v>
                </c:pt>
                <c:pt idx="87">
                  <c:v>-3.3828921580402129</c:v>
                </c:pt>
                <c:pt idx="88">
                  <c:v>-3.3551361129779642</c:v>
                </c:pt>
                <c:pt idx="89">
                  <c:v>-3.3272214441572312</c:v>
                </c:pt>
                <c:pt idx="90">
                  <c:v>-3.2991657274035622</c:v>
                </c:pt>
                <c:pt idx="91">
                  <c:v>-3.2709858615272607</c:v>
                </c:pt>
                <c:pt idx="92">
                  <c:v>-3.2426980897917939</c:v>
                </c:pt>
                <c:pt idx="93">
                  <c:v>-3.2143180207530584</c:v>
                </c:pt>
                <c:pt idx="94">
                  <c:v>-3.1858606484871577</c:v>
                </c:pt>
                <c:pt idx="95">
                  <c:v>-3.1573403722238478</c:v>
                </c:pt>
                <c:pt idx="96">
                  <c:v>-3.1287710154023665</c:v>
                </c:pt>
                <c:pt idx="97">
                  <c:v>-3.1001658441658861</c:v>
                </c:pt>
                <c:pt idx="98">
                  <c:v>-3.0715375853103817</c:v>
                </c:pt>
                <c:pt idx="99">
                  <c:v>-3.0428984437033089</c:v>
                </c:pt>
                <c:pt idx="100">
                  <c:v>-3.0142601191870173</c:v>
                </c:pt>
                <c:pt idx="101">
                  <c:v>-2.9856338229814638</c:v>
                </c:pt>
                <c:pt idx="102">
                  <c:v>-2.9570302936003525</c:v>
                </c:pt>
                <c:pt idx="103">
                  <c:v>-2.9284598122944732</c:v>
                </c:pt>
                <c:pt idx="104">
                  <c:v>-2.8999322180356137</c:v>
                </c:pt>
                <c:pt idx="105">
                  <c:v>-2.87145692205406</c:v>
                </c:pt>
                <c:pt idx="106">
                  <c:v>-2.8430429219423385</c:v>
                </c:pt>
                <c:pt idx="107">
                  <c:v>-2.8146988153375228</c:v>
                </c:pt>
                <c:pt idx="108">
                  <c:v>-2.7864328131940619</c:v>
                </c:pt>
                <c:pt idx="109">
                  <c:v>-2.7582527526587772</c:v>
                </c:pt>
                <c:pt idx="110">
                  <c:v>-2.7301661095593648</c:v>
                </c:pt>
                <c:pt idx="111">
                  <c:v>-2.7021800105173872</c:v>
                </c:pt>
                <c:pt idx="112">
                  <c:v>-2.6743012446964953</c:v>
                </c:pt>
                <c:pt idx="113">
                  <c:v>-2.6465362751962576</c:v>
                </c:pt>
                <c:pt idx="114">
                  <c:v>-2.6188912501017545</c:v>
                </c:pt>
                <c:pt idx="115">
                  <c:v>-2.591372013198765</c:v>
                </c:pt>
                <c:pt idx="116">
                  <c:v>-2.5639841143641258</c:v>
                </c:pt>
                <c:pt idx="117">
                  <c:v>-2.5367328196405681</c:v>
                </c:pt>
                <c:pt idx="118">
                  <c:v>-2.5096231210050934</c:v>
                </c:pt>
                <c:pt idx="119">
                  <c:v>-2.4826597458396753</c:v>
                </c:pt>
                <c:pt idx="120">
                  <c:v>-2.4558471661128634</c:v>
                </c:pt>
                <c:pt idx="121">
                  <c:v>-2.429189607280593</c:v>
                </c:pt>
                <c:pt idx="122">
                  <c:v>-2.4026910569142919</c:v>
                </c:pt>
                <c:pt idx="123">
                  <c:v>-2.3763552730641671</c:v>
                </c:pt>
                <c:pt idx="124">
                  <c:v>-2.3501857923652891</c:v>
                </c:pt>
                <c:pt idx="125">
                  <c:v>-2.3241859378939353</c:v>
                </c:pt>
                <c:pt idx="126">
                  <c:v>-2.2983588267813952</c:v>
                </c:pt>
                <c:pt idx="127">
                  <c:v>-2.2727073775922841</c:v>
                </c:pt>
                <c:pt idx="128">
                  <c:v>-2.2472343174741769</c:v>
                </c:pt>
                <c:pt idx="129">
                  <c:v>-2.2219421890852136</c:v>
                </c:pt>
                <c:pt idx="130">
                  <c:v>-2.1968333573061241</c:v>
                </c:pt>
                <c:pt idx="131">
                  <c:v>-2.1719100157429474</c:v>
                </c:pt>
                <c:pt idx="132">
                  <c:v>-2.147174193026542</c:v>
                </c:pt>
                <c:pt idx="133">
                  <c:v>-2.1226277589148177</c:v>
                </c:pt>
                <c:pt idx="134">
                  <c:v>-2.0982724302034437</c:v>
                </c:pt>
                <c:pt idx="135">
                  <c:v>-2.074109776450646</c:v>
                </c:pt>
                <c:pt idx="136">
                  <c:v>-2.0501412255215139</c:v>
                </c:pt>
                <c:pt idx="137">
                  <c:v>-2.0263680689571344</c:v>
                </c:pt>
                <c:pt idx="138">
                  <c:v>-2.0027914671736671</c:v>
                </c:pt>
                <c:pt idx="139">
                  <c:v>-1.9794124544963785</c:v>
                </c:pt>
                <c:pt idx="140">
                  <c:v>-1.9562319440334783</c:v>
                </c:pt>
                <c:pt idx="141">
                  <c:v>-1.9332507323944821</c:v>
                </c:pt>
                <c:pt idx="142">
                  <c:v>-1.9104695042576831</c:v>
                </c:pt>
                <c:pt idx="143">
                  <c:v>-1.8878888367911957</c:v>
                </c:pt>
                <c:pt idx="144">
                  <c:v>-1.865509203931891</c:v>
                </c:pt>
                <c:pt idx="145">
                  <c:v>-1.8433309805264442</c:v>
                </c:pt>
                <c:pt idx="146">
                  <c:v>-1.8213544463385745</c:v>
                </c:pt>
                <c:pt idx="147">
                  <c:v>-1.7995797899264527</c:v>
                </c:pt>
                <c:pt idx="148">
                  <c:v>-1.7780071123941419</c:v>
                </c:pt>
                <c:pt idx="149">
                  <c:v>-1.756636431020812</c:v>
                </c:pt>
                <c:pt idx="150">
                  <c:v>-1.7354676827713831</c:v>
                </c:pt>
                <c:pt idx="151">
                  <c:v>-1.7145007276921345</c:v>
                </c:pt>
                <c:pt idx="152">
                  <c:v>-1.6937353521947169</c:v>
                </c:pt>
                <c:pt idx="153">
                  <c:v>-1.6731712722319114</c:v>
                </c:pt>
                <c:pt idx="154">
                  <c:v>-1.6528081363683866</c:v>
                </c:pt>
                <c:pt idx="155">
                  <c:v>-1.6326455287496016</c:v>
                </c:pt>
                <c:pt idx="156">
                  <c:v>-1.6126829719719198</c:v>
                </c:pt>
                <c:pt idx="157">
                  <c:v>-1.5929199298569168</c:v>
                </c:pt>
                <c:pt idx="158">
                  <c:v>-1.5733558101327632</c:v>
                </c:pt>
                <c:pt idx="159">
                  <c:v>-1.5539899670254986</c:v>
                </c:pt>
                <c:pt idx="160">
                  <c:v>-1.534821703762923</c:v>
                </c:pt>
                <c:pt idx="161">
                  <c:v>-1.5158502749937517</c:v>
                </c:pt>
                <c:pt idx="162">
                  <c:v>-1.4970748891246122</c:v>
                </c:pt>
                <c:pt idx="163">
                  <c:v>-1.4784947105773789</c:v>
                </c:pt>
                <c:pt idx="164">
                  <c:v>-1.460108861969273</c:v>
                </c:pt>
                <c:pt idx="165">
                  <c:v>-1.4419164262180904</c:v>
                </c:pt>
                <c:pt idx="166">
                  <c:v>-1.423916448574837</c:v>
                </c:pt>
                <c:pt idx="167">
                  <c:v>-1.4061079385860065</c:v>
                </c:pt>
                <c:pt idx="168">
                  <c:v>-1.3884898719876499</c:v>
                </c:pt>
                <c:pt idx="169">
                  <c:v>-1.3710611925333387</c:v>
                </c:pt>
                <c:pt idx="170">
                  <c:v>-1.3538208137580559</c:v>
                </c:pt>
                <c:pt idx="171">
                  <c:v>-1.3367676206799934</c:v>
                </c:pt>
                <c:pt idx="172">
                  <c:v>-1.3199004714421703</c:v>
                </c:pt>
                <c:pt idx="173">
                  <c:v>-1.3032181988957408</c:v>
                </c:pt>
                <c:pt idx="174">
                  <c:v>-1.2867196121267996</c:v>
                </c:pt>
                <c:pt idx="175">
                  <c:v>-1.27040349792844</c:v>
                </c:pt>
                <c:pt idx="176">
                  <c:v>-1.2542686222197699</c:v>
                </c:pt>
                <c:pt idx="177">
                  <c:v>-1.2383137314135433</c:v>
                </c:pt>
                <c:pt idx="178">
                  <c:v>-1.222537553734014</c:v>
                </c:pt>
                <c:pt idx="179">
                  <c:v>-1.2069388004865684</c:v>
                </c:pt>
                <c:pt idx="180">
                  <c:v>-1.1915161672806567</c:v>
                </c:pt>
                <c:pt idx="181">
                  <c:v>-1.1762683352074876</c:v>
                </c:pt>
                <c:pt idx="182">
                  <c:v>-1.1611939719739182</c:v>
                </c:pt>
                <c:pt idx="183">
                  <c:v>-1.1462917329939182</c:v>
                </c:pt>
                <c:pt idx="184">
                  <c:v>-1.1315602624389585</c:v>
                </c:pt>
                <c:pt idx="185">
                  <c:v>-1.1169981942486211</c:v>
                </c:pt>
                <c:pt idx="186">
                  <c:v>-1.1026041531027055</c:v>
                </c:pt>
                <c:pt idx="187">
                  <c:v>-1.0883767553560517</c:v>
                </c:pt>
                <c:pt idx="188">
                  <c:v>-1.0743146099372753</c:v>
                </c:pt>
                <c:pt idx="189">
                  <c:v>-1.060416319212572</c:v>
                </c:pt>
                <c:pt idx="190">
                  <c:v>-1.0466804798157141</c:v>
                </c:pt>
                <c:pt idx="191">
                  <c:v>-1.0331056834453243</c:v>
                </c:pt>
                <c:pt idx="192">
                  <c:v>-1.0196905176304885</c:v>
                </c:pt>
                <c:pt idx="193">
                  <c:v>-1.0064335664657311</c:v>
                </c:pt>
                <c:pt idx="194">
                  <c:v>-0.99333341131634389</c:v>
                </c:pt>
                <c:pt idx="195">
                  <c:v>-0.98038863149503785</c:v>
                </c:pt>
                <c:pt idx="196">
                  <c:v>-0.9675978049108529</c:v>
                </c:pt>
                <c:pt idx="197">
                  <c:v>-0.95495950869123292</c:v>
                </c:pt>
                <c:pt idx="198">
                  <c:v>-0.94247231977814439</c:v>
                </c:pt>
                <c:pt idx="199">
                  <c:v>-0.93013481549909816</c:v>
                </c:pt>
                <c:pt idx="200">
                  <c:v>-0.91794557411389777</c:v>
                </c:pt>
                <c:pt idx="201">
                  <c:v>-0.90590317533792164</c:v>
                </c:pt>
                <c:pt idx="202">
                  <c:v>-0.89400620084271598</c:v>
                </c:pt>
                <c:pt idx="203">
                  <c:v>-0.882253234734654</c:v>
                </c:pt>
                <c:pt idx="204">
                  <c:v>-0.87064286401239821</c:v>
                </c:pt>
                <c:pt idx="205">
                  <c:v>-0.85917367900387109</c:v>
                </c:pt>
                <c:pt idx="206">
                  <c:v>-0.84784427378342708</c:v>
                </c:pt>
                <c:pt idx="207">
                  <c:v>-0.83665324656989082</c:v>
                </c:pt>
                <c:pt idx="208">
                  <c:v>-0.82559920010611365</c:v>
                </c:pt>
                <c:pt idx="209">
                  <c:v>-0.81468074202067287</c:v>
                </c:pt>
                <c:pt idx="210">
                  <c:v>-0.80389648517232382</c:v>
                </c:pt>
                <c:pt idx="211">
                  <c:v>-0.79324504797779349</c:v>
                </c:pt>
                <c:pt idx="212">
                  <c:v>-0.7827250547234913</c:v>
                </c:pt>
                <c:pt idx="213">
                  <c:v>-0.77233513586168789</c:v>
                </c:pt>
                <c:pt idx="214">
                  <c:v>-0.76207392829170062</c:v>
                </c:pt>
                <c:pt idx="215">
                  <c:v>-0.75194007562660781</c:v>
                </c:pt>
                <c:pt idx="216">
                  <c:v>-0.74193222844599438</c:v>
                </c:pt>
                <c:pt idx="217">
                  <c:v>-0.73204904453522013</c:v>
                </c:pt>
                <c:pt idx="218">
                  <c:v>-0.72228918911168283</c:v>
                </c:pt>
                <c:pt idx="219">
                  <c:v>-0.71265133503853728</c:v>
                </c:pt>
                <c:pt idx="220">
                  <c:v>-0.70313416302631271</c:v>
                </c:pt>
                <c:pt idx="221">
                  <c:v>-0.69373636182286336</c:v>
                </c:pt>
                <c:pt idx="222">
                  <c:v>-0.68445662839206667</c:v>
                </c:pt>
                <c:pt idx="223">
                  <c:v>-0.67529366808167546</c:v>
                </c:pt>
                <c:pt idx="224">
                  <c:v>-0.66624619478071423</c:v>
                </c:pt>
                <c:pt idx="225">
                  <c:v>-0.65731293106680166</c:v>
                </c:pt>
                <c:pt idx="226">
                  <c:v>-0.64849260834376621</c:v>
                </c:pt>
                <c:pt idx="227">
                  <c:v>-0.63978396696990902</c:v>
                </c:pt>
                <c:pt idx="228">
                  <c:v>-0.63118575637726038</c:v>
                </c:pt>
                <c:pt idx="229">
                  <c:v>-0.62269673518216473</c:v>
                </c:pt>
                <c:pt idx="230">
                  <c:v>-0.61431567128751596</c:v>
                </c:pt>
                <c:pt idx="231">
                  <c:v>-0.60604134197695592</c:v>
                </c:pt>
                <c:pt idx="232">
                  <c:v>-0.59787253400134011</c:v>
                </c:pt>
                <c:pt idx="233">
                  <c:v>-0.58980804365776351</c:v>
                </c:pt>
                <c:pt idx="234">
                  <c:v>-0.58184667686143021</c:v>
                </c:pt>
                <c:pt idx="235">
                  <c:v>-0.57398724921064215</c:v>
                </c:pt>
                <c:pt idx="236">
                  <c:v>-0.56622858604517257</c:v>
                </c:pt>
                <c:pt idx="237">
                  <c:v>-0.5585695224982824</c:v>
                </c:pt>
                <c:pt idx="238">
                  <c:v>-0.55100890354262722</c:v>
                </c:pt>
                <c:pt idx="239">
                  <c:v>-0.5435455840302964</c:v>
                </c:pt>
                <c:pt idx="240">
                  <c:v>-0.53617842872721988</c:v>
                </c:pt>
                <c:pt idx="241">
                  <c:v>-0.52890631234216334</c:v>
                </c:pt>
                <c:pt idx="242">
                  <c:v>-0.52172811955053511</c:v>
                </c:pt>
                <c:pt idx="243">
                  <c:v>-0.51464274501321206</c:v>
                </c:pt>
                <c:pt idx="244">
                  <c:v>-0.50764909339059128</c:v>
                </c:pt>
                <c:pt idx="245">
                  <c:v>-0.50074607935206272</c:v>
                </c:pt>
                <c:pt idx="246">
                  <c:v>-0.49393262758109557</c:v>
                </c:pt>
                <c:pt idx="247">
                  <c:v>-0.48720767277612215</c:v>
                </c:pt>
                <c:pt idx="248">
                  <c:v>-0.48057015964739747</c:v>
                </c:pt>
                <c:pt idx="249">
                  <c:v>-0.47401904291000707</c:v>
                </c:pt>
                <c:pt idx="250">
                  <c:v>-0.46755328727319073</c:v>
                </c:pt>
                <c:pt idx="251">
                  <c:v>-0.46117186742614269</c:v>
                </c:pt>
                <c:pt idx="252">
                  <c:v>-0.4548737680204421</c:v>
                </c:pt>
                <c:pt idx="253">
                  <c:v>-0.4486579836492699</c:v>
                </c:pt>
                <c:pt idx="254">
                  <c:v>-0.44252351882354857</c:v>
                </c:pt>
                <c:pt idx="255">
                  <c:v>-0.43646938794515566</c:v>
                </c:pt>
                <c:pt idx="256">
                  <c:v>-0.43049461527733646</c:v>
                </c:pt>
                <c:pt idx="257">
                  <c:v>-0.42459823491245674</c:v>
                </c:pt>
                <c:pt idx="258">
                  <c:v>-0.41877929073721204</c:v>
                </c:pt>
                <c:pt idx="259">
                  <c:v>-0.41303683639542305</c:v>
                </c:pt>
                <c:pt idx="260">
                  <c:v>-0.40736993524854614</c:v>
                </c:pt>
                <c:pt idx="261">
                  <c:v>-0.4017776603339584</c:v>
                </c:pt>
                <c:pt idx="262">
                  <c:v>-0.39625909432122486</c:v>
                </c:pt>
                <c:pt idx="263">
                  <c:v>-0.39081332946635405</c:v>
                </c:pt>
                <c:pt idx="264">
                  <c:v>-0.38543946756421626</c:v>
                </c:pt>
                <c:pt idx="265">
                  <c:v>-0.38013661989915704</c:v>
                </c:pt>
                <c:pt idx="266">
                  <c:v>-0.37490390719398747</c:v>
                </c:pt>
                <c:pt idx="267">
                  <c:v>-0.36974045955735579</c:v>
                </c:pt>
                <c:pt idx="268">
                  <c:v>-0.36464541642965459</c:v>
                </c:pt>
                <c:pt idx="269">
                  <c:v>-0.35961792652748614</c:v>
                </c:pt>
                <c:pt idx="270">
                  <c:v>-0.35465714778684942</c:v>
                </c:pt>
                <c:pt idx="271">
                  <c:v>-0.34976224730504762</c:v>
                </c:pt>
                <c:pt idx="272">
                  <c:v>-0.34493240128145231</c:v>
                </c:pt>
                <c:pt idx="273">
                  <c:v>-0.3401667949571397</c:v>
                </c:pt>
                <c:pt idx="274">
                  <c:v>-0.33546462255354759</c:v>
                </c:pt>
                <c:pt idx="275">
                  <c:v>-0.33082508721014287</c:v>
                </c:pt>
                <c:pt idx="276">
                  <c:v>-0.32624740092122462</c:v>
                </c:pt>
                <c:pt idx="277">
                  <c:v>-0.32173078447186793</c:v>
                </c:pt>
                <c:pt idx="278">
                  <c:v>-0.31727446737314785</c:v>
                </c:pt>
                <c:pt idx="279">
                  <c:v>-0.3128776877966199</c:v>
                </c:pt>
                <c:pt idx="280">
                  <c:v>-0.30853969250817997</c:v>
                </c:pt>
                <c:pt idx="281">
                  <c:v>-0.30425973680129254</c:v>
                </c:pt>
                <c:pt idx="282">
                  <c:v>-0.30003708442971905</c:v>
                </c:pt>
                <c:pt idx="283">
                  <c:v>-0.29587100753973056</c:v>
                </c:pt>
                <c:pt idx="284">
                  <c:v>-0.29176078660186799</c:v>
                </c:pt>
                <c:pt idx="285">
                  <c:v>-0.28770571034232728</c:v>
                </c:pt>
                <c:pt idx="286">
                  <c:v>-0.28370507567396575</c:v>
                </c:pt>
                <c:pt idx="287">
                  <c:v>-0.27975818762703347</c:v>
                </c:pt>
                <c:pt idx="288">
                  <c:v>-0.27586435927959213</c:v>
                </c:pt>
                <c:pt idx="289">
                  <c:v>-0.27202291168773807</c:v>
                </c:pt>
                <c:pt idx="290">
                  <c:v>-0.2682331738156099</c:v>
                </c:pt>
                <c:pt idx="291">
                  <c:v>-0.26449448246526819</c:v>
                </c:pt>
                <c:pt idx="292">
                  <c:v>-0.26080618220642021</c:v>
                </c:pt>
                <c:pt idx="293">
                  <c:v>-0.25716762530608378</c:v>
                </c:pt>
                <c:pt idx="294">
                  <c:v>-0.25357817165817653</c:v>
                </c:pt>
                <c:pt idx="295">
                  <c:v>-0.25003718871310548</c:v>
                </c:pt>
                <c:pt idx="296">
                  <c:v>-0.24654405140732899</c:v>
                </c:pt>
                <c:pt idx="297">
                  <c:v>-0.24309814209297601</c:v>
                </c:pt>
                <c:pt idx="298">
                  <c:v>-0.239698850467507</c:v>
                </c:pt>
                <c:pt idx="299">
                  <c:v>-0.2363455735034837</c:v>
                </c:pt>
                <c:pt idx="300">
                  <c:v>-0.23303771537841778</c:v>
                </c:pt>
                <c:pt idx="301">
                  <c:v>-0.22977468740477636</c:v>
                </c:pt>
                <c:pt idx="302">
                  <c:v>-0.2265559079601249</c:v>
                </c:pt>
                <c:pt idx="303">
                  <c:v>-0.22338080241747199</c:v>
                </c:pt>
                <c:pt idx="304">
                  <c:v>-0.22024880307577857</c:v>
                </c:pt>
                <c:pt idx="305">
                  <c:v>-0.21715934909070911</c:v>
                </c:pt>
                <c:pt idx="306">
                  <c:v>-0.21411188640559942</c:v>
                </c:pt>
                <c:pt idx="307">
                  <c:v>-0.21110586768270087</c:v>
                </c:pt>
                <c:pt idx="308">
                  <c:v>-0.2081407522346633</c:v>
                </c:pt>
                <c:pt idx="309">
                  <c:v>-0.20521600595632539</c:v>
                </c:pt>
                <c:pt idx="310">
                  <c:v>-0.20233110125679726</c:v>
                </c:pt>
                <c:pt idx="311">
                  <c:v>-0.19948551699185704</c:v>
                </c:pt>
                <c:pt idx="312">
                  <c:v>-0.19667873839667796</c:v>
                </c:pt>
                <c:pt idx="313">
                  <c:v>-0.19391025701889367</c:v>
                </c:pt>
                <c:pt idx="314">
                  <c:v>-0.19117957065201863</c:v>
                </c:pt>
                <c:pt idx="315">
                  <c:v>-0.18848618326923239</c:v>
                </c:pt>
                <c:pt idx="316">
                  <c:v>-0.18582960495753861</c:v>
                </c:pt>
                <c:pt idx="317">
                  <c:v>-0.18320935185231121</c:v>
                </c:pt>
                <c:pt idx="318">
                  <c:v>-0.18062494607223389</c:v>
                </c:pt>
                <c:pt idx="319">
                  <c:v>-0.17807591565464617</c:v>
                </c:pt>
                <c:pt idx="320">
                  <c:v>-0.17556179449130013</c:v>
                </c:pt>
                <c:pt idx="321">
                  <c:v>-0.17308212226453992</c:v>
                </c:pt>
                <c:pt idx="322">
                  <c:v>-0.17063644438390793</c:v>
                </c:pt>
                <c:pt idx="323">
                  <c:v>-0.16822431192318787</c:v>
                </c:pt>
                <c:pt idx="324">
                  <c:v>-0.16584528155788758</c:v>
                </c:pt>
                <c:pt idx="325">
                  <c:v>-0.16349891550317194</c:v>
                </c:pt>
                <c:pt idx="326">
                  <c:v>-0.16118478145224693</c:v>
                </c:pt>
                <c:pt idx="327">
                  <c:v>-0.15890245251520399</c:v>
                </c:pt>
                <c:pt idx="328">
                  <c:v>-0.1566515071583264</c:v>
                </c:pt>
                <c:pt idx="329">
                  <c:v>-0.15443152914386424</c:v>
                </c:pt>
                <c:pt idx="330">
                  <c:v>-0.15224210747027986</c:v>
                </c:pt>
                <c:pt idx="331">
                  <c:v>-0.15008283631297026</c:v>
                </c:pt>
                <c:pt idx="332">
                  <c:v>-0.14795331496546577</c:v>
                </c:pt>
                <c:pt idx="333">
                  <c:v>-0.14585314778111247</c:v>
                </c:pt>
                <c:pt idx="334">
                  <c:v>-0.14378194411523645</c:v>
                </c:pt>
                <c:pt idx="335">
                  <c:v>-0.14173931826779662</c:v>
                </c:pt>
                <c:pt idx="336">
                  <c:v>-0.13972488942652364</c:v>
                </c:pt>
                <c:pt idx="337">
                  <c:v>-0.13773828161055102</c:v>
                </c:pt>
                <c:pt idx="338">
                  <c:v>-0.13577912361453587</c:v>
                </c:pt>
                <c:pt idx="339">
                  <c:v>-0.13384704895327376</c:v>
                </c:pt>
                <c:pt idx="340">
                  <c:v>-0.1319416958068067</c:v>
                </c:pt>
                <c:pt idx="341">
                  <c:v>-0.13006270696602493</c:v>
                </c:pt>
                <c:pt idx="342">
                  <c:v>-0.12820972977876477</c:v>
                </c:pt>
                <c:pt idx="343">
                  <c:v>-0.12638241609639975</c:v>
                </c:pt>
                <c:pt idx="344">
                  <c:v>-0.12458042222092884</c:v>
                </c:pt>
                <c:pt idx="345">
                  <c:v>-0.1228034088525576</c:v>
                </c:pt>
                <c:pt idx="346">
                  <c:v>-0.12105104103777552</c:v>
                </c:pt>
                <c:pt idx="347">
                  <c:v>-0.11932298811792599</c:v>
                </c:pt>
                <c:pt idx="348">
                  <c:v>-0.11761892367827068</c:v>
                </c:pt>
                <c:pt idx="349">
                  <c:v>-0.11593852549754537</c:v>
                </c:pt>
                <c:pt idx="350">
                  <c:v>-0.11428147549800777</c:v>
                </c:pt>
                <c:pt idx="351">
                  <c:v>-0.11264745969597484</c:v>
                </c:pt>
                <c:pt idx="352">
                  <c:v>-0.11103616815284961</c:v>
                </c:pt>
                <c:pt idx="353">
                  <c:v>-0.10944729492663424</c:v>
                </c:pt>
                <c:pt idx="354">
                  <c:v>-0.10788053802393008</c:v>
                </c:pt>
                <c:pt idx="355">
                  <c:v>-0.10633559935241996</c:v>
                </c:pt>
                <c:pt idx="356">
                  <c:v>-0.10481218467383425</c:v>
                </c:pt>
                <c:pt idx="357">
                  <c:v>-0.10331000355739536</c:v>
                </c:pt>
                <c:pt idx="358">
                  <c:v>-0.10182876933374146</c:v>
                </c:pt>
                <c:pt idx="359">
                  <c:v>-0.10036819904932487</c:v>
                </c:pt>
                <c:pt idx="360">
                  <c:v>-9.8928013421284905E-2</c:v>
                </c:pt>
                <c:pt idx="361">
                  <c:v>-9.750793679279085E-2</c:v>
                </c:pt>
                <c:pt idx="362">
                  <c:v>-9.610769708885436E-2</c:v>
                </c:pt>
                <c:pt idx="363">
                  <c:v>-9.4727025772607193E-2</c:v>
                </c:pt>
                <c:pt idx="364">
                  <c:v>-9.336565780204277E-2</c:v>
                </c:pt>
                <c:pt idx="365">
                  <c:v>-9.202333158721851E-2</c:v>
                </c:pt>
                <c:pt idx="366">
                  <c:v>-9.0699788947915597E-2</c:v>
                </c:pt>
                <c:pt idx="367">
                  <c:v>-8.9394775071754515E-2</c:v>
                </c:pt>
                <c:pt idx="368">
                  <c:v>-8.8108038472762024E-2</c:v>
                </c:pt>
                <c:pt idx="369">
                  <c:v>-8.6839330950388274E-2</c:v>
                </c:pt>
                <c:pt idx="370">
                  <c:v>-8.5588407548969056E-2</c:v>
                </c:pt>
                <c:pt idx="371">
                  <c:v>-8.4355026517632437E-2</c:v>
                </c:pt>
                <c:pt idx="372">
                  <c:v>-8.3138949270644261E-2</c:v>
                </c:pt>
                <c:pt idx="373">
                  <c:v>-8.1939940348191659E-2</c:v>
                </c:pt>
                <c:pt idx="374">
                  <c:v>-8.0757767377599307E-2</c:v>
                </c:pt>
                <c:pt idx="375">
                  <c:v>-7.9592201034977161E-2</c:v>
                </c:pt>
                <c:pt idx="376">
                  <c:v>-7.8443015007294406E-2</c:v>
                </c:pt>
                <c:pt idx="377">
                  <c:v>-7.7309985954878507E-2</c:v>
                </c:pt>
                <c:pt idx="378">
                  <c:v>-7.6192893474333681E-2</c:v>
                </c:pt>
                <c:pt idx="379">
                  <c:v>-7.5091520061877845E-2</c:v>
                </c:pt>
                <c:pt idx="380">
                  <c:v>-7.4005651077092574E-2</c:v>
                </c:pt>
                <c:pt idx="381">
                  <c:v>-7.2935074707084296E-2</c:v>
                </c:pt>
                <c:pt idx="382">
                  <c:v>-7.1879581931052011E-2</c:v>
                </c:pt>
                <c:pt idx="383">
                  <c:v>-7.0838966485259405E-2</c:v>
                </c:pt>
                <c:pt idx="384">
                  <c:v>-6.9813024828406595E-2</c:v>
                </c:pt>
                <c:pt idx="385">
                  <c:v>-6.8801556107399325E-2</c:v>
                </c:pt>
                <c:pt idx="386">
                  <c:v>-6.7804362123510986E-2</c:v>
                </c:pt>
                <c:pt idx="387">
                  <c:v>-6.6821247298935155E-2</c:v>
                </c:pt>
                <c:pt idx="388">
                  <c:v>-6.5852018643723934E-2</c:v>
                </c:pt>
                <c:pt idx="389">
                  <c:v>-6.489648572310977E-2</c:v>
                </c:pt>
                <c:pt idx="390">
                  <c:v>-6.3954460625206738E-2</c:v>
                </c:pt>
                <c:pt idx="391">
                  <c:v>-6.3025757929087392E-2</c:v>
                </c:pt>
                <c:pt idx="392">
                  <c:v>-6.2110194673232769E-2</c:v>
                </c:pt>
                <c:pt idx="393">
                  <c:v>-6.1207590324350844E-2</c:v>
                </c:pt>
                <c:pt idx="394">
                  <c:v>-6.0317766746561162E-2</c:v>
                </c:pt>
                <c:pt idx="395">
                  <c:v>-5.9440548170941E-2</c:v>
                </c:pt>
                <c:pt idx="396">
                  <c:v>-5.8575761165430715E-2</c:v>
                </c:pt>
                <c:pt idx="397">
                  <c:v>-5.7723234605093592E-2</c:v>
                </c:pt>
                <c:pt idx="398">
                  <c:v>-5.6882799642728278E-2</c:v>
                </c:pt>
                <c:pt idx="399">
                  <c:v>-5.6054289679828659E-2</c:v>
                </c:pt>
                <c:pt idx="400">
                  <c:v>-5.523754033788917E-2</c:v>
                </c:pt>
                <c:pt idx="401">
                  <c:v>-5.443238943005111E-2</c:v>
                </c:pt>
                <c:pt idx="402">
                  <c:v>-5.3638676933087361E-2</c:v>
                </c:pt>
                <c:pt idx="403">
                  <c:v>-5.2856244959721271E-2</c:v>
                </c:pt>
                <c:pt idx="404">
                  <c:v>-5.2084937731277238E-2</c:v>
                </c:pt>
                <c:pt idx="405">
                  <c:v>-5.1324601550658579E-2</c:v>
                </c:pt>
                <c:pt idx="406">
                  <c:v>-5.0575084775650522E-2</c:v>
                </c:pt>
                <c:pt idx="407">
                  <c:v>-4.9836237792543724E-2</c:v>
                </c:pt>
                <c:pt idx="408">
                  <c:v>-4.9107912990076101E-2</c:v>
                </c:pt>
                <c:pt idx="409">
                  <c:v>-4.8389964733688791E-2</c:v>
                </c:pt>
                <c:pt idx="410">
                  <c:v>-4.7682249340093755E-2</c:v>
                </c:pt>
                <c:pt idx="411">
                  <c:v>-4.6984625052148753E-2</c:v>
                </c:pt>
                <c:pt idx="412">
                  <c:v>-4.6296952014037676E-2</c:v>
                </c:pt>
                <c:pt idx="413">
                  <c:v>-4.5619092246751737E-2</c:v>
                </c:pt>
                <c:pt idx="414">
                  <c:v>-4.4950909623869266E-2</c:v>
                </c:pt>
                <c:pt idx="415">
                  <c:v>-4.429226984763053E-2</c:v>
                </c:pt>
                <c:pt idx="416">
                  <c:v>-4.364304042530421E-2</c:v>
                </c:pt>
                <c:pt idx="417">
                  <c:v>-4.3003090645842852E-2</c:v>
                </c:pt>
                <c:pt idx="418">
                  <c:v>-4.2372291556823649E-2</c:v>
                </c:pt>
                <c:pt idx="419">
                  <c:v>-4.1750515941672083E-2</c:v>
                </c:pt>
                <c:pt idx="420">
                  <c:v>-4.1137638297164374E-2</c:v>
                </c:pt>
                <c:pt idx="421">
                  <c:v>-4.0533534811206931E-2</c:v>
                </c:pt>
                <c:pt idx="422">
                  <c:v>-3.9938083340888456E-2</c:v>
                </c:pt>
                <c:pt idx="423">
                  <c:v>-3.9351163390802808E-2</c:v>
                </c:pt>
                <c:pt idx="424">
                  <c:v>-3.8772656091638706E-2</c:v>
                </c:pt>
                <c:pt idx="425">
                  <c:v>-3.8202444179034123E-2</c:v>
                </c:pt>
                <c:pt idx="426">
                  <c:v>-3.7640411972691586E-2</c:v>
                </c:pt>
                <c:pt idx="427">
                  <c:v>-3.708644535575234E-2</c:v>
                </c:pt>
                <c:pt idx="428">
                  <c:v>-3.6540431754425527E-2</c:v>
                </c:pt>
                <c:pt idx="429">
                  <c:v>-3.6002260117870499E-2</c:v>
                </c:pt>
                <c:pt idx="430">
                  <c:v>-3.5471820898328385E-2</c:v>
                </c:pt>
                <c:pt idx="431">
                  <c:v>-3.494900603150105E-2</c:v>
                </c:pt>
                <c:pt idx="432">
                  <c:v>-3.4433708917173823E-2</c:v>
                </c:pt>
                <c:pt idx="433">
                  <c:v>-3.3925824400079879E-2</c:v>
                </c:pt>
                <c:pt idx="434">
                  <c:v>-3.3425248751002883E-2</c:v>
                </c:pt>
                <c:pt idx="435">
                  <c:v>-3.2931879648115815E-2</c:v>
                </c:pt>
                <c:pt idx="436">
                  <c:v>-3.2445616158552647E-2</c:v>
                </c:pt>
                <c:pt idx="437">
                  <c:v>-3.1966358720210732E-2</c:v>
                </c:pt>
                <c:pt idx="438">
                  <c:v>-3.1494009123780774E-2</c:v>
                </c:pt>
                <c:pt idx="439">
                  <c:v>-3.1028470495002038E-2</c:v>
                </c:pt>
                <c:pt idx="440">
                  <c:v>-3.0569647277140243E-2</c:v>
                </c:pt>
                <c:pt idx="441">
                  <c:v>-3.0117445213685156E-2</c:v>
                </c:pt>
                <c:pt idx="442">
                  <c:v>-2.9671771331265844E-2</c:v>
                </c:pt>
                <c:pt idx="443">
                  <c:v>-2.9232533922780524E-2</c:v>
                </c:pt>
                <c:pt idx="444">
                  <c:v>-2.8799642530739085E-2</c:v>
                </c:pt>
                <c:pt idx="445">
                  <c:v>-2.837300793081509E-2</c:v>
                </c:pt>
                <c:pt idx="446">
                  <c:v>-2.7952542115605512E-2</c:v>
                </c:pt>
                <c:pt idx="447">
                  <c:v>-2.7538158278595171E-2</c:v>
                </c:pt>
                <c:pt idx="448">
                  <c:v>-2.7129770798323877E-2</c:v>
                </c:pt>
                <c:pt idx="449">
                  <c:v>-2.6727295222753588E-2</c:v>
                </c:pt>
                <c:pt idx="450">
                  <c:v>-2.6330648253833411E-2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0.2221013823914646</c:v>
                </c:pt>
                <c:pt idx="1">
                  <c:v>-1.1599706514637376E-2</c:v>
                </c:pt>
                <c:pt idx="2">
                  <c:v>-0.23559449255800224</c:v>
                </c:pt>
                <c:pt idx="3">
                  <c:v>-0.45019830697155783</c:v>
                </c:pt>
                <c:pt idx="4">
                  <c:v>-0.65571706359142823</c:v>
                </c:pt>
                <c:pt idx="5">
                  <c:v>-0.85244753015354391</c:v>
                </c:pt>
                <c:pt idx="6">
                  <c:v>-1.0406775919050215</c:v>
                </c:pt>
                <c:pt idx="7">
                  <c:v>-1.2206865077463878</c:v>
                </c:pt>
                <c:pt idx="8">
                  <c:v>-1.3927451591145061</c:v>
                </c:pt>
                <c:pt idx="9">
                  <c:v>-1.5571162918100665</c:v>
                </c:pt>
                <c:pt idx="10">
                  <c:v>-1.7140547509682023</c:v>
                </c:pt>
                <c:pt idx="11">
                  <c:v>-1.8638077093648029</c:v>
                </c:pt>
                <c:pt idx="12">
                  <c:v>-2.0066148892458866</c:v>
                </c:pt>
                <c:pt idx="13">
                  <c:v>-2.1427087778622642</c:v>
                </c:pt>
                <c:pt idx="14">
                  <c:v>-2.2723148368863981</c:v>
                </c:pt>
                <c:pt idx="15">
                  <c:v>-2.3956517058835765</c:v>
                </c:pt>
                <c:pt idx="16">
                  <c:v>-2.5129314000045966</c:v>
                </c:pt>
                <c:pt idx="17">
                  <c:v>-2.6243595020625925</c:v>
                </c:pt>
                <c:pt idx="18">
                  <c:v>-2.7301353491519134</c:v>
                </c:pt>
                <c:pt idx="19">
                  <c:v>-2.830452213962765</c:v>
                </c:pt>
                <c:pt idx="20">
                  <c:v>-2.9254974809407592</c:v>
                </c:pt>
                <c:pt idx="21">
                  <c:v>-3.015452817436584</c:v>
                </c:pt>
                <c:pt idx="22">
                  <c:v>-3.1004943399867582</c:v>
                </c:pt>
                <c:pt idx="23">
                  <c:v>-3.1807927758626136</c:v>
                </c:pt>
                <c:pt idx="24">
                  <c:v>-3.2565136200206979</c:v>
                </c:pt>
                <c:pt idx="25">
                  <c:v>-3.3278172875841552</c:v>
                </c:pt>
                <c:pt idx="26">
                  <c:v>-3.3948592619809634</c:v>
                </c:pt>
                <c:pt idx="27">
                  <c:v>-3.4577902388613424</c:v>
                </c:pt>
                <c:pt idx="28">
                  <c:v>-3.5167562659133287</c:v>
                </c:pt>
                <c:pt idx="29">
                  <c:v>-3.5718988786920676</c:v>
                </c:pt>
                <c:pt idx="30">
                  <c:v>-3.6233552325751894</c:v>
                </c:pt>
                <c:pt idx="31">
                  <c:v>-3.6712582309534927</c:v>
                </c:pt>
                <c:pt idx="32">
                  <c:v>-3.7157366497630573</c:v>
                </c:pt>
                <c:pt idx="33">
                  <c:v>-3.7569152584619783</c:v>
                </c:pt>
                <c:pt idx="34">
                  <c:v>-3.7949149375519928</c:v>
                </c:pt>
                <c:pt idx="35">
                  <c:v>-3.8298527927424564</c:v>
                </c:pt>
                <c:pt idx="36">
                  <c:v>-3.8618422658514291</c:v>
                </c:pt>
                <c:pt idx="37">
                  <c:v>-3.8909932425359131</c:v>
                </c:pt>
                <c:pt idx="38">
                  <c:v>-3.9174121569407792</c:v>
                </c:pt>
                <c:pt idx="39">
                  <c:v>-3.9412020933533309</c:v>
                </c:pt>
                <c:pt idx="40">
                  <c:v>-3.9624628849480645</c:v>
                </c:pt>
                <c:pt idx="41">
                  <c:v>-3.9812912097038193</c:v>
                </c:pt>
                <c:pt idx="42">
                  <c:v>-3.9977806835731506</c:v>
                </c:pt>
                <c:pt idx="43">
                  <c:v>-4.012021950981568</c:v>
                </c:pt>
                <c:pt idx="44">
                  <c:v>-4.0241027727321157</c:v>
                </c:pt>
                <c:pt idx="45">
                  <c:v>-4.0341081113885746</c:v>
                </c:pt>
                <c:pt idx="46">
                  <c:v>-4.0421202142086088</c:v>
                </c:pt>
                <c:pt idx="47">
                  <c:v>-4.0482186936960973</c:v>
                </c:pt>
                <c:pt idx="48">
                  <c:v>-4.052480605839996</c:v>
                </c:pt>
                <c:pt idx="49">
                  <c:v>-4.0549805261051617</c:v>
                </c:pt>
                <c:pt idx="50">
                  <c:v>-4.0557906232387522</c:v>
                </c:pt>
                <c:pt idx="51">
                  <c:v>-4.0549807309539938</c:v>
                </c:pt>
                <c:pt idx="52">
                  <c:v>-4.0526184175514226</c:v>
                </c:pt>
                <c:pt idx="53">
                  <c:v>-4.0487690535359722</c:v>
                </c:pt>
                <c:pt idx="54">
                  <c:v>-4.0434958772866683</c:v>
                </c:pt>
                <c:pt idx="55">
                  <c:v>-4.0368600588340895</c:v>
                </c:pt>
                <c:pt idx="56">
                  <c:v>-4.0289207617991973</c:v>
                </c:pt>
                <c:pt idx="57">
                  <c:v>-4.0197352035456344</c:v>
                </c:pt>
                <c:pt idx="58">
                  <c:v>-4.0093587135961428</c:v>
                </c:pt>
                <c:pt idx="59">
                  <c:v>-3.9978447903622998</c:v>
                </c:pt>
                <c:pt idx="60">
                  <c:v>-3.985245156235413</c:v>
                </c:pt>
                <c:pt idx="61">
                  <c:v>-3.9716098110850524</c:v>
                </c:pt>
                <c:pt idx="62">
                  <c:v>-3.9569870842104109</c:v>
                </c:pt>
                <c:pt idx="63">
                  <c:v>-3.941423684788397</c:v>
                </c:pt>
                <c:pt idx="64">
                  <c:v>-3.9249647508611143</c:v>
                </c:pt>
                <c:pt idx="65">
                  <c:v>-3.9076538969042476</c:v>
                </c:pt>
                <c:pt idx="66">
                  <c:v>-3.8895332600166119</c:v>
                </c:pt>
                <c:pt idx="67">
                  <c:v>-3.8706435447700711</c:v>
                </c:pt>
                <c:pt idx="68">
                  <c:v>-3.8510240667578781</c:v>
                </c:pt>
                <c:pt idx="69">
                  <c:v>-3.8307127948784641</c:v>
                </c:pt>
                <c:pt idx="70">
                  <c:v>-3.8097463923905854</c:v>
                </c:pt>
                <c:pt idx="71">
                  <c:v>-3.7881602567748334</c:v>
                </c:pt>
                <c:pt idx="72">
                  <c:v>-3.7659885584354171</c:v>
                </c:pt>
                <c:pt idx="73">
                  <c:v>-3.7432642782752765</c:v>
                </c:pt>
                <c:pt idx="74">
                  <c:v>-3.7200192441765303</c:v>
                </c:pt>
                <c:pt idx="75">
                  <c:v>-3.6962841664175201</c:v>
                </c:pt>
                <c:pt idx="76">
                  <c:v>-3.6720886720566721</c:v>
                </c:pt>
                <c:pt idx="77">
                  <c:v>-3.6474613383126586</c:v>
                </c:pt>
                <c:pt idx="78">
                  <c:v>-3.622429724969451</c:v>
                </c:pt>
                <c:pt idx="79">
                  <c:v>-3.5970204058340793</c:v>
                </c:pt>
                <c:pt idx="80">
                  <c:v>-3.571258999274125</c:v>
                </c:pt>
                <c:pt idx="81">
                  <c:v>-3.5451701978611858</c:v>
                </c:pt>
                <c:pt idx="82">
                  <c:v>-3.5187777971458436</c:v>
                </c:pt>
                <c:pt idx="83">
                  <c:v>-3.4921047235889571</c:v>
                </c:pt>
                <c:pt idx="84">
                  <c:v>-3.4651730616733398</c:v>
                </c:pt>
                <c:pt idx="85">
                  <c:v>-3.4380040802192573</c:v>
                </c:pt>
                <c:pt idx="86">
                  <c:v>-3.4106182579265236</c:v>
                </c:pt>
                <c:pt idx="87">
                  <c:v>-3.3830353081653008</c:v>
                </c:pt>
                <c:pt idx="88">
                  <c:v>-3.3552742030370557</c:v>
                </c:pt>
                <c:pt idx="89">
                  <c:v>-3.3273531967266385</c:v>
                </c:pt>
                <c:pt idx="90">
                  <c:v>-3.2992898481657149</c:v>
                </c:pt>
                <c:pt idx="91">
                  <c:v>-3.2711010430272927</c:v>
                </c:pt>
                <c:pt idx="92">
                  <c:v>-3.242803015070518</c:v>
                </c:pt>
                <c:pt idx="93">
                  <c:v>-3.2144113668543626</c:v>
                </c:pt>
                <c:pt idx="94">
                  <c:v>-3.1859410898382849</c:v>
                </c:pt>
                <c:pt idx="95">
                  <c:v>-3.1574065838874747</c:v>
                </c:pt>
                <c:pt idx="96">
                  <c:v>-3.1288216761997445</c:v>
                </c:pt>
                <c:pt idx="97">
                  <c:v>-3.1001996396707092</c:v>
                </c:pt>
                <c:pt idx="98">
                  <c:v>-3.071553210713343</c:v>
                </c:pt>
                <c:pt idx="99">
                  <c:v>-3.0428946065476365</c:v>
                </c:pt>
                <c:pt idx="100">
                  <c:v>-3.0142355419755766</c:v>
                </c:pt>
                <c:pt idx="101">
                  <c:v>-2.9855872456562231</c:v>
                </c:pt>
                <c:pt idx="102">
                  <c:v>-2.9569604758953392</c:v>
                </c:pt>
                <c:pt idx="103">
                  <c:v>-2.9283655359634624</c:v>
                </c:pt>
                <c:pt idx="104">
                  <c:v>-2.8998122889560873</c:v>
                </c:pt>
                <c:pt idx="105">
                  <c:v>-2.871310172209089</c:v>
                </c:pt>
                <c:pt idx="106">
                  <c:v>-2.8428682112822594</c:v>
                </c:pt>
                <c:pt idx="107">
                  <c:v>-2.8144950335233805</c:v>
                </c:pt>
                <c:pt idx="108">
                  <c:v>-2.7861988812249701</c:v>
                </c:pt>
                <c:pt idx="109">
                  <c:v>-2.7579876243854589</c:v>
                </c:pt>
                <c:pt idx="110">
                  <c:v>-2.7298687730861961</c:v>
                </c:pt>
                <c:pt idx="111">
                  <c:v>-2.7018494894954475</c:v>
                </c:pt>
                <c:pt idx="112">
                  <c:v>-2.6739365995101316</c:v>
                </c:pt>
                <c:pt idx="113">
                  <c:v>-2.646136604045783</c:v>
                </c:pt>
                <c:pt idx="114">
                  <c:v>-2.6184556899849696</c:v>
                </c:pt>
                <c:pt idx="115">
                  <c:v>-2.5908997407939958</c:v>
                </c:pt>
                <c:pt idx="116">
                  <c:v>-2.5634743468175802</c:v>
                </c:pt>
                <c:pt idx="117">
                  <c:v>-2.5361848152607833</c:v>
                </c:pt>
                <c:pt idx="118">
                  <c:v>-2.5090361798673104</c:v>
                </c:pt>
                <c:pt idx="119">
                  <c:v>-2.4820332103030003</c:v>
                </c:pt>
                <c:pt idx="120">
                  <c:v>-2.4551804212530457</c:v>
                </c:pt>
                <c:pt idx="121">
                  <c:v>-2.4284820812413042</c:v>
                </c:pt>
                <c:pt idx="122">
                  <c:v>-2.4019422211797568</c:v>
                </c:pt>
                <c:pt idx="123">
                  <c:v>-2.3755646426559922</c:v>
                </c:pt>
                <c:pt idx="124">
                  <c:v>-2.3493529259663477</c:v>
                </c:pt>
                <c:pt idx="125">
                  <c:v>-2.3233104379021059</c:v>
                </c:pt>
                <c:pt idx="126">
                  <c:v>-2.2974403392959957</c:v>
                </c:pt>
                <c:pt idx="127">
                  <c:v>-2.2717455923359382</c:v>
                </c:pt>
                <c:pt idx="128">
                  <c:v>-2.2462289676528897</c:v>
                </c:pt>
                <c:pt idx="129">
                  <c:v>-2.2208930511893592</c:v>
                </c:pt>
                <c:pt idx="130">
                  <c:v>-2.1957402508550317</c:v>
                </c:pt>
                <c:pt idx="131">
                  <c:v>-2.1707728029757263</c:v>
                </c:pt>
                <c:pt idx="132">
                  <c:v>-2.1459927785417361</c:v>
                </c:pt>
                <c:pt idx="133">
                  <c:v>-2.1214020892614744</c:v>
                </c:pt>
                <c:pt idx="134">
                  <c:v>-2.0970024934260829</c:v>
                </c:pt>
                <c:pt idx="135">
                  <c:v>-2.0727956015905966</c:v>
                </c:pt>
                <c:pt idx="136">
                  <c:v>-2.0487828820770595</c:v>
                </c:pt>
                <c:pt idx="137">
                  <c:v>-2.024965666304801</c:v>
                </c:pt>
                <c:pt idx="138">
                  <c:v>-2.0013451539529905</c:v>
                </c:pt>
                <c:pt idx="139">
                  <c:v>-1.9779224179604027</c:v>
                </c:pt>
                <c:pt idx="140">
                  <c:v>-1.954698409367198</c:v>
                </c:pt>
                <c:pt idx="141">
                  <c:v>-1.931673962003378</c:v>
                </c:pt>
                <c:pt idx="142">
                  <c:v>-1.9088497970284606</c:v>
                </c:pt>
                <c:pt idx="143">
                  <c:v>-1.8862265273267511</c:v>
                </c:pt>
                <c:pt idx="144">
                  <c:v>-1.8638046617625237</c:v>
                </c:pt>
                <c:pt idx="145">
                  <c:v>-1.8415846092992096</c:v>
                </c:pt>
                <c:pt idx="146">
                  <c:v>-1.8195666829866903</c:v>
                </c:pt>
                <c:pt idx="147">
                  <c:v>-1.7977511038205529</c:v>
                </c:pt>
                <c:pt idx="148">
                  <c:v>-1.77613800447716</c:v>
                </c:pt>
                <c:pt idx="149">
                  <c:v>-1.7547274329281892</c:v>
                </c:pt>
                <c:pt idx="150">
                  <c:v>-1.73351935593827</c:v>
                </c:pt>
                <c:pt idx="151">
                  <c:v>-1.7125136624491704</c:v>
                </c:pt>
                <c:pt idx="152">
                  <c:v>-1.6917101668539376</c:v>
                </c:pt>
                <c:pt idx="153">
                  <c:v>-1.6711086121642802</c:v>
                </c:pt>
                <c:pt idx="154">
                  <c:v>-1.650708673074373</c:v>
                </c:pt>
                <c:pt idx="155">
                  <c:v>-1.6305099589241965</c:v>
                </c:pt>
                <c:pt idx="156">
                  <c:v>-1.6105120165654314</c:v>
                </c:pt>
                <c:pt idx="157">
                  <c:v>-1.5907143331327951</c:v>
                </c:pt>
                <c:pt idx="158">
                  <c:v>-1.5711163387237159</c:v>
                </c:pt>
                <c:pt idx="159">
                  <c:v>-1.551717408989058</c:v>
                </c:pt>
                <c:pt idx="160">
                  <c:v>-1.5325168676375909</c:v>
                </c:pt>
                <c:pt idx="161">
                  <c:v>-1.5135139888568159</c:v>
                </c:pt>
                <c:pt idx="162">
                  <c:v>-1.494707999652654</c:v>
                </c:pt>
                <c:pt idx="163">
                  <c:v>-1.4760980821104688</c:v>
                </c:pt>
                <c:pt idx="164">
                  <c:v>-1.45768337557979</c:v>
                </c:pt>
                <c:pt idx="165">
                  <c:v>-1.4394629787850608</c:v>
                </c:pt>
                <c:pt idx="166">
                  <c:v>-1.4214359518646447</c:v>
                </c:pt>
                <c:pt idx="167">
                  <c:v>-1.403601318340288</c:v>
                </c:pt>
                <c:pt idx="168">
                  <c:v>-1.385958067019134</c:v>
                </c:pt>
                <c:pt idx="169">
                  <c:v>-1.3685051538303619</c:v>
                </c:pt>
                <c:pt idx="170">
                  <c:v>-1.3512415035984424</c:v>
                </c:pt>
                <c:pt idx="171">
                  <c:v>-1.3341660117549401</c:v>
                </c:pt>
                <c:pt idx="172">
                  <c:v>-1.3172775459907482</c:v>
                </c:pt>
                <c:pt idx="173">
                  <c:v>-1.3005749478505966</c:v>
                </c:pt>
                <c:pt idx="174">
                  <c:v>-1.2840570342715694</c:v>
                </c:pt>
                <c:pt idx="175">
                  <c:v>-1.2677225990674033</c:v>
                </c:pt>
                <c:pt idx="176">
                  <c:v>-1.2515704143601944</c:v>
                </c:pt>
                <c:pt idx="177">
                  <c:v>-1.2355992319611602</c:v>
                </c:pt>
                <c:pt idx="178">
                  <c:v>-1.219807784702029</c:v>
                </c:pt>
                <c:pt idx="179">
                  <c:v>-1.2041947877185752</c:v>
                </c:pt>
                <c:pt idx="180">
                  <c:v>-1.1887589396877953</c:v>
                </c:pt>
                <c:pt idx="181">
                  <c:v>-1.1734989240201648</c:v>
                </c:pt>
                <c:pt idx="182">
                  <c:v>-1.1584134100083654</c:v>
                </c:pt>
                <c:pt idx="183">
                  <c:v>-1.1435010539338526</c:v>
                </c:pt>
                <c:pt idx="184">
                  <c:v>-1.1287605001325691</c:v>
                </c:pt>
                <c:pt idx="185">
                  <c:v>-1.114190382021095</c:v>
                </c:pt>
                <c:pt idx="186">
                  <c:v>-1.0997893230844635</c:v>
                </c:pt>
                <c:pt idx="187">
                  <c:v>-1.0855559378268624</c:v>
                </c:pt>
                <c:pt idx="188">
                  <c:v>-1.0714888326863676</c:v>
                </c:pt>
                <c:pt idx="189">
                  <c:v>-1.0575866069148714</c:v>
                </c:pt>
                <c:pt idx="190">
                  <c:v>-1.0438478534242877</c:v>
                </c:pt>
                <c:pt idx="191">
                  <c:v>-1.030271159600102</c:v>
                </c:pt>
                <c:pt idx="192">
                  <c:v>-1.0168551080833192</c:v>
                </c:pt>
                <c:pt idx="193">
                  <c:v>-1.0035982775218018</c:v>
                </c:pt>
                <c:pt idx="194">
                  <c:v>-0.99049924329197592</c:v>
                </c:pt>
                <c:pt idx="195">
                  <c:v>-0.97755657819186248</c:v>
                </c:pt>
                <c:pt idx="196">
                  <c:v>-0.96476885310634053</c:v>
                </c:pt>
                <c:pt idx="197">
                  <c:v>-0.95213463764554629</c:v>
                </c:pt>
                <c:pt idx="198">
                  <c:v>-0.9396525007572667</c:v>
                </c:pt>
                <c:pt idx="199">
                  <c:v>-0.92732101131416911</c:v>
                </c:pt>
                <c:pt idx="200">
                  <c:v>-0.91513873867668394</c:v>
                </c:pt>
                <c:pt idx="201">
                  <c:v>-0.90310425323232557</c:v>
                </c:pt>
                <c:pt idx="202">
                  <c:v>-0.89121612691222718</c:v>
                </c:pt>
                <c:pt idx="203">
                  <c:v>-0.87947293368562607</c:v>
                </c:pt>
                <c:pt idx="204">
                  <c:v>-0.86787325003302385</c:v>
                </c:pt>
                <c:pt idx="205">
                  <c:v>-0.85641565539872078</c:v>
                </c:pt>
                <c:pt idx="206">
                  <c:v>-0.84509873262340929</c:v>
                </c:pt>
                <c:pt idx="207">
                  <c:v>-0.83392106835747759</c:v>
                </c:pt>
                <c:pt idx="208">
                  <c:v>-0.82288125345565866</c:v>
                </c:pt>
                <c:pt idx="209">
                  <c:v>-0.81197788335366938</c:v>
                </c:pt>
                <c:pt idx="210">
                  <c:v>-0.80120955842739816</c:v>
                </c:pt>
                <c:pt idx="211">
                  <c:v>-0.79057488433527312</c:v>
                </c:pt>
                <c:pt idx="212">
                  <c:v>-0.7800724723443343</c:v>
                </c:pt>
                <c:pt idx="213">
                  <c:v>-0.76970093964058073</c:v>
                </c:pt>
                <c:pt idx="214">
                  <c:v>-0.75945890962412299</c:v>
                </c:pt>
                <c:pt idx="215">
                  <c:v>-0.749345012189648</c:v>
                </c:pt>
                <c:pt idx="216">
                  <c:v>-0.73935788399269986</c:v>
                </c:pt>
                <c:pt idx="217">
                  <c:v>-0.72949616870226452</c:v>
                </c:pt>
                <c:pt idx="218">
                  <c:v>-0.71975851724012596</c:v>
                </c:pt>
                <c:pt idx="219">
                  <c:v>-0.71014358800744526</c:v>
                </c:pt>
                <c:pt idx="220">
                  <c:v>-0.70065004709901213</c:v>
                </c:pt>
                <c:pt idx="221">
                  <c:v>-0.69127656850559194</c:v>
                </c:pt>
                <c:pt idx="222">
                  <c:v>-0.68202183430478125</c:v>
                </c:pt>
                <c:pt idx="223">
                  <c:v>-0.67288453484078292</c:v>
                </c:pt>
                <c:pt idx="224">
                  <c:v>-0.66386336889347908</c:v>
                </c:pt>
                <c:pt idx="225">
                  <c:v>-0.65495704383718756</c:v>
                </c:pt>
                <c:pt idx="226">
                  <c:v>-0.64616427578947055</c:v>
                </c:pt>
                <c:pt idx="227">
                  <c:v>-0.63748378975033682</c:v>
                </c:pt>
                <c:pt idx="228">
                  <c:v>-0.62891431973220091</c:v>
                </c:pt>
                <c:pt idx="229">
                  <c:v>-0.62045460888091564</c:v>
                </c:pt>
                <c:pt idx="230">
                  <c:v>-0.61210340958820852</c:v>
                </c:pt>
                <c:pt idx="231">
                  <c:v>-0.60385948359583819</c:v>
                </c:pt>
                <c:pt idx="232">
                  <c:v>-0.59572160209176495</c:v>
                </c:pt>
                <c:pt idx="233">
                  <c:v>-0.58768854579863505</c:v>
                </c:pt>
                <c:pt idx="234">
                  <c:v>-0.57975910505486783</c:v>
                </c:pt>
                <c:pt idx="235">
                  <c:v>-0.57193207988860451</c:v>
                </c:pt>
                <c:pt idx="236">
                  <c:v>-0.56420628008481122</c:v>
                </c:pt>
                <c:pt idx="237">
                  <c:v>-0.55658052524576773</c:v>
                </c:pt>
                <c:pt idx="238">
                  <c:v>-0.5490536448452118</c:v>
                </c:pt>
                <c:pt idx="239">
                  <c:v>-0.54162447827637183</c:v>
                </c:pt>
                <c:pt idx="240">
                  <c:v>-0.53429187489413044</c:v>
                </c:pt>
                <c:pt idx="241">
                  <c:v>-0.52705469405153438</c:v>
                </c:pt>
                <c:pt idx="242">
                  <c:v>-0.51991180513088153</c:v>
                </c:pt>
                <c:pt idx="243">
                  <c:v>-0.5128620875695995</c:v>
                </c:pt>
                <c:pt idx="244">
                  <c:v>-0.50590443088110471</c:v>
                </c:pt>
                <c:pt idx="245">
                  <c:v>-0.49903773467086898</c:v>
                </c:pt>
                <c:pt idx="246">
                  <c:v>-0.49226090864786132</c:v>
                </c:pt>
                <c:pt idx="247">
                  <c:v>-0.48557287263156484</c:v>
                </c:pt>
                <c:pt idx="248">
                  <c:v>-0.47897255655475368</c:v>
                </c:pt>
                <c:pt idx="249">
                  <c:v>-0.4724589004621923</c:v>
                </c:pt>
                <c:pt idx="250">
                  <c:v>-0.46603085450543486</c:v>
                </c:pt>
                <c:pt idx="251">
                  <c:v>-0.45968737893388978</c:v>
                </c:pt>
                <c:pt idx="252">
                  <c:v>-0.4534274440823054</c:v>
                </c:pt>
                <c:pt idx="253">
                  <c:v>-0.44725003035482708</c:v>
                </c:pt>
                <c:pt idx="254">
                  <c:v>-0.44115412820578148</c:v>
                </c:pt>
                <c:pt idx="255">
                  <c:v>-0.43513873811732584</c:v>
                </c:pt>
                <c:pt idx="256">
                  <c:v>-0.42920287057410367</c:v>
                </c:pt>
                <c:pt idx="257">
                  <c:v>-0.42334554603503788</c:v>
                </c:pt>
                <c:pt idx="258">
                  <c:v>-0.41756579490239693</c:v>
                </c:pt>
                <c:pt idx="259">
                  <c:v>-0.41186265748825052</c:v>
                </c:pt>
                <c:pt idx="260">
                  <c:v>-0.40623518397846226</c:v>
                </c:pt>
                <c:pt idx="261">
                  <c:v>-0.40068243439426787</c:v>
                </c:pt>
                <c:pt idx="262">
                  <c:v>-0.39520347855166077</c:v>
                </c:pt>
                <c:pt idx="263">
                  <c:v>-0.38979739601858759</c:v>
                </c:pt>
                <c:pt idx="264">
                  <c:v>-0.38446327607013925</c:v>
                </c:pt>
                <c:pt idx="265">
                  <c:v>-0.37920021764176226</c:v>
                </c:pt>
                <c:pt idx="266">
                  <c:v>-0.37400732928068614</c:v>
                </c:pt>
                <c:pt idx="267">
                  <c:v>-0.36888372909556905</c:v>
                </c:pt>
                <c:pt idx="268">
                  <c:v>-0.36382854470451881</c:v>
                </c:pt>
                <c:pt idx="269">
                  <c:v>-0.35884091318151812</c:v>
                </c:pt>
                <c:pt idx="270">
                  <c:v>-0.35391998100142086</c:v>
                </c:pt>
                <c:pt idx="271">
                  <c:v>-0.34906490398352014</c:v>
                </c:pt>
                <c:pt idx="272">
                  <c:v>-0.34427484723382612</c:v>
                </c:pt>
                <c:pt idx="273">
                  <c:v>-0.33954898508607717</c:v>
                </c:pt>
                <c:pt idx="274">
                  <c:v>-0.33488650104163192</c:v>
                </c:pt>
                <c:pt idx="275">
                  <c:v>-0.33028658770823577</c:v>
                </c:pt>
                <c:pt idx="276">
                  <c:v>-0.32574844673779657</c:v>
                </c:pt>
                <c:pt idx="277">
                  <c:v>-0.32127128876316863</c:v>
                </c:pt>
                <c:pt idx="278">
                  <c:v>-0.3168543333340913</c:v>
                </c:pt>
                <c:pt idx="279">
                  <c:v>-0.31249680885226544</c:v>
                </c:pt>
                <c:pt idx="280">
                  <c:v>-0.30819795250568943</c:v>
                </c:pt>
                <c:pt idx="281">
                  <c:v>-0.30395701020224947</c:v>
                </c:pt>
                <c:pt idx="282">
                  <c:v>-0.29977323650269772</c:v>
                </c:pt>
                <c:pt idx="283">
                  <c:v>-0.29564589455300383</c:v>
                </c:pt>
                <c:pt idx="284">
                  <c:v>-0.29157425601615244</c:v>
                </c:pt>
                <c:pt idx="285">
                  <c:v>-0.28755760100345962</c:v>
                </c:pt>
                <c:pt idx="286">
                  <c:v>-0.28359521800541332</c:v>
                </c:pt>
                <c:pt idx="287">
                  <c:v>-0.27968640382214027</c:v>
                </c:pt>
                <c:pt idx="288">
                  <c:v>-0.27583046349346962</c:v>
                </c:pt>
                <c:pt idx="289">
                  <c:v>-0.27202671022870911</c:v>
                </c:pt>
                <c:pt idx="290">
                  <c:v>-0.26827446533611543</c:v>
                </c:pt>
                <c:pt idx="291">
                  <c:v>-0.2645730581521587</c:v>
                </c:pt>
                <c:pt idx="292">
                  <c:v>-0.26092182597054209</c:v>
                </c:pt>
                <c:pt idx="293">
                  <c:v>-0.25732011397108778</c:v>
                </c:pt>
                <c:pt idx="294">
                  <c:v>-0.25376727514847008</c:v>
                </c:pt>
                <c:pt idx="295">
                  <c:v>-0.25026267024087334</c:v>
                </c:pt>
                <c:pt idx="296">
                  <c:v>-0.24680566765855558</c:v>
                </c:pt>
                <c:pt idx="297">
                  <c:v>-0.24339564341239669</c:v>
                </c:pt>
                <c:pt idx="298">
                  <c:v>-0.24003198104242651</c:v>
                </c:pt>
                <c:pt idx="299">
                  <c:v>-0.23671407154639434</c:v>
                </c:pt>
                <c:pt idx="300">
                  <c:v>-0.23344131330836315</c:v>
                </c:pt>
                <c:pt idx="301">
                  <c:v>-0.230213112027396</c:v>
                </c:pt>
                <c:pt idx="302">
                  <c:v>-0.22702888064632831</c:v>
                </c:pt>
                <c:pt idx="303">
                  <c:v>-0.22388803928068732</c:v>
                </c:pt>
                <c:pt idx="304">
                  <c:v>-0.22079001514772401</c:v>
                </c:pt>
                <c:pt idx="305">
                  <c:v>-0.21773424249564183</c:v>
                </c:pt>
                <c:pt idx="306">
                  <c:v>-0.21472016253299142</c:v>
                </c:pt>
                <c:pt idx="307">
                  <c:v>-0.21174722335830071</c:v>
                </c:pt>
                <c:pt idx="308">
                  <c:v>-0.20881487988989891</c:v>
                </c:pt>
                <c:pt idx="309">
                  <c:v>-0.20592259379601069</c:v>
                </c:pt>
                <c:pt idx="310">
                  <c:v>-0.20306983342510443</c:v>
                </c:pt>
                <c:pt idx="311">
                  <c:v>-0.20025607373651572</c:v>
                </c:pt>
                <c:pt idx="312">
                  <c:v>-0.19748079623137146</c:v>
                </c:pt>
                <c:pt idx="313">
                  <c:v>-0.19474348888381773</c:v>
                </c:pt>
                <c:pt idx="314">
                  <c:v>-0.19204364607257343</c:v>
                </c:pt>
                <c:pt idx="315">
                  <c:v>-0.18938076851281996</c:v>
                </c:pt>
                <c:pt idx="316">
                  <c:v>-0.18675436318843941</c:v>
                </c:pt>
                <c:pt idx="317">
                  <c:v>-0.18416394328461447</c:v>
                </c:pt>
                <c:pt idx="318">
                  <c:v>-0.1816090281208009</c:v>
                </c:pt>
                <c:pt idx="319">
                  <c:v>-0.17908914308408128</c:v>
                </c:pt>
                <c:pt idx="320">
                  <c:v>-0.1766038195629161</c:v>
                </c:pt>
                <c:pt idx="321">
                  <c:v>-0.17415259488129356</c:v>
                </c:pt>
                <c:pt idx="322">
                  <c:v>-0.17173501223329418</c:v>
                </c:pt>
                <c:pt idx="323">
                  <c:v>-0.16935062061807543</c:v>
                </c:pt>
                <c:pt idx="324">
                  <c:v>-0.16699897477528347</c:v>
                </c:pt>
                <c:pt idx="325">
                  <c:v>-0.1646796351209025</c:v>
                </c:pt>
                <c:pt idx="326">
                  <c:v>-0.16239216768354578</c:v>
                </c:pt>
                <c:pt idx="327">
                  <c:v>-0.16013614404119791</c:v>
                </c:pt>
                <c:pt idx="328">
                  <c:v>-0.1579111412584093</c:v>
                </c:pt>
                <c:pt idx="329">
                  <c:v>-0.15571674182395653</c:v>
                </c:pt>
                <c:pt idx="330">
                  <c:v>-0.15355253358896453</c:v>
                </c:pt>
                <c:pt idx="331">
                  <c:v>-0.15141810970550304</c:v>
                </c:pt>
                <c:pt idx="332">
                  <c:v>-0.14931306856565796</c:v>
                </c:pt>
                <c:pt idx="333">
                  <c:v>-0.14723701374108208</c:v>
                </c:pt>
                <c:pt idx="334">
                  <c:v>-0.14518955392303018</c:v>
                </c:pt>
                <c:pt idx="335">
                  <c:v>-0.1431703028628801</c:v>
                </c:pt>
                <c:pt idx="336">
                  <c:v>-0.14117887931314418</c:v>
                </c:pt>
                <c:pt idx="337">
                  <c:v>-0.13921490696897404</c:v>
                </c:pt>
                <c:pt idx="338">
                  <c:v>-0.13727801441015955</c:v>
                </c:pt>
                <c:pt idx="339">
                  <c:v>-0.13536783504362515</c:v>
                </c:pt>
                <c:pt idx="340">
                  <c:v>-0.13348400704642724</c:v>
                </c:pt>
                <c:pt idx="341">
                  <c:v>-0.13162617330924806</c:v>
                </c:pt>
                <c:pt idx="342">
                  <c:v>-0.12979398138039563</c:v>
                </c:pt>
                <c:pt idx="343">
                  <c:v>-0.12798708341030515</c:v>
                </c:pt>
                <c:pt idx="344">
                  <c:v>-0.12620513609654427</c:v>
                </c:pt>
                <c:pt idx="345">
                  <c:v>-0.12444780062932254</c:v>
                </c:pt>
                <c:pt idx="346">
                  <c:v>-0.12271474263750699</c:v>
                </c:pt>
                <c:pt idx="347">
                  <c:v>-0.12100563213514054</c:v>
                </c:pt>
                <c:pt idx="348">
                  <c:v>-0.11932014346846803</c:v>
                </c:pt>
                <c:pt idx="349">
                  <c:v>-0.11765795526346452</c:v>
                </c:pt>
                <c:pt idx="350">
                  <c:v>-0.11601875037386992</c:v>
                </c:pt>
                <c:pt idx="351">
                  <c:v>-0.11440221582972554</c:v>
                </c:pt>
                <c:pt idx="352">
                  <c:v>-0.11280804278641497</c:v>
                </c:pt>
                <c:pt idx="353">
                  <c:v>-0.11123592647420563</c:v>
                </c:pt>
                <c:pt idx="354">
                  <c:v>-0.10968556614829257</c:v>
                </c:pt>
                <c:pt idx="355">
                  <c:v>-0.10815666503934053</c:v>
                </c:pt>
                <c:pt idx="356">
                  <c:v>-0.10664893030452567</c:v>
                </c:pt>
                <c:pt idx="357">
                  <c:v>-0.10516207297907201</c:v>
                </c:pt>
                <c:pt idx="358">
                  <c:v>-0.10369580792828455</c:v>
                </c:pt>
                <c:pt idx="359">
                  <c:v>-0.1022498538000753</c:v>
                </c:pt>
                <c:pt idx="360">
                  <c:v>-0.10082393297797955</c:v>
                </c:pt>
                <c:pt idx="361">
                  <c:v>-9.9417771534663676E-2</c:v>
                </c:pt>
                <c:pt idx="362">
                  <c:v>-9.8031099185917167E-2</c:v>
                </c:pt>
                <c:pt idx="363">
                  <c:v>-9.6663649245132183E-2</c:v>
                </c:pt>
                <c:pt idx="364">
                  <c:v>-9.5315158578263906E-2</c:v>
                </c:pt>
                <c:pt idx="365">
                  <c:v>-9.3985367559272476E-2</c:v>
                </c:pt>
                <c:pt idx="366">
                  <c:v>-9.267402002604154E-2</c:v>
                </c:pt>
                <c:pt idx="367">
                  <c:v>-9.1380863236772567E-2</c:v>
                </c:pt>
                <c:pt idx="368">
                  <c:v>-9.0105647826851404E-2</c:v>
                </c:pt>
                <c:pt idx="369">
                  <c:v>-8.8848127766184365E-2</c:v>
                </c:pt>
                <c:pt idx="370">
                  <c:v>-8.7608060317001288E-2</c:v>
                </c:pt>
                <c:pt idx="371">
                  <c:v>-8.6385205992122793E-2</c:v>
                </c:pt>
                <c:pt idx="372">
                  <c:v>-8.5179328513687744E-2</c:v>
                </c:pt>
                <c:pt idx="373">
                  <c:v>-8.3990194772341167E-2</c:v>
                </c:pt>
                <c:pt idx="374">
                  <c:v>-8.2817574786873446E-2</c:v>
                </c:pt>
                <c:pt idx="375">
                  <c:v>-8.166124166431464E-2</c:v>
                </c:pt>
                <c:pt idx="376">
                  <c:v>-8.0520971560476218E-2</c:v>
                </c:pt>
                <c:pt idx="377">
                  <c:v>-7.9396543640938261E-2</c:v>
                </c:pt>
                <c:pt idx="378">
                  <c:v>-7.8287740042479514E-2</c:v>
                </c:pt>
                <c:pt idx="379">
                  <c:v>-7.7194345834946221E-2</c:v>
                </c:pt>
                <c:pt idx="380">
                  <c:v>-7.6116148983556273E-2</c:v>
                </c:pt>
                <c:pt idx="381">
                  <c:v>-7.5052940311636701E-2</c:v>
                </c:pt>
                <c:pt idx="382">
                  <c:v>-7.4004513463789098E-2</c:v>
                </c:pt>
                <c:pt idx="383">
                  <c:v>-7.2970664869482116E-2</c:v>
                </c:pt>
                <c:pt idx="384">
                  <c:v>-7.195119370706396E-2</c:v>
                </c:pt>
                <c:pt idx="385">
                  <c:v>-7.0945901868196173E-2</c:v>
                </c:pt>
                <c:pt idx="386">
                  <c:v>-6.9954593922700453E-2</c:v>
                </c:pt>
                <c:pt idx="387">
                  <c:v>-6.8977077083818505E-2</c:v>
                </c:pt>
                <c:pt idx="388">
                  <c:v>-6.8013161173880121E-2</c:v>
                </c:pt>
                <c:pt idx="389">
                  <c:v>-6.7062658590375149E-2</c:v>
                </c:pt>
                <c:pt idx="390">
                  <c:v>-6.61253842724282E-2</c:v>
                </c:pt>
                <c:pt idx="391">
                  <c:v>-6.5201155667669083E-2</c:v>
                </c:pt>
                <c:pt idx="392">
                  <c:v>-6.4289792699498735E-2</c:v>
                </c:pt>
                <c:pt idx="393">
                  <c:v>-6.3391117734745359E-2</c:v>
                </c:pt>
                <c:pt idx="394">
                  <c:v>-6.250495555170793E-2</c:v>
                </c:pt>
                <c:pt idx="395">
                  <c:v>-6.1631133308582019E-2</c:v>
                </c:pt>
                <c:pt idx="396">
                  <c:v>-6.0769480512266688E-2</c:v>
                </c:pt>
                <c:pt idx="397">
                  <c:v>-5.9919828987547268E-2</c:v>
                </c:pt>
                <c:pt idx="398">
                  <c:v>-5.9082012846650392E-2</c:v>
                </c:pt>
                <c:pt idx="399">
                  <c:v>-5.8255868459168934E-2</c:v>
                </c:pt>
                <c:pt idx="400">
                  <c:v>-5.7441234422352383E-2</c:v>
                </c:pt>
                <c:pt idx="401">
                  <c:v>-5.6637951531758449E-2</c:v>
                </c:pt>
                <c:pt idx="402">
                  <c:v>-5.5845862752264629E-2</c:v>
                </c:pt>
                <c:pt idx="403">
                  <c:v>-5.50648131894333E-2</c:v>
                </c:pt>
                <c:pt idx="404">
                  <c:v>-5.4294650061228918E-2</c:v>
                </c:pt>
                <c:pt idx="405">
                  <c:v>-5.3535222670083552E-2</c:v>
                </c:pt>
                <c:pt idx="406">
                  <c:v>-5.2786382375305488E-2</c:v>
                </c:pt>
                <c:pt idx="407">
                  <c:v>-5.204798256583016E-2</c:v>
                </c:pt>
                <c:pt idx="408">
                  <c:v>-5.1319878633307198E-2</c:v>
                </c:pt>
                <c:pt idx="409">
                  <c:v>-5.0601927945522374E-2</c:v>
                </c:pt>
                <c:pt idx="410">
                  <c:v>-4.9893989820149386E-2</c:v>
                </c:pt>
                <c:pt idx="411">
                  <c:v>-4.9195925498828737E-2</c:v>
                </c:pt>
                <c:pt idx="412">
                  <c:v>-4.850759812157053E-2</c:v>
                </c:pt>
                <c:pt idx="413">
                  <c:v>-4.7828872701476649E-2</c:v>
                </c:pt>
                <c:pt idx="414">
                  <c:v>-4.7159616099780262E-2</c:v>
                </c:pt>
                <c:pt idx="415">
                  <c:v>-4.6499697001198659E-2</c:v>
                </c:pt>
                <c:pt idx="416">
                  <c:v>-4.5848985889595482E-2</c:v>
                </c:pt>
                <c:pt idx="417">
                  <c:v>-4.5207355023950548E-2</c:v>
                </c:pt>
                <c:pt idx="418">
                  <c:v>-4.4574678414631835E-2</c:v>
                </c:pt>
                <c:pt idx="419">
                  <c:v>-4.3950831799968462E-2</c:v>
                </c:pt>
                <c:pt idx="420">
                  <c:v>-4.3335692623119752E-2</c:v>
                </c:pt>
                <c:pt idx="421">
                  <c:v>-4.2729140009237582E-2</c:v>
                </c:pt>
                <c:pt idx="422">
                  <c:v>-4.2131054742919692E-2</c:v>
                </c:pt>
                <c:pt idx="423">
                  <c:v>-4.1541319245949206E-2</c:v>
                </c:pt>
                <c:pt idx="424">
                  <c:v>-4.0959817555318231E-2</c:v>
                </c:pt>
                <c:pt idx="425">
                  <c:v>-4.0386435301531812E-2</c:v>
                </c:pt>
                <c:pt idx="426">
                  <c:v>-3.9821059687189367E-2</c:v>
                </c:pt>
                <c:pt idx="427">
                  <c:v>-3.9263579465840616E-2</c:v>
                </c:pt>
                <c:pt idx="428">
                  <c:v>-3.8713884921112295E-2</c:v>
                </c:pt>
                <c:pt idx="429">
                  <c:v>-3.81718678461032E-2</c:v>
                </c:pt>
                <c:pt idx="430">
                  <c:v>-3.7637421523043849E-2</c:v>
                </c:pt>
                <c:pt idx="431">
                  <c:v>-3.7110440703218547E-2</c:v>
                </c:pt>
                <c:pt idx="432">
                  <c:v>-3.659082158714605E-2</c:v>
                </c:pt>
                <c:pt idx="433">
                  <c:v>-3.6078461805016296E-2</c:v>
                </c:pt>
                <c:pt idx="434">
                  <c:v>-3.5573260397380069E-2</c:v>
                </c:pt>
                <c:pt idx="435">
                  <c:v>-3.5075117796088483E-2</c:v>
                </c:pt>
                <c:pt idx="436">
                  <c:v>-3.4583935805479783E-2</c:v>
                </c:pt>
                <c:pt idx="437">
                  <c:v>-3.4099617583810228E-2</c:v>
                </c:pt>
                <c:pt idx="438">
                  <c:v>-3.3622067624926297E-2</c:v>
                </c:pt>
                <c:pt idx="439">
                  <c:v>-3.3151191740175286E-2</c:v>
                </c:pt>
                <c:pt idx="440">
                  <c:v>-3.2686897040551693E-2</c:v>
                </c:pt>
                <c:pt idx="441">
                  <c:v>-3.2229091919076212E-2</c:v>
                </c:pt>
                <c:pt idx="442">
                  <c:v>-3.1777686033405042E-2</c:v>
                </c:pt>
                <c:pt idx="443">
                  <c:v>-3.1332590288666189E-2</c:v>
                </c:pt>
                <c:pt idx="444">
                  <c:v>-3.089371682052084E-2</c:v>
                </c:pt>
                <c:pt idx="445">
                  <c:v>-3.0460978978445918E-2</c:v>
                </c:pt>
                <c:pt idx="446">
                  <c:v>-3.0034291309236624E-2</c:v>
                </c:pt>
                <c:pt idx="447">
                  <c:v>-2.9613569540725103E-2</c:v>
                </c:pt>
                <c:pt idx="448">
                  <c:v>-2.9198730565713139E-2</c:v>
                </c:pt>
                <c:pt idx="449">
                  <c:v>-2.878969242611611E-2</c:v>
                </c:pt>
                <c:pt idx="450">
                  <c:v>-2.8386374297315914E-2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0.2221013823914646</c:v>
                </c:pt>
                <c:pt idx="1">
                  <c:v>-1.1599706514637376E-2</c:v>
                </c:pt>
                <c:pt idx="2">
                  <c:v>-0.23559449255800224</c:v>
                </c:pt>
                <c:pt idx="3">
                  <c:v>-0.45019830697155783</c:v>
                </c:pt>
                <c:pt idx="4">
                  <c:v>-0.65571706359142823</c:v>
                </c:pt>
                <c:pt idx="5">
                  <c:v>-0.85244753015354391</c:v>
                </c:pt>
                <c:pt idx="6">
                  <c:v>-1.0406775919050215</c:v>
                </c:pt>
                <c:pt idx="7">
                  <c:v>-1.2206865077463878</c:v>
                </c:pt>
                <c:pt idx="8">
                  <c:v>-1.3927451591145061</c:v>
                </c:pt>
                <c:pt idx="9">
                  <c:v>-1.5571162918100665</c:v>
                </c:pt>
                <c:pt idx="10">
                  <c:v>-1.7140547509682023</c:v>
                </c:pt>
                <c:pt idx="11">
                  <c:v>-1.8638077093648029</c:v>
                </c:pt>
                <c:pt idx="12">
                  <c:v>-2.0066148892458866</c:v>
                </c:pt>
                <c:pt idx="13">
                  <c:v>-2.1427087778622642</c:v>
                </c:pt>
                <c:pt idx="14">
                  <c:v>-2.2723148368863981</c:v>
                </c:pt>
                <c:pt idx="15">
                  <c:v>-2.3956517058835765</c:v>
                </c:pt>
                <c:pt idx="16">
                  <c:v>-2.5129314000045966</c:v>
                </c:pt>
                <c:pt idx="17">
                  <c:v>-2.6243595020625925</c:v>
                </c:pt>
                <c:pt idx="18">
                  <c:v>-2.7301353491519134</c:v>
                </c:pt>
                <c:pt idx="19">
                  <c:v>-2.830452213962765</c:v>
                </c:pt>
                <c:pt idx="20">
                  <c:v>-2.9254974809407592</c:v>
                </c:pt>
                <c:pt idx="21">
                  <c:v>-3.015452817436584</c:v>
                </c:pt>
                <c:pt idx="22">
                  <c:v>-3.1004943399867582</c:v>
                </c:pt>
                <c:pt idx="23">
                  <c:v>-3.1807927758626136</c:v>
                </c:pt>
                <c:pt idx="24">
                  <c:v>-3.2565136200206979</c:v>
                </c:pt>
                <c:pt idx="25">
                  <c:v>-3.3278172875841552</c:v>
                </c:pt>
                <c:pt idx="26">
                  <c:v>-3.3948592619809634</c:v>
                </c:pt>
                <c:pt idx="27">
                  <c:v>-3.4577902388613424</c:v>
                </c:pt>
                <c:pt idx="28">
                  <c:v>-3.5167562659133287</c:v>
                </c:pt>
                <c:pt idx="29">
                  <c:v>-3.5718988786920676</c:v>
                </c:pt>
                <c:pt idx="30">
                  <c:v>-3.6233552325751894</c:v>
                </c:pt>
                <c:pt idx="31">
                  <c:v>-3.6712582309534927</c:v>
                </c:pt>
                <c:pt idx="32">
                  <c:v>-3.7157366497630573</c:v>
                </c:pt>
                <c:pt idx="33">
                  <c:v>-3.7569152584619783</c:v>
                </c:pt>
                <c:pt idx="34">
                  <c:v>-3.7949149375519928</c:v>
                </c:pt>
                <c:pt idx="35">
                  <c:v>-3.8298527927424564</c:v>
                </c:pt>
                <c:pt idx="36">
                  <c:v>-3.8618422658514291</c:v>
                </c:pt>
                <c:pt idx="37">
                  <c:v>-3.8909932425359131</c:v>
                </c:pt>
                <c:pt idx="38">
                  <c:v>-3.9174121569407792</c:v>
                </c:pt>
                <c:pt idx="39">
                  <c:v>-3.9412020933533309</c:v>
                </c:pt>
                <c:pt idx="40">
                  <c:v>-3.9624628849480645</c:v>
                </c:pt>
                <c:pt idx="41">
                  <c:v>-3.9812912097038193</c:v>
                </c:pt>
                <c:pt idx="42">
                  <c:v>-3.9977806835731506</c:v>
                </c:pt>
                <c:pt idx="43">
                  <c:v>-4.012021950981568</c:v>
                </c:pt>
                <c:pt idx="44">
                  <c:v>-4.0241027727321157</c:v>
                </c:pt>
                <c:pt idx="45">
                  <c:v>-4.0341081113885746</c:v>
                </c:pt>
                <c:pt idx="46">
                  <c:v>-4.0421202142086088</c:v>
                </c:pt>
                <c:pt idx="47">
                  <c:v>-4.0482186936960973</c:v>
                </c:pt>
                <c:pt idx="48">
                  <c:v>-4.052480605839996</c:v>
                </c:pt>
                <c:pt idx="49">
                  <c:v>-4.0549805261051617</c:v>
                </c:pt>
                <c:pt idx="50">
                  <c:v>-4.0557906232387522</c:v>
                </c:pt>
                <c:pt idx="51">
                  <c:v>-4.0549807309539938</c:v>
                </c:pt>
                <c:pt idx="52">
                  <c:v>-4.0526184175514226</c:v>
                </c:pt>
                <c:pt idx="53">
                  <c:v>-4.0487690535359722</c:v>
                </c:pt>
                <c:pt idx="54">
                  <c:v>-4.0434958772866683</c:v>
                </c:pt>
                <c:pt idx="55">
                  <c:v>-4.0368600588340895</c:v>
                </c:pt>
                <c:pt idx="56">
                  <c:v>-4.0289207617991973</c:v>
                </c:pt>
                <c:pt idx="57">
                  <c:v>-4.0197352035456344</c:v>
                </c:pt>
                <c:pt idx="58">
                  <c:v>-4.0093587135961428</c:v>
                </c:pt>
                <c:pt idx="59">
                  <c:v>-3.9978447903622998</c:v>
                </c:pt>
                <c:pt idx="60">
                  <c:v>-3.985245156235413</c:v>
                </c:pt>
                <c:pt idx="61">
                  <c:v>-3.9716098110850524</c:v>
                </c:pt>
                <c:pt idx="62">
                  <c:v>-3.9569870842104109</c:v>
                </c:pt>
                <c:pt idx="63">
                  <c:v>-3.941423684788397</c:v>
                </c:pt>
                <c:pt idx="64">
                  <c:v>-3.9249647508611143</c:v>
                </c:pt>
                <c:pt idx="65">
                  <c:v>-3.9076538969042476</c:v>
                </c:pt>
                <c:pt idx="66">
                  <c:v>-3.8895332600166119</c:v>
                </c:pt>
                <c:pt idx="67">
                  <c:v>-3.8706435447700711</c:v>
                </c:pt>
                <c:pt idx="68">
                  <c:v>-3.8510240667578781</c:v>
                </c:pt>
                <c:pt idx="69">
                  <c:v>-3.8307127948784641</c:v>
                </c:pt>
                <c:pt idx="70">
                  <c:v>-3.8097463923905854</c:v>
                </c:pt>
                <c:pt idx="71">
                  <c:v>-3.7881602567748334</c:v>
                </c:pt>
                <c:pt idx="72">
                  <c:v>-3.7659885584354171</c:v>
                </c:pt>
                <c:pt idx="73">
                  <c:v>-3.7432642782752765</c:v>
                </c:pt>
                <c:pt idx="74">
                  <c:v>-3.7200192441765303</c:v>
                </c:pt>
                <c:pt idx="75">
                  <c:v>-3.6962841664175201</c:v>
                </c:pt>
                <c:pt idx="76">
                  <c:v>-3.6720886720566721</c:v>
                </c:pt>
                <c:pt idx="77">
                  <c:v>-3.6474613383126586</c:v>
                </c:pt>
                <c:pt idx="78">
                  <c:v>-3.622429724969451</c:v>
                </c:pt>
                <c:pt idx="79">
                  <c:v>-3.5970204058340793</c:v>
                </c:pt>
                <c:pt idx="80">
                  <c:v>-3.571258999274125</c:v>
                </c:pt>
                <c:pt idx="81">
                  <c:v>-3.5451701978611858</c:v>
                </c:pt>
                <c:pt idx="82">
                  <c:v>-3.5187777971458436</c:v>
                </c:pt>
                <c:pt idx="83">
                  <c:v>-3.4921047235889571</c:v>
                </c:pt>
                <c:pt idx="84">
                  <c:v>-3.4651730616733398</c:v>
                </c:pt>
                <c:pt idx="85">
                  <c:v>-3.4380040802192573</c:v>
                </c:pt>
                <c:pt idx="86">
                  <c:v>-3.4106182579265236</c:v>
                </c:pt>
                <c:pt idx="87">
                  <c:v>-3.3830353081653008</c:v>
                </c:pt>
                <c:pt idx="88">
                  <c:v>-3.3552742030370557</c:v>
                </c:pt>
                <c:pt idx="89">
                  <c:v>-3.3273531967266385</c:v>
                </c:pt>
                <c:pt idx="90">
                  <c:v>-3.2992898481657149</c:v>
                </c:pt>
                <c:pt idx="91">
                  <c:v>-3.2711010430272927</c:v>
                </c:pt>
                <c:pt idx="92">
                  <c:v>-3.242803015070518</c:v>
                </c:pt>
                <c:pt idx="93">
                  <c:v>-3.2144113668543626</c:v>
                </c:pt>
                <c:pt idx="94">
                  <c:v>-3.1859410898382849</c:v>
                </c:pt>
                <c:pt idx="95">
                  <c:v>-3.1574065838874747</c:v>
                </c:pt>
                <c:pt idx="96">
                  <c:v>-3.1288216761997445</c:v>
                </c:pt>
                <c:pt idx="97">
                  <c:v>-3.1001996396707092</c:v>
                </c:pt>
                <c:pt idx="98">
                  <c:v>-3.071553210713343</c:v>
                </c:pt>
                <c:pt idx="99">
                  <c:v>-3.0428946065476365</c:v>
                </c:pt>
                <c:pt idx="100">
                  <c:v>-3.0142355419755766</c:v>
                </c:pt>
                <c:pt idx="101">
                  <c:v>-2.9855872456562231</c:v>
                </c:pt>
                <c:pt idx="102">
                  <c:v>-2.9569604758953392</c:v>
                </c:pt>
                <c:pt idx="103">
                  <c:v>-2.9283655359634624</c:v>
                </c:pt>
                <c:pt idx="104">
                  <c:v>-2.8998122889560873</c:v>
                </c:pt>
                <c:pt idx="105">
                  <c:v>-2.871310172209089</c:v>
                </c:pt>
                <c:pt idx="106">
                  <c:v>-2.8428682112822594</c:v>
                </c:pt>
                <c:pt idx="107">
                  <c:v>-2.8144950335233805</c:v>
                </c:pt>
                <c:pt idx="108">
                  <c:v>-2.7861988812249701</c:v>
                </c:pt>
                <c:pt idx="109">
                  <c:v>-2.7579876243854589</c:v>
                </c:pt>
                <c:pt idx="110">
                  <c:v>-2.7298687730861961</c:v>
                </c:pt>
                <c:pt idx="111">
                  <c:v>-2.7018494894954475</c:v>
                </c:pt>
                <c:pt idx="112">
                  <c:v>-2.6739365995101316</c:v>
                </c:pt>
                <c:pt idx="113">
                  <c:v>-2.646136604045783</c:v>
                </c:pt>
                <c:pt idx="114">
                  <c:v>-2.6184556899849696</c:v>
                </c:pt>
                <c:pt idx="115">
                  <c:v>-2.5908997407939958</c:v>
                </c:pt>
                <c:pt idx="116">
                  <c:v>-2.5634743468175802</c:v>
                </c:pt>
                <c:pt idx="117">
                  <c:v>-2.5361848152607833</c:v>
                </c:pt>
                <c:pt idx="118">
                  <c:v>-2.5090361798673104</c:v>
                </c:pt>
                <c:pt idx="119">
                  <c:v>-2.4820332103030003</c:v>
                </c:pt>
                <c:pt idx="120">
                  <c:v>-2.4551804212530457</c:v>
                </c:pt>
                <c:pt idx="121">
                  <c:v>-2.4284820812413042</c:v>
                </c:pt>
                <c:pt idx="122">
                  <c:v>-2.4019422211797568</c:v>
                </c:pt>
                <c:pt idx="123">
                  <c:v>-2.3755646426559922</c:v>
                </c:pt>
                <c:pt idx="124">
                  <c:v>-2.3493529259663477</c:v>
                </c:pt>
                <c:pt idx="125">
                  <c:v>-2.3233104379021059</c:v>
                </c:pt>
                <c:pt idx="126">
                  <c:v>-2.2974403392959957</c:v>
                </c:pt>
                <c:pt idx="127">
                  <c:v>-2.2717455923359382</c:v>
                </c:pt>
                <c:pt idx="128">
                  <c:v>-2.2462289676528897</c:v>
                </c:pt>
                <c:pt idx="129">
                  <c:v>-2.2208930511893592</c:v>
                </c:pt>
                <c:pt idx="130">
                  <c:v>-2.1957402508550317</c:v>
                </c:pt>
                <c:pt idx="131">
                  <c:v>-2.1707728029757263</c:v>
                </c:pt>
                <c:pt idx="132">
                  <c:v>-2.1459927785417361</c:v>
                </c:pt>
                <c:pt idx="133">
                  <c:v>-2.1214020892614744</c:v>
                </c:pt>
                <c:pt idx="134">
                  <c:v>-2.0970024934260829</c:v>
                </c:pt>
                <c:pt idx="135">
                  <c:v>-2.0727956015905966</c:v>
                </c:pt>
                <c:pt idx="136">
                  <c:v>-2.0487828820770595</c:v>
                </c:pt>
                <c:pt idx="137">
                  <c:v>-2.024965666304801</c:v>
                </c:pt>
                <c:pt idx="138">
                  <c:v>-2.0013451539529905</c:v>
                </c:pt>
                <c:pt idx="139">
                  <c:v>-1.9779224179604027</c:v>
                </c:pt>
                <c:pt idx="140">
                  <c:v>-1.954698409367198</c:v>
                </c:pt>
                <c:pt idx="141">
                  <c:v>-1.931673962003378</c:v>
                </c:pt>
                <c:pt idx="142">
                  <c:v>-1.9088497970284606</c:v>
                </c:pt>
                <c:pt idx="143">
                  <c:v>-1.8862265273267511</c:v>
                </c:pt>
                <c:pt idx="144">
                  <c:v>-1.8638046617625237</c:v>
                </c:pt>
                <c:pt idx="145">
                  <c:v>-1.8415846092992096</c:v>
                </c:pt>
                <c:pt idx="146">
                  <c:v>-1.8195666829866903</c:v>
                </c:pt>
                <c:pt idx="147">
                  <c:v>-1.7977511038205529</c:v>
                </c:pt>
                <c:pt idx="148">
                  <c:v>-1.77613800447716</c:v>
                </c:pt>
                <c:pt idx="149">
                  <c:v>-1.7547274329281892</c:v>
                </c:pt>
                <c:pt idx="150">
                  <c:v>-1.73351935593827</c:v>
                </c:pt>
                <c:pt idx="151">
                  <c:v>-1.7125136624491704</c:v>
                </c:pt>
                <c:pt idx="152">
                  <c:v>-1.6917101668539376</c:v>
                </c:pt>
                <c:pt idx="153">
                  <c:v>-1.6711086121642802</c:v>
                </c:pt>
                <c:pt idx="154">
                  <c:v>-1.650708673074373</c:v>
                </c:pt>
                <c:pt idx="155">
                  <c:v>-1.6305099589241965</c:v>
                </c:pt>
                <c:pt idx="156">
                  <c:v>-1.6105120165654314</c:v>
                </c:pt>
                <c:pt idx="157">
                  <c:v>-1.5907143331327951</c:v>
                </c:pt>
                <c:pt idx="158">
                  <c:v>-1.5711163387237159</c:v>
                </c:pt>
                <c:pt idx="159">
                  <c:v>-1.551717408989058</c:v>
                </c:pt>
                <c:pt idx="160">
                  <c:v>-1.5325168676375909</c:v>
                </c:pt>
                <c:pt idx="161">
                  <c:v>-1.5135139888568159</c:v>
                </c:pt>
                <c:pt idx="162">
                  <c:v>-1.494707999652654</c:v>
                </c:pt>
                <c:pt idx="163">
                  <c:v>-1.4760980821104688</c:v>
                </c:pt>
                <c:pt idx="164">
                  <c:v>-1.45768337557979</c:v>
                </c:pt>
                <c:pt idx="165">
                  <c:v>-1.4394629787850608</c:v>
                </c:pt>
                <c:pt idx="166">
                  <c:v>-1.4214359518646447</c:v>
                </c:pt>
                <c:pt idx="167">
                  <c:v>-1.403601318340288</c:v>
                </c:pt>
                <c:pt idx="168">
                  <c:v>-1.385958067019134</c:v>
                </c:pt>
                <c:pt idx="169">
                  <c:v>-1.3685051538303619</c:v>
                </c:pt>
                <c:pt idx="170">
                  <c:v>-1.3512415035984424</c:v>
                </c:pt>
                <c:pt idx="171">
                  <c:v>-1.3341660117549401</c:v>
                </c:pt>
                <c:pt idx="172">
                  <c:v>-1.3172775459907482</c:v>
                </c:pt>
                <c:pt idx="173">
                  <c:v>-1.3005749478505966</c:v>
                </c:pt>
                <c:pt idx="174">
                  <c:v>-1.2840570342715694</c:v>
                </c:pt>
                <c:pt idx="175">
                  <c:v>-1.2677225990674033</c:v>
                </c:pt>
                <c:pt idx="176">
                  <c:v>-1.2515704143601944</c:v>
                </c:pt>
                <c:pt idx="177">
                  <c:v>-1.2355992319611602</c:v>
                </c:pt>
                <c:pt idx="178">
                  <c:v>-1.219807784702029</c:v>
                </c:pt>
                <c:pt idx="179">
                  <c:v>-1.2041947877185752</c:v>
                </c:pt>
                <c:pt idx="180">
                  <c:v>-1.1887589396877953</c:v>
                </c:pt>
                <c:pt idx="181">
                  <c:v>-1.1734989240201648</c:v>
                </c:pt>
                <c:pt idx="182">
                  <c:v>-1.1584134100083654</c:v>
                </c:pt>
                <c:pt idx="183">
                  <c:v>-1.1435010539338526</c:v>
                </c:pt>
                <c:pt idx="184">
                  <c:v>-1.1287605001325691</c:v>
                </c:pt>
                <c:pt idx="185">
                  <c:v>-1.114190382021095</c:v>
                </c:pt>
                <c:pt idx="186">
                  <c:v>-1.0997893230844635</c:v>
                </c:pt>
                <c:pt idx="187">
                  <c:v>-1.0855559378268624</c:v>
                </c:pt>
                <c:pt idx="188">
                  <c:v>-1.0714888326863676</c:v>
                </c:pt>
                <c:pt idx="189">
                  <c:v>-1.0575866069148714</c:v>
                </c:pt>
                <c:pt idx="190">
                  <c:v>-1.0438478534242877</c:v>
                </c:pt>
                <c:pt idx="191">
                  <c:v>-1.030271159600102</c:v>
                </c:pt>
                <c:pt idx="192">
                  <c:v>-1.0168551080833192</c:v>
                </c:pt>
                <c:pt idx="193">
                  <c:v>-1.0035982775218018</c:v>
                </c:pt>
                <c:pt idx="194">
                  <c:v>-0.99049924329197592</c:v>
                </c:pt>
                <c:pt idx="195">
                  <c:v>-0.97755657819186248</c:v>
                </c:pt>
                <c:pt idx="196">
                  <c:v>-0.96476885310634053</c:v>
                </c:pt>
                <c:pt idx="197">
                  <c:v>-0.95213463764554629</c:v>
                </c:pt>
                <c:pt idx="198">
                  <c:v>-0.9396525007572667</c:v>
                </c:pt>
                <c:pt idx="199">
                  <c:v>-0.92732101131416911</c:v>
                </c:pt>
                <c:pt idx="200">
                  <c:v>-0.91513873867668394</c:v>
                </c:pt>
                <c:pt idx="201">
                  <c:v>-0.90310425323232557</c:v>
                </c:pt>
                <c:pt idx="202">
                  <c:v>-0.89121612691222718</c:v>
                </c:pt>
                <c:pt idx="203">
                  <c:v>-0.87947293368562607</c:v>
                </c:pt>
                <c:pt idx="204">
                  <c:v>-0.86787325003302385</c:v>
                </c:pt>
                <c:pt idx="205">
                  <c:v>-0.85641565539872078</c:v>
                </c:pt>
                <c:pt idx="206">
                  <c:v>-0.84509873262340929</c:v>
                </c:pt>
                <c:pt idx="207">
                  <c:v>-0.83392106835747759</c:v>
                </c:pt>
                <c:pt idx="208">
                  <c:v>-0.82288125345565866</c:v>
                </c:pt>
                <c:pt idx="209">
                  <c:v>-0.81197788335366938</c:v>
                </c:pt>
                <c:pt idx="210">
                  <c:v>-0.80120955842739816</c:v>
                </c:pt>
                <c:pt idx="211">
                  <c:v>-0.79057488433527312</c:v>
                </c:pt>
                <c:pt idx="212">
                  <c:v>-0.7800724723443343</c:v>
                </c:pt>
                <c:pt idx="213">
                  <c:v>-0.76970093964058073</c:v>
                </c:pt>
                <c:pt idx="214">
                  <c:v>-0.75945890962412299</c:v>
                </c:pt>
                <c:pt idx="215">
                  <c:v>-0.749345012189648</c:v>
                </c:pt>
                <c:pt idx="216">
                  <c:v>-0.73935788399269986</c:v>
                </c:pt>
                <c:pt idx="217">
                  <c:v>-0.72949616870226452</c:v>
                </c:pt>
                <c:pt idx="218">
                  <c:v>-0.71975851724012596</c:v>
                </c:pt>
                <c:pt idx="219">
                  <c:v>-0.71014358800744526</c:v>
                </c:pt>
                <c:pt idx="220">
                  <c:v>-0.70065004709901213</c:v>
                </c:pt>
                <c:pt idx="221">
                  <c:v>-0.69127656850559194</c:v>
                </c:pt>
                <c:pt idx="222">
                  <c:v>-0.68202183430478125</c:v>
                </c:pt>
                <c:pt idx="223">
                  <c:v>-0.67288453484078292</c:v>
                </c:pt>
                <c:pt idx="224">
                  <c:v>-0.66386336889347908</c:v>
                </c:pt>
                <c:pt idx="225">
                  <c:v>-0.65495704383718756</c:v>
                </c:pt>
                <c:pt idx="226">
                  <c:v>-0.64616427578947055</c:v>
                </c:pt>
                <c:pt idx="227">
                  <c:v>-0.63748378975033682</c:v>
                </c:pt>
                <c:pt idx="228">
                  <c:v>-0.62891431973220091</c:v>
                </c:pt>
                <c:pt idx="229">
                  <c:v>-0.62045460888091564</c:v>
                </c:pt>
                <c:pt idx="230">
                  <c:v>-0.61210340958820852</c:v>
                </c:pt>
                <c:pt idx="231">
                  <c:v>-0.60385948359583819</c:v>
                </c:pt>
                <c:pt idx="232">
                  <c:v>-0.59572160209176495</c:v>
                </c:pt>
                <c:pt idx="233">
                  <c:v>-0.58768854579863505</c:v>
                </c:pt>
                <c:pt idx="234">
                  <c:v>-0.57975910505486783</c:v>
                </c:pt>
                <c:pt idx="235">
                  <c:v>-0.57193207988860451</c:v>
                </c:pt>
                <c:pt idx="236">
                  <c:v>-0.56420628008481122</c:v>
                </c:pt>
                <c:pt idx="237">
                  <c:v>-0.55658052524576773</c:v>
                </c:pt>
                <c:pt idx="238">
                  <c:v>-0.5490536448452118</c:v>
                </c:pt>
                <c:pt idx="239">
                  <c:v>-0.54162447827637183</c:v>
                </c:pt>
                <c:pt idx="240">
                  <c:v>-0.53429187489413044</c:v>
                </c:pt>
                <c:pt idx="241">
                  <c:v>-0.52705469405153438</c:v>
                </c:pt>
                <c:pt idx="242">
                  <c:v>-0.51991180513088153</c:v>
                </c:pt>
                <c:pt idx="243">
                  <c:v>-0.5128620875695995</c:v>
                </c:pt>
                <c:pt idx="244">
                  <c:v>-0.50590443088110471</c:v>
                </c:pt>
                <c:pt idx="245">
                  <c:v>-0.49903773467086898</c:v>
                </c:pt>
                <c:pt idx="246">
                  <c:v>-0.49226090864786132</c:v>
                </c:pt>
                <c:pt idx="247">
                  <c:v>-0.48557287263156484</c:v>
                </c:pt>
                <c:pt idx="248">
                  <c:v>-0.47897255655475368</c:v>
                </c:pt>
                <c:pt idx="249">
                  <c:v>-0.4724589004621923</c:v>
                </c:pt>
                <c:pt idx="250">
                  <c:v>-0.46603085450543486</c:v>
                </c:pt>
                <c:pt idx="251">
                  <c:v>-0.45968737893388978</c:v>
                </c:pt>
                <c:pt idx="252">
                  <c:v>-0.4534274440823054</c:v>
                </c:pt>
                <c:pt idx="253">
                  <c:v>-0.44725003035482708</c:v>
                </c:pt>
                <c:pt idx="254">
                  <c:v>-0.44115412820578148</c:v>
                </c:pt>
                <c:pt idx="255">
                  <c:v>-0.43513873811732584</c:v>
                </c:pt>
                <c:pt idx="256">
                  <c:v>-0.42920287057410367</c:v>
                </c:pt>
                <c:pt idx="257">
                  <c:v>-0.42334554603503788</c:v>
                </c:pt>
                <c:pt idx="258">
                  <c:v>-0.41756579490239693</c:v>
                </c:pt>
                <c:pt idx="259">
                  <c:v>-0.41186265748825052</c:v>
                </c:pt>
                <c:pt idx="260">
                  <c:v>-0.40623518397846226</c:v>
                </c:pt>
                <c:pt idx="261">
                  <c:v>-0.40068243439426787</c:v>
                </c:pt>
                <c:pt idx="262">
                  <c:v>-0.39520347855166077</c:v>
                </c:pt>
                <c:pt idx="263">
                  <c:v>-0.38979739601858759</c:v>
                </c:pt>
                <c:pt idx="264">
                  <c:v>-0.38446327607013925</c:v>
                </c:pt>
                <c:pt idx="265">
                  <c:v>-0.37920021764176226</c:v>
                </c:pt>
                <c:pt idx="266">
                  <c:v>-0.37400732928068614</c:v>
                </c:pt>
                <c:pt idx="267">
                  <c:v>-0.36888372909556905</c:v>
                </c:pt>
                <c:pt idx="268">
                  <c:v>-0.36382854470451881</c:v>
                </c:pt>
                <c:pt idx="269">
                  <c:v>-0.35884091318151812</c:v>
                </c:pt>
                <c:pt idx="270">
                  <c:v>-0.35391998100142086</c:v>
                </c:pt>
                <c:pt idx="271">
                  <c:v>-0.34906490398352014</c:v>
                </c:pt>
                <c:pt idx="272">
                  <c:v>-0.34427484723382612</c:v>
                </c:pt>
                <c:pt idx="273">
                  <c:v>-0.33954898508607717</c:v>
                </c:pt>
                <c:pt idx="274">
                  <c:v>-0.33488650104163192</c:v>
                </c:pt>
                <c:pt idx="275">
                  <c:v>-0.33028658770823577</c:v>
                </c:pt>
                <c:pt idx="276">
                  <c:v>-0.32574844673779657</c:v>
                </c:pt>
                <c:pt idx="277">
                  <c:v>-0.32127128876316863</c:v>
                </c:pt>
                <c:pt idx="278">
                  <c:v>-0.3168543333340913</c:v>
                </c:pt>
                <c:pt idx="279">
                  <c:v>-0.31249680885226544</c:v>
                </c:pt>
                <c:pt idx="280">
                  <c:v>-0.30819795250568943</c:v>
                </c:pt>
                <c:pt idx="281">
                  <c:v>-0.30395701020224947</c:v>
                </c:pt>
                <c:pt idx="282">
                  <c:v>-0.29977323650269772</c:v>
                </c:pt>
                <c:pt idx="283">
                  <c:v>-0.29564589455300383</c:v>
                </c:pt>
                <c:pt idx="284">
                  <c:v>-0.29157425601615244</c:v>
                </c:pt>
                <c:pt idx="285">
                  <c:v>-0.28755760100345962</c:v>
                </c:pt>
                <c:pt idx="286">
                  <c:v>-0.28359521800541332</c:v>
                </c:pt>
                <c:pt idx="287">
                  <c:v>-0.27968640382214027</c:v>
                </c:pt>
                <c:pt idx="288">
                  <c:v>-0.27583046349346962</c:v>
                </c:pt>
                <c:pt idx="289">
                  <c:v>-0.27202671022870911</c:v>
                </c:pt>
                <c:pt idx="290">
                  <c:v>-0.26827446533611543</c:v>
                </c:pt>
                <c:pt idx="291">
                  <c:v>-0.2645730581521587</c:v>
                </c:pt>
                <c:pt idx="292">
                  <c:v>-0.26092182597054209</c:v>
                </c:pt>
                <c:pt idx="293">
                  <c:v>-0.25732011397108778</c:v>
                </c:pt>
                <c:pt idx="294">
                  <c:v>-0.25376727514847008</c:v>
                </c:pt>
                <c:pt idx="295">
                  <c:v>-0.25026267024087334</c:v>
                </c:pt>
                <c:pt idx="296">
                  <c:v>-0.24680566765855558</c:v>
                </c:pt>
                <c:pt idx="297">
                  <c:v>-0.24339564341239669</c:v>
                </c:pt>
                <c:pt idx="298">
                  <c:v>-0.24003198104242651</c:v>
                </c:pt>
                <c:pt idx="299">
                  <c:v>-0.23671407154639434</c:v>
                </c:pt>
                <c:pt idx="300">
                  <c:v>-0.23344131330836315</c:v>
                </c:pt>
                <c:pt idx="301">
                  <c:v>-0.230213112027396</c:v>
                </c:pt>
                <c:pt idx="302">
                  <c:v>-0.22702888064632831</c:v>
                </c:pt>
                <c:pt idx="303">
                  <c:v>-0.22388803928068732</c:v>
                </c:pt>
                <c:pt idx="304">
                  <c:v>-0.22079001514772401</c:v>
                </c:pt>
                <c:pt idx="305">
                  <c:v>-0.21773424249564183</c:v>
                </c:pt>
                <c:pt idx="306">
                  <c:v>-0.21472016253299142</c:v>
                </c:pt>
                <c:pt idx="307">
                  <c:v>-0.21174722335830071</c:v>
                </c:pt>
                <c:pt idx="308">
                  <c:v>-0.20881487988989891</c:v>
                </c:pt>
                <c:pt idx="309">
                  <c:v>-0.20592259379601069</c:v>
                </c:pt>
                <c:pt idx="310">
                  <c:v>-0.20306983342510443</c:v>
                </c:pt>
                <c:pt idx="311">
                  <c:v>-0.20025607373651572</c:v>
                </c:pt>
                <c:pt idx="312">
                  <c:v>-0.19748079623137146</c:v>
                </c:pt>
                <c:pt idx="313">
                  <c:v>-0.19474348888381773</c:v>
                </c:pt>
                <c:pt idx="314">
                  <c:v>-0.19204364607257343</c:v>
                </c:pt>
                <c:pt idx="315">
                  <c:v>-0.18938076851281996</c:v>
                </c:pt>
                <c:pt idx="316">
                  <c:v>-0.18675436318843941</c:v>
                </c:pt>
                <c:pt idx="317">
                  <c:v>-0.18416394328461447</c:v>
                </c:pt>
                <c:pt idx="318">
                  <c:v>-0.1816090281208009</c:v>
                </c:pt>
                <c:pt idx="319">
                  <c:v>-0.17908914308408128</c:v>
                </c:pt>
                <c:pt idx="320">
                  <c:v>-0.1766038195629161</c:v>
                </c:pt>
                <c:pt idx="321">
                  <c:v>-0.17415259488129356</c:v>
                </c:pt>
                <c:pt idx="322">
                  <c:v>-0.17173501223329418</c:v>
                </c:pt>
                <c:pt idx="323">
                  <c:v>-0.16935062061807543</c:v>
                </c:pt>
                <c:pt idx="324">
                  <c:v>-0.16699897477528347</c:v>
                </c:pt>
                <c:pt idx="325">
                  <c:v>-0.1646796351209025</c:v>
                </c:pt>
                <c:pt idx="326">
                  <c:v>-0.16239216768354578</c:v>
                </c:pt>
                <c:pt idx="327">
                  <c:v>-0.16013614404119791</c:v>
                </c:pt>
                <c:pt idx="328">
                  <c:v>-0.1579111412584093</c:v>
                </c:pt>
                <c:pt idx="329">
                  <c:v>-0.15571674182395653</c:v>
                </c:pt>
                <c:pt idx="330">
                  <c:v>-0.15355253358896453</c:v>
                </c:pt>
                <c:pt idx="331">
                  <c:v>-0.15141810970550304</c:v>
                </c:pt>
                <c:pt idx="332">
                  <c:v>-0.14931306856565796</c:v>
                </c:pt>
                <c:pt idx="333">
                  <c:v>-0.14723701374108208</c:v>
                </c:pt>
                <c:pt idx="334">
                  <c:v>-0.14518955392303018</c:v>
                </c:pt>
                <c:pt idx="335">
                  <c:v>-0.1431703028628801</c:v>
                </c:pt>
                <c:pt idx="336">
                  <c:v>-0.14117887931314418</c:v>
                </c:pt>
                <c:pt idx="337">
                  <c:v>-0.13921490696897404</c:v>
                </c:pt>
                <c:pt idx="338">
                  <c:v>-0.13727801441015955</c:v>
                </c:pt>
                <c:pt idx="339">
                  <c:v>-0.13536783504362515</c:v>
                </c:pt>
                <c:pt idx="340">
                  <c:v>-0.13348400704642724</c:v>
                </c:pt>
                <c:pt idx="341">
                  <c:v>-0.13162617330924806</c:v>
                </c:pt>
                <c:pt idx="342">
                  <c:v>-0.12979398138039563</c:v>
                </c:pt>
                <c:pt idx="343">
                  <c:v>-0.12798708341030515</c:v>
                </c:pt>
                <c:pt idx="344">
                  <c:v>-0.12620513609654427</c:v>
                </c:pt>
                <c:pt idx="345">
                  <c:v>-0.12444780062932254</c:v>
                </c:pt>
                <c:pt idx="346">
                  <c:v>-0.12271474263750699</c:v>
                </c:pt>
                <c:pt idx="347">
                  <c:v>-0.12100563213514054</c:v>
                </c:pt>
                <c:pt idx="348">
                  <c:v>-0.11932014346846803</c:v>
                </c:pt>
                <c:pt idx="349">
                  <c:v>-0.11765795526346452</c:v>
                </c:pt>
                <c:pt idx="350">
                  <c:v>-0.11601875037386992</c:v>
                </c:pt>
                <c:pt idx="351">
                  <c:v>-0.11440221582972554</c:v>
                </c:pt>
                <c:pt idx="352">
                  <c:v>-0.11280804278641497</c:v>
                </c:pt>
                <c:pt idx="353">
                  <c:v>-0.11123592647420563</c:v>
                </c:pt>
                <c:pt idx="354">
                  <c:v>-0.10968556614829257</c:v>
                </c:pt>
                <c:pt idx="355">
                  <c:v>-0.10815666503934053</c:v>
                </c:pt>
                <c:pt idx="356">
                  <c:v>-0.10664893030452567</c:v>
                </c:pt>
                <c:pt idx="357">
                  <c:v>-0.10516207297907201</c:v>
                </c:pt>
                <c:pt idx="358">
                  <c:v>-0.10369580792828455</c:v>
                </c:pt>
                <c:pt idx="359">
                  <c:v>-0.1022498538000753</c:v>
                </c:pt>
                <c:pt idx="360">
                  <c:v>-0.10082393297797955</c:v>
                </c:pt>
                <c:pt idx="361">
                  <c:v>-9.9417771534663676E-2</c:v>
                </c:pt>
                <c:pt idx="362">
                  <c:v>-9.8031099185917167E-2</c:v>
                </c:pt>
                <c:pt idx="363">
                  <c:v>-9.6663649245132183E-2</c:v>
                </c:pt>
                <c:pt idx="364">
                  <c:v>-9.5315158578263906E-2</c:v>
                </c:pt>
                <c:pt idx="365">
                  <c:v>-9.3985367559272476E-2</c:v>
                </c:pt>
                <c:pt idx="366">
                  <c:v>-9.267402002604154E-2</c:v>
                </c:pt>
                <c:pt idx="367">
                  <c:v>-9.1380863236772567E-2</c:v>
                </c:pt>
                <c:pt idx="368">
                  <c:v>-9.0105647826851404E-2</c:v>
                </c:pt>
                <c:pt idx="369">
                  <c:v>-8.8848127766184365E-2</c:v>
                </c:pt>
                <c:pt idx="370">
                  <c:v>-8.7608060317001288E-2</c:v>
                </c:pt>
                <c:pt idx="371">
                  <c:v>-8.6385205992122793E-2</c:v>
                </c:pt>
                <c:pt idx="372">
                  <c:v>-8.5179328513687744E-2</c:v>
                </c:pt>
                <c:pt idx="373">
                  <c:v>-8.3990194772341167E-2</c:v>
                </c:pt>
                <c:pt idx="374">
                  <c:v>-8.2817574786873446E-2</c:v>
                </c:pt>
                <c:pt idx="375">
                  <c:v>-8.166124166431464E-2</c:v>
                </c:pt>
                <c:pt idx="376">
                  <c:v>-8.0520971560476218E-2</c:v>
                </c:pt>
                <c:pt idx="377">
                  <c:v>-7.9396543640938261E-2</c:v>
                </c:pt>
                <c:pt idx="378">
                  <c:v>-7.8287740042479514E-2</c:v>
                </c:pt>
                <c:pt idx="379">
                  <c:v>-7.7194345834946221E-2</c:v>
                </c:pt>
                <c:pt idx="380">
                  <c:v>-7.6116148983556273E-2</c:v>
                </c:pt>
                <c:pt idx="381">
                  <c:v>-7.5052940311636701E-2</c:v>
                </c:pt>
                <c:pt idx="382">
                  <c:v>-7.4004513463789098E-2</c:v>
                </c:pt>
                <c:pt idx="383">
                  <c:v>-7.2970664869482116E-2</c:v>
                </c:pt>
                <c:pt idx="384">
                  <c:v>-7.195119370706396E-2</c:v>
                </c:pt>
                <c:pt idx="385">
                  <c:v>-7.0945901868196173E-2</c:v>
                </c:pt>
                <c:pt idx="386">
                  <c:v>-6.9954593922700453E-2</c:v>
                </c:pt>
                <c:pt idx="387">
                  <c:v>-6.8977077083818505E-2</c:v>
                </c:pt>
                <c:pt idx="388">
                  <c:v>-6.8013161173880121E-2</c:v>
                </c:pt>
                <c:pt idx="389">
                  <c:v>-6.7062658590375149E-2</c:v>
                </c:pt>
                <c:pt idx="390">
                  <c:v>-6.61253842724282E-2</c:v>
                </c:pt>
                <c:pt idx="391">
                  <c:v>-6.5201155667669083E-2</c:v>
                </c:pt>
                <c:pt idx="392">
                  <c:v>-6.4289792699498735E-2</c:v>
                </c:pt>
                <c:pt idx="393">
                  <c:v>-6.3391117734745359E-2</c:v>
                </c:pt>
                <c:pt idx="394">
                  <c:v>-6.250495555170793E-2</c:v>
                </c:pt>
                <c:pt idx="395">
                  <c:v>-6.1631133308582019E-2</c:v>
                </c:pt>
                <c:pt idx="396">
                  <c:v>-6.0769480512266688E-2</c:v>
                </c:pt>
                <c:pt idx="397">
                  <c:v>-5.9919828987547268E-2</c:v>
                </c:pt>
                <c:pt idx="398">
                  <c:v>-5.9082012846650392E-2</c:v>
                </c:pt>
                <c:pt idx="399">
                  <c:v>-5.8255868459168934E-2</c:v>
                </c:pt>
                <c:pt idx="400">
                  <c:v>-5.7441234422352383E-2</c:v>
                </c:pt>
                <c:pt idx="401">
                  <c:v>-5.6637951531758449E-2</c:v>
                </c:pt>
                <c:pt idx="402">
                  <c:v>-5.5845862752264629E-2</c:v>
                </c:pt>
                <c:pt idx="403">
                  <c:v>-5.50648131894333E-2</c:v>
                </c:pt>
                <c:pt idx="404">
                  <c:v>-5.4294650061228918E-2</c:v>
                </c:pt>
                <c:pt idx="405">
                  <c:v>-5.3535222670083552E-2</c:v>
                </c:pt>
                <c:pt idx="406">
                  <c:v>-5.2786382375305488E-2</c:v>
                </c:pt>
                <c:pt idx="407">
                  <c:v>-5.204798256583016E-2</c:v>
                </c:pt>
                <c:pt idx="408">
                  <c:v>-5.1319878633307198E-2</c:v>
                </c:pt>
                <c:pt idx="409">
                  <c:v>-5.0601927945522374E-2</c:v>
                </c:pt>
                <c:pt idx="410">
                  <c:v>-4.9893989820149386E-2</c:v>
                </c:pt>
                <c:pt idx="411">
                  <c:v>-4.9195925498828737E-2</c:v>
                </c:pt>
                <c:pt idx="412">
                  <c:v>-4.850759812157053E-2</c:v>
                </c:pt>
                <c:pt idx="413">
                  <c:v>-4.7828872701476649E-2</c:v>
                </c:pt>
                <c:pt idx="414">
                  <c:v>-4.7159616099780262E-2</c:v>
                </c:pt>
                <c:pt idx="415">
                  <c:v>-4.6499697001198659E-2</c:v>
                </c:pt>
                <c:pt idx="416">
                  <c:v>-4.5848985889595482E-2</c:v>
                </c:pt>
                <c:pt idx="417">
                  <c:v>-4.5207355023950548E-2</c:v>
                </c:pt>
                <c:pt idx="418">
                  <c:v>-4.4574678414631835E-2</c:v>
                </c:pt>
                <c:pt idx="419">
                  <c:v>-4.3950831799968462E-2</c:v>
                </c:pt>
                <c:pt idx="420">
                  <c:v>-4.3335692623119752E-2</c:v>
                </c:pt>
                <c:pt idx="421">
                  <c:v>-4.2729140009237582E-2</c:v>
                </c:pt>
                <c:pt idx="422">
                  <c:v>-4.2131054742919692E-2</c:v>
                </c:pt>
                <c:pt idx="423">
                  <c:v>-4.1541319245949206E-2</c:v>
                </c:pt>
                <c:pt idx="424">
                  <c:v>-4.0959817555318231E-2</c:v>
                </c:pt>
                <c:pt idx="425">
                  <c:v>-4.0386435301531812E-2</c:v>
                </c:pt>
                <c:pt idx="426">
                  <c:v>-3.9821059687189367E-2</c:v>
                </c:pt>
                <c:pt idx="427">
                  <c:v>-3.9263579465840616E-2</c:v>
                </c:pt>
                <c:pt idx="428">
                  <c:v>-3.8713884921112295E-2</c:v>
                </c:pt>
                <c:pt idx="429">
                  <c:v>-3.81718678461032E-2</c:v>
                </c:pt>
                <c:pt idx="430">
                  <c:v>-3.7637421523043849E-2</c:v>
                </c:pt>
                <c:pt idx="431">
                  <c:v>-3.7110440703218547E-2</c:v>
                </c:pt>
                <c:pt idx="432">
                  <c:v>-3.659082158714605E-2</c:v>
                </c:pt>
                <c:pt idx="433">
                  <c:v>-3.6078461805016296E-2</c:v>
                </c:pt>
                <c:pt idx="434">
                  <c:v>-3.5573260397380069E-2</c:v>
                </c:pt>
                <c:pt idx="435">
                  <c:v>-3.5075117796088483E-2</c:v>
                </c:pt>
                <c:pt idx="436">
                  <c:v>-3.4583935805479783E-2</c:v>
                </c:pt>
                <c:pt idx="437">
                  <c:v>-3.4099617583810228E-2</c:v>
                </c:pt>
                <c:pt idx="438">
                  <c:v>-3.3622067624926297E-2</c:v>
                </c:pt>
                <c:pt idx="439">
                  <c:v>-3.3151191740175286E-2</c:v>
                </c:pt>
                <c:pt idx="440">
                  <c:v>-3.2686897040551693E-2</c:v>
                </c:pt>
                <c:pt idx="441">
                  <c:v>-3.2229091919076212E-2</c:v>
                </c:pt>
                <c:pt idx="442">
                  <c:v>-3.1777686033405042E-2</c:v>
                </c:pt>
                <c:pt idx="443">
                  <c:v>-3.1332590288666189E-2</c:v>
                </c:pt>
                <c:pt idx="444">
                  <c:v>-3.089371682052084E-2</c:v>
                </c:pt>
                <c:pt idx="445">
                  <c:v>-3.0460978978445918E-2</c:v>
                </c:pt>
                <c:pt idx="446">
                  <c:v>-3.0034291309236624E-2</c:v>
                </c:pt>
                <c:pt idx="447">
                  <c:v>-2.9613569540725103E-2</c:v>
                </c:pt>
                <c:pt idx="448">
                  <c:v>-2.9198730565713139E-2</c:v>
                </c:pt>
                <c:pt idx="449">
                  <c:v>-2.878969242611611E-2</c:v>
                </c:pt>
                <c:pt idx="450">
                  <c:v>-2.8386374297315914E-2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I1" workbookViewId="0">
      <selection activeCell="X9" sqref="Q8:X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45</v>
      </c>
      <c r="B3" s="66" t="s">
        <v>288</v>
      </c>
      <c r="D3" s="15" t="str">
        <f>A3</f>
        <v>FCC</v>
      </c>
      <c r="E3" s="1" t="str">
        <f>B3</f>
        <v>Ga [2]</v>
      </c>
      <c r="K3" s="15" t="str">
        <f>A3</f>
        <v>FCC</v>
      </c>
      <c r="L3" s="1" t="str">
        <f>B3</f>
        <v>Ga [2]</v>
      </c>
      <c r="N3" s="15" t="str">
        <f>A3</f>
        <v>FCC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-2.8656999999999999</v>
      </c>
      <c r="D4" s="21" t="s">
        <v>8</v>
      </c>
      <c r="E4" s="4">
        <f>E11</f>
        <v>2.9938901115438421</v>
      </c>
      <c r="F4" t="s">
        <v>180</v>
      </c>
      <c r="K4" s="2" t="s">
        <v>251</v>
      </c>
      <c r="L4" s="4">
        <f>O4</f>
        <v>0.47761569992785019</v>
      </c>
      <c r="N4" s="12" t="s">
        <v>251</v>
      </c>
      <c r="O4" s="4">
        <v>0.47761569992785019</v>
      </c>
      <c r="P4" t="s">
        <v>46</v>
      </c>
      <c r="Q4" s="26" t="s">
        <v>254</v>
      </c>
      <c r="R4">
        <f>$O$6*SQRT(2)</f>
        <v>4.2338476842496231</v>
      </c>
      <c r="S4" t="s">
        <v>259</v>
      </c>
      <c r="X4" s="27"/>
    </row>
    <row r="5" spans="1:27" x14ac:dyDescent="0.4">
      <c r="A5" s="2" t="s">
        <v>20</v>
      </c>
      <c r="B5" s="69">
        <v>18.975471226</v>
      </c>
      <c r="D5" s="2" t="s">
        <v>3</v>
      </c>
      <c r="E5" s="5">
        <f>O10</f>
        <v>2.0220057259940472E-2</v>
      </c>
      <c r="K5" s="2" t="s">
        <v>2</v>
      </c>
      <c r="L5" s="4">
        <f>O5</f>
        <v>1.0229664344788607</v>
      </c>
      <c r="N5" s="12" t="s">
        <v>2</v>
      </c>
      <c r="O5" s="4">
        <v>1.0229664344788607</v>
      </c>
      <c r="P5" t="s">
        <v>46</v>
      </c>
      <c r="Q5" s="28" t="s">
        <v>24</v>
      </c>
      <c r="R5" s="29">
        <f>O4</f>
        <v>0.47761569992785019</v>
      </c>
      <c r="S5" s="29">
        <f>O5</f>
        <v>1.0229664344788607</v>
      </c>
      <c r="T5" s="29">
        <f>O6</f>
        <v>2.9937824080438693</v>
      </c>
      <c r="U5" s="29">
        <f>($O$6+$O$6*SQRT(2))/2</f>
        <v>3.6138150461467462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12</v>
      </c>
      <c r="F6" t="s">
        <v>14</v>
      </c>
      <c r="K6" s="18" t="s">
        <v>252</v>
      </c>
      <c r="L6" s="4">
        <f>O7</f>
        <v>0.95523139985570038</v>
      </c>
      <c r="N6" s="12" t="s">
        <v>23</v>
      </c>
      <c r="O6" s="4">
        <v>2.9937824080438693</v>
      </c>
      <c r="P6" t="s">
        <v>46</v>
      </c>
    </row>
    <row r="7" spans="1:27" x14ac:dyDescent="0.4">
      <c r="A7" s="63" t="s">
        <v>1</v>
      </c>
      <c r="B7" s="67"/>
      <c r="C7" t="s">
        <v>248</v>
      </c>
      <c r="D7" s="2" t="s">
        <v>26</v>
      </c>
      <c r="E7" s="1">
        <v>4</v>
      </c>
      <c r="F7" t="s">
        <v>27</v>
      </c>
      <c r="K7" s="18" t="s">
        <v>250</v>
      </c>
      <c r="L7" s="4">
        <f>O8</f>
        <v>2.0459328689577214</v>
      </c>
      <c r="N7" s="18" t="s">
        <v>252</v>
      </c>
      <c r="O7" s="4">
        <f>2*O4</f>
        <v>0.95523139985570038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231</v>
      </c>
      <c r="N8" s="18" t="s">
        <v>250</v>
      </c>
      <c r="O8" s="4">
        <f>2*O5</f>
        <v>2.0459328689577214</v>
      </c>
      <c r="Q8" s="26" t="s">
        <v>256</v>
      </c>
      <c r="R8">
        <f>$O$6*SQRT(2)</f>
        <v>4.2338476842496231</v>
      </c>
      <c r="S8" t="s">
        <v>259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0.47761569992785019</v>
      </c>
      <c r="S9" s="29">
        <f>O5</f>
        <v>1.0229664344788607</v>
      </c>
      <c r="T9" s="29">
        <f>O6</f>
        <v>2.9937824080438693</v>
      </c>
      <c r="U9" s="29">
        <f>($O$6+$O$6*SQRT(2))/2</f>
        <v>3.6138150461467462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245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4.234</v>
      </c>
      <c r="D11" s="3" t="s">
        <v>8</v>
      </c>
      <c r="E11" s="4">
        <f>$B$11/$E$8</f>
        <v>2.9938901115438421</v>
      </c>
      <c r="F11" t="s">
        <v>268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4.6601199906066171</v>
      </c>
      <c r="D12" s="3" t="s">
        <v>2</v>
      </c>
      <c r="E12" s="4">
        <f>(9*$B$6*$B$5/(-$B$4))^(1/2)</f>
        <v>4.3340375980986279</v>
      </c>
      <c r="N12" s="22" t="s">
        <v>255</v>
      </c>
      <c r="O12" s="20">
        <f>(O6-E4)/E4*100</f>
        <v>-3.5974433249075094E-3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-0.44869919915308382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-2.8656999999999999</v>
      </c>
    </row>
    <row r="16" spans="1:27" x14ac:dyDescent="0.4">
      <c r="D16" s="3" t="s">
        <v>9</v>
      </c>
      <c r="E16" s="4">
        <f>$E$15*$E$6</f>
        <v>-34.388399999999997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3.6943219589202519E-2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2.3031046617689528</v>
      </c>
      <c r="H19" s="10">
        <f>-(-$B$4)*(1+D19+$E$5*D19^3)*EXP(-D19)</f>
        <v>0.15750980241053361</v>
      </c>
      <c r="I19">
        <f>H19*$E$6</f>
        <v>1.8901176289264034</v>
      </c>
      <c r="K19">
        <f>(1/2)*($L$9*$L$4*EXP(-$L$7*$O$6*(G19/$O$6-1))-($L$9*$L$6*EXP(-$L$5*$O$6*(G19/$O$6-1))))</f>
        <v>0.15663714103845194</v>
      </c>
      <c r="M19">
        <f>(1/2)*($L$9*$O$4*EXP(-$O$8*$O$6*(G19/$O$6-1))-($L$9*$O$7*EXP(-$O$5*$O$6*(G19/$O$6-1))))</f>
        <v>0.15663714103845194</v>
      </c>
      <c r="N19" s="13">
        <f>(M19-H19)^2*O19</f>
        <v>7.615378703234591E-7</v>
      </c>
      <c r="O19" s="13">
        <v>1</v>
      </c>
      <c r="P19" s="14">
        <f>SUMSQ(N26:N295)</f>
        <v>1.1392426531607892E-9</v>
      </c>
      <c r="Q19" s="1" t="s">
        <v>61</v>
      </c>
      <c r="R19" s="19">
        <f>O8/(O8-O5)*-B4/SQRT(L9)</f>
        <v>1.6545126664167107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2.3169203707644503</v>
      </c>
      <c r="H20" s="10">
        <f>-(-$B$4)*(1+D20+$E$5*D20^3)*EXP(-D20)</f>
        <v>-7.3991657036335048E-3</v>
      </c>
      <c r="I20">
        <f t="shared" ref="I20:I83" si="2">H20*$E$6</f>
        <v>-8.8789988443602058E-2</v>
      </c>
      <c r="K20">
        <f t="shared" ref="K20:K83" si="3">(1/2)*($L$9*$L$4*EXP(-$L$7*$O$6*(G20/$O$6-1))-($L$9*$L$6*EXP(-$L$5*$O$6*(G20/$O$6-1))))</f>
        <v>-8.4734524657985588E-3</v>
      </c>
      <c r="M20">
        <f t="shared" ref="M20:M83" si="4">(1/2)*($L$9*$O$4*EXP(-$O$8*$O$6*(G20/$O$6-1))-($L$9*$O$7*EXP(-$O$5*$O$6*(G20/$O$6-1))))</f>
        <v>-8.4734524657985588E-3</v>
      </c>
      <c r="N20" s="13">
        <f t="shared" ref="N20:N83" si="5">(M20-H20)^2*O20</f>
        <v>1.1540920473630753E-6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2.3307360797599483</v>
      </c>
      <c r="H21" s="10">
        <f t="shared" ref="H21:H84" si="6">-(-$B$4)*(1+D21+$E$5*D21^3)*EXP(-D21)</f>
        <v>-0.16548312254046754</v>
      </c>
      <c r="I21">
        <f t="shared" si="2"/>
        <v>-1.9857974704856105</v>
      </c>
      <c r="K21">
        <f t="shared" si="3"/>
        <v>-0.16672653686723748</v>
      </c>
      <c r="M21">
        <f t="shared" si="4"/>
        <v>-0.16672653686723748</v>
      </c>
      <c r="N21" s="13">
        <f t="shared" si="5"/>
        <v>1.5460791880167499E-6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2.3445517887554459</v>
      </c>
      <c r="H22" s="10">
        <f t="shared" si="6"/>
        <v>-0.31696186528759457</v>
      </c>
      <c r="I22">
        <f t="shared" si="2"/>
        <v>-3.803542383451135</v>
      </c>
      <c r="K22">
        <f t="shared" si="3"/>
        <v>-0.31834489023990109</v>
      </c>
      <c r="M22">
        <f t="shared" si="4"/>
        <v>-0.31834489023990109</v>
      </c>
      <c r="N22" s="13">
        <f t="shared" si="5"/>
        <v>1.9127580187024572E-6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2.3583674977509439</v>
      </c>
      <c r="H23" s="10">
        <f t="shared" si="6"/>
        <v>-0.46204874107842475</v>
      </c>
      <c r="I23">
        <f t="shared" si="2"/>
        <v>-5.5445848929410975</v>
      </c>
      <c r="K23">
        <f t="shared" si="3"/>
        <v>-0.46354463750514086</v>
      </c>
      <c r="M23">
        <f t="shared" si="4"/>
        <v>-0.46354463750514086</v>
      </c>
      <c r="N23" s="13">
        <f t="shared" si="5"/>
        <v>2.2377061194620065E-6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2.3721832067464415</v>
      </c>
      <c r="H24" s="10">
        <f t="shared" si="6"/>
        <v>-0.60095082738936934</v>
      </c>
      <c r="I24">
        <f t="shared" si="2"/>
        <v>-7.211409928672432</v>
      </c>
      <c r="K24">
        <f t="shared" si="3"/>
        <v>-0.60253544209137999</v>
      </c>
      <c r="M24">
        <f t="shared" si="4"/>
        <v>-0.60253544209137999</v>
      </c>
      <c r="N24" s="13">
        <f t="shared" si="5"/>
        <v>2.51100375382832E-6</v>
      </c>
      <c r="O24" s="13">
        <v>1</v>
      </c>
      <c r="Q24" s="17" t="s">
        <v>57</v>
      </c>
      <c r="R24" s="19">
        <f>O5/(O8-O5)*-B4/L9</f>
        <v>0.23880833333333332</v>
      </c>
      <c r="V24" s="15" t="str">
        <f>D3</f>
        <v>FCC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2.3859989157419395</v>
      </c>
      <c r="H25" s="10">
        <f t="shared" si="6"/>
        <v>-0.73386910754601586</v>
      </c>
      <c r="I25">
        <f t="shared" si="2"/>
        <v>-8.8064292905521899</v>
      </c>
      <c r="K25">
        <f t="shared" si="3"/>
        <v>-0.7355206921648918</v>
      </c>
      <c r="M25">
        <f t="shared" si="4"/>
        <v>-0.7355206921648918</v>
      </c>
      <c r="N25" s="13">
        <f t="shared" si="5"/>
        <v>2.7277317533075649E-6</v>
      </c>
      <c r="O25" s="13">
        <v>1</v>
      </c>
      <c r="Q25" s="17" t="s">
        <v>58</v>
      </c>
      <c r="R25" s="19">
        <f>O8/(O8-O5)*-B4/SQRT(L9)</f>
        <v>1.6545126664167107</v>
      </c>
      <c r="V25" s="2" t="s">
        <v>102</v>
      </c>
      <c r="W25" s="1">
        <f>(-B4/(12*PI()*B6*W26))^(1/2)</f>
        <v>0.4135706870251189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2.3998146247374375</v>
      </c>
      <c r="H26" s="10">
        <f t="shared" si="6"/>
        <v>-0.8609986414677997</v>
      </c>
      <c r="I26">
        <f t="shared" si="2"/>
        <v>-10.331983697613596</v>
      </c>
      <c r="K26">
        <f t="shared" si="3"/>
        <v>-0.86269768158391003</v>
      </c>
      <c r="M26">
        <f t="shared" si="4"/>
        <v>-0.86269768158391003</v>
      </c>
      <c r="N26" s="13">
        <f t="shared" si="5"/>
        <v>2.8867373161521988E-6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2.413630333732935</v>
      </c>
      <c r="H27" s="10">
        <f t="shared" si="6"/>
        <v>-0.98252873177731948</v>
      </c>
      <c r="I27">
        <f t="shared" si="2"/>
        <v>-11.790344781327834</v>
      </c>
      <c r="K27">
        <f t="shared" si="3"/>
        <v>-0.98425778572451783</v>
      </c>
      <c r="M27">
        <f t="shared" si="4"/>
        <v>-0.98425778572451783</v>
      </c>
      <c r="N27" s="13">
        <f t="shared" si="5"/>
        <v>2.9896275523222144E-6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2.4274460427284326</v>
      </c>
      <c r="H28" s="10">
        <f t="shared" si="6"/>
        <v>-1.0986430853971827</v>
      </c>
      <c r="I28">
        <f t="shared" si="2"/>
        <v>-13.183717024766192</v>
      </c>
      <c r="K28">
        <f t="shared" si="3"/>
        <v>-1.100386632322321</v>
      </c>
      <c r="M28">
        <f t="shared" si="4"/>
        <v>-1.100386632322321</v>
      </c>
      <c r="N28" s="13">
        <f t="shared" si="5"/>
        <v>3.0399558801593584E-6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-0.87993763196833807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2.4412617517239306</v>
      </c>
      <c r="H29" s="10">
        <f t="shared" si="6"/>
        <v>-1.2095199707540656</v>
      </c>
      <c r="I29">
        <f t="shared" si="2"/>
        <v>-14.514239649048786</v>
      </c>
      <c r="K29">
        <f t="shared" si="3"/>
        <v>-1.211264267470046</v>
      </c>
      <c r="M29">
        <f t="shared" si="4"/>
        <v>-1.211264267470046</v>
      </c>
      <c r="N29" s="13">
        <f t="shared" si="5"/>
        <v>3.0425710333800787E-6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2.4550774607194286</v>
      </c>
      <c r="H30" s="10">
        <f t="shared" si="6"/>
        <v>-1.3153323707065727</v>
      </c>
      <c r="I30">
        <f t="shared" si="2"/>
        <v>-15.783988448478873</v>
      </c>
      <c r="K30">
        <f t="shared" si="3"/>
        <v>-1.3170653169071915</v>
      </c>
      <c r="M30">
        <f t="shared" si="4"/>
        <v>-1.3170653169071915</v>
      </c>
      <c r="N30" s="13">
        <f t="shared" si="5"/>
        <v>3.0031025342391769E-6</v>
      </c>
      <c r="O30" s="13">
        <v>1</v>
      </c>
      <c r="V30" s="22" t="s">
        <v>22</v>
      </c>
      <c r="W30" s="1">
        <f>1/(O5*W25^2)</f>
        <v>5.7153011273891394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2.4688931697149261</v>
      </c>
      <c r="H31" s="10">
        <f t="shared" si="6"/>
        <v>-1.4162481313104243</v>
      </c>
      <c r="I31">
        <f t="shared" si="2"/>
        <v>-16.994977575725091</v>
      </c>
      <c r="K31">
        <f t="shared" si="3"/>
        <v>-1.4179591427341371</v>
      </c>
      <c r="M31">
        <f t="shared" si="4"/>
        <v>-1.4179591427341371</v>
      </c>
      <c r="N31" s="13">
        <f t="shared" si="5"/>
        <v>2.9275600920759854E-6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2.4827088787104237</v>
      </c>
      <c r="H32" s="10">
        <f t="shared" si="6"/>
        <v>-1.5124301065315735</v>
      </c>
      <c r="I32">
        <f t="shared" si="2"/>
        <v>-18.149161278378884</v>
      </c>
      <c r="K32">
        <f t="shared" si="3"/>
        <v>-1.5141099956793393</v>
      </c>
      <c r="M32">
        <f t="shared" si="4"/>
        <v>-1.5141099956793393</v>
      </c>
      <c r="N32" s="13">
        <f t="shared" si="5"/>
        <v>2.8220275487814572E-6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2.4965245877059217</v>
      </c>
      <c r="H33" s="10">
        <f t="shared" si="6"/>
        <v>-1.6040362990149573</v>
      </c>
      <c r="I33">
        <f t="shared" si="2"/>
        <v>-19.248435588179486</v>
      </c>
      <c r="K33">
        <f t="shared" si="3"/>
        <v>-1.6056771630446516</v>
      </c>
      <c r="M33">
        <f t="shared" si="4"/>
        <v>-1.6056771630446516</v>
      </c>
      <c r="N33" s="13">
        <f t="shared" si="5"/>
        <v>2.6924347639446893E-6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2.5103402967014197</v>
      </c>
      <c r="H34" s="10">
        <f t="shared" si="6"/>
        <v>-1.6912199970137805</v>
      </c>
      <c r="I34">
        <f t="shared" si="2"/>
        <v>-20.294639964165366</v>
      </c>
      <c r="K34">
        <f t="shared" si="3"/>
        <v>-1.6928151124502868</v>
      </c>
      <c r="M34">
        <f t="shared" si="4"/>
        <v>-1.6928151124502868</v>
      </c>
      <c r="N34" s="13">
        <f t="shared" si="5"/>
        <v>2.5443932557808974E-6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2.5241560056969172</v>
      </c>
      <c r="H35" s="10">
        <f t="shared" si="6"/>
        <v>-1.7741299075815065</v>
      </c>
      <c r="I35">
        <f t="shared" si="2"/>
        <v>-21.289558890978078</v>
      </c>
      <c r="K35">
        <f t="shared" si="3"/>
        <v>-1.7756736314976678</v>
      </c>
      <c r="M35">
        <f t="shared" si="4"/>
        <v>-1.7756736314976678</v>
      </c>
      <c r="N35" s="13">
        <f t="shared" si="5"/>
        <v>2.3830835293284124E-6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2.5379717146924152</v>
      </c>
      <c r="H36" s="10">
        <f t="shared" si="6"/>
        <v>-1.8529102861260622</v>
      </c>
      <c r="I36">
        <f t="shared" si="2"/>
        <v>-22.234923433512748</v>
      </c>
      <c r="K36">
        <f t="shared" si="3"/>
        <v>-1.8543979634649093</v>
      </c>
      <c r="M36">
        <f t="shared" si="4"/>
        <v>-1.8543979634649093</v>
      </c>
      <c r="N36" s="13">
        <f t="shared" si="5"/>
        <v>2.2131838645189709E-6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2.5517874236879128</v>
      </c>
      <c r="H37" s="10">
        <f t="shared" si="6"/>
        <v>-1.9277010624231532</v>
      </c>
      <c r="I37">
        <f t="shared" si="2"/>
        <v>-23.132412749077837</v>
      </c>
      <c r="K37">
        <f t="shared" si="3"/>
        <v>-1.9291289391465689</v>
      </c>
      <c r="M37">
        <f t="shared" si="4"/>
        <v>-1.9291289391465689</v>
      </c>
      <c r="N37" s="13">
        <f t="shared" si="5"/>
        <v>2.0388319372723863E-6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2.5656031326834108</v>
      </c>
      <c r="H38" s="10">
        <f t="shared" si="6"/>
        <v>-1.9986379631830871</v>
      </c>
      <c r="I38">
        <f t="shared" si="2"/>
        <v>-23.983655558197043</v>
      </c>
      <c r="K38">
        <f t="shared" si="3"/>
        <v>-2.0000031049462175</v>
      </c>
      <c r="M38">
        <f t="shared" si="4"/>
        <v>-2.0000031049462175</v>
      </c>
      <c r="N38" s="13">
        <f t="shared" si="5"/>
        <v>1.8636120334427945E-6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2.5794188416789083</v>
      </c>
      <c r="H39" s="10">
        <f t="shared" si="6"/>
        <v>-2.0658526312630077</v>
      </c>
      <c r="I39">
        <f t="shared" si="2"/>
        <v>-24.790231575156092</v>
      </c>
      <c r="K39">
        <f t="shared" si="3"/>
        <v>-2.0671528473271987</v>
      </c>
      <c r="M39">
        <f t="shared" si="4"/>
        <v>-2.0671528473271987</v>
      </c>
      <c r="N39" s="13">
        <f t="shared" si="5"/>
        <v>1.6905618135804961E-6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2.5932345506744063</v>
      </c>
      <c r="H40" s="10">
        <f t="shared" si="6"/>
        <v>-2.1294727416140602</v>
      </c>
      <c r="I40">
        <f t="shared" si="2"/>
        <v>-25.553672899368721</v>
      </c>
      <c r="K40">
        <f t="shared" si="3"/>
        <v>-2.1307065137241894</v>
      </c>
      <c r="M40">
        <f t="shared" si="4"/>
        <v>-2.1307065137241894</v>
      </c>
      <c r="N40" s="13">
        <f t="shared" si="5"/>
        <v>1.5221936197326721E-6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2.6070502596699039</v>
      </c>
      <c r="H41" s="10">
        <f t="shared" si="6"/>
        <v>-2.1896221140506587</v>
      </c>
      <c r="I41">
        <f t="shared" si="2"/>
        <v>-26.275465368607904</v>
      </c>
      <c r="K41">
        <f t="shared" si="3"/>
        <v>-2.1907885300150687</v>
      </c>
      <c r="M41">
        <f t="shared" si="4"/>
        <v>-2.1907885300150687</v>
      </c>
      <c r="N41" s="13">
        <f t="shared" si="5"/>
        <v>1.3605262020305759E-6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2.6208659686654019</v>
      </c>
      <c r="H42" s="10">
        <f t="shared" si="6"/>
        <v>-2.2464208229267548</v>
      </c>
      <c r="I42">
        <f t="shared" si="2"/>
        <v>-26.957049875121058</v>
      </c>
      <c r="K42">
        <f t="shared" si="3"/>
        <v>-2.2475195146500813</v>
      </c>
      <c r="M42">
        <f t="shared" si="4"/>
        <v>-2.2475195146500813</v>
      </c>
      <c r="N42" s="13">
        <f t="shared" si="5"/>
        <v>1.2071235029060209E-6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2.6346816776608994</v>
      </c>
      <c r="H43" s="10">
        <f t="shared" si="6"/>
        <v>-2.2999853038017792</v>
      </c>
      <c r="I43">
        <f t="shared" si="2"/>
        <v>-27.599823645621349</v>
      </c>
      <c r="K43">
        <f t="shared" si="3"/>
        <v>-2.3010163895322684</v>
      </c>
      <c r="M43">
        <f t="shared" si="4"/>
        <v>-2.3010163895322684</v>
      </c>
      <c r="N43" s="13">
        <f t="shared" si="5"/>
        <v>1.0631377836183571E-6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2.6484973866563974</v>
      </c>
      <c r="H44" s="10">
        <f t="shared" si="6"/>
        <v>-2.3504284571767702</v>
      </c>
      <c r="I44">
        <f t="shared" si="2"/>
        <v>-28.205141486121242</v>
      </c>
      <c r="K44">
        <f t="shared" si="3"/>
        <v>-2.3513924877408154</v>
      </c>
      <c r="M44">
        <f t="shared" si="4"/>
        <v>-2.3513924877408154</v>
      </c>
      <c r="N44" s="13">
        <f t="shared" si="5"/>
        <v>9.2935492841342125E-7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2.662313095651895</v>
      </c>
      <c r="H45" s="10">
        <f t="shared" si="6"/>
        <v>-2.3978597493790827</v>
      </c>
      <c r="I45">
        <f t="shared" si="2"/>
        <v>-28.774316992548993</v>
      </c>
      <c r="K45">
        <f t="shared" si="3"/>
        <v>-2.3987576581861108</v>
      </c>
      <c r="M45">
        <f t="shared" si="4"/>
        <v>-2.3987576581861108</v>
      </c>
      <c r="N45" s="13">
        <f t="shared" si="5"/>
        <v>8.0624022573845118E-7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2.6761288046473926</v>
      </c>
      <c r="H46" s="10">
        <f t="shared" si="6"/>
        <v>-2.4423853106720381</v>
      </c>
      <c r="I46">
        <f t="shared" si="2"/>
        <v>-29.308623728064457</v>
      </c>
      <c r="K46">
        <f t="shared" si="3"/>
        <v>-2.4432183672830519</v>
      </c>
      <c r="M46">
        <f t="shared" si="4"/>
        <v>-2.4432183672830519</v>
      </c>
      <c r="N46" s="13">
        <f t="shared" si="5"/>
        <v>6.9398331715369486E-7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2.689944513642891</v>
      </c>
      <c r="H47" s="10">
        <f t="shared" si="6"/>
        <v>-2.4841080306638519</v>
      </c>
      <c r="I47">
        <f t="shared" si="2"/>
        <v>-29.809296367966223</v>
      </c>
      <c r="K47">
        <f t="shared" si="3"/>
        <v>-2.4848777977265692</v>
      </c>
      <c r="M47">
        <f t="shared" si="4"/>
        <v>-2.4848777977265692</v>
      </c>
      <c r="N47" s="13">
        <f t="shared" si="5"/>
        <v>5.9254133084451762E-7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2.703760222638389</v>
      </c>
      <c r="H48" s="10">
        <f t="shared" si="6"/>
        <v>-2.5231276510882417</v>
      </c>
      <c r="I48">
        <f t="shared" si="2"/>
        <v>-30.2775318130589</v>
      </c>
      <c r="K48">
        <f t="shared" si="3"/>
        <v>-2.5238359444509992</v>
      </c>
      <c r="M48">
        <f t="shared" si="4"/>
        <v>-2.5238359444509992</v>
      </c>
      <c r="N48" s="13">
        <f t="shared" si="5"/>
        <v>5.0167948772643051E-7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2.717575931633887</v>
      </c>
      <c r="H49" s="10">
        <f t="shared" si="6"/>
        <v>-2.5595408560272013</v>
      </c>
      <c r="I49">
        <f t="shared" si="2"/>
        <v>-30.714490272326415</v>
      </c>
      <c r="K49">
        <f t="shared" si="3"/>
        <v>-2.5601897078527793</v>
      </c>
      <c r="M49">
        <f t="shared" si="4"/>
        <v>-2.5601897078527793</v>
      </c>
      <c r="N49" s="13">
        <f t="shared" si="5"/>
        <v>4.2100869155597628E-7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2.731391640629385</v>
      </c>
      <c r="H50" s="10">
        <f t="shared" si="6"/>
        <v>-2.5934413596446184</v>
      </c>
      <c r="I50">
        <f t="shared" si="2"/>
        <v>-31.121296315735421</v>
      </c>
      <c r="K50">
        <f t="shared" si="3"/>
        <v>-2.594032984353503</v>
      </c>
      <c r="M50">
        <f t="shared" si="4"/>
        <v>-2.594032984353503</v>
      </c>
      <c r="N50" s="13">
        <f t="shared" si="5"/>
        <v>3.5001979616282378E-7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2.7452073496248826</v>
      </c>
      <c r="H51" s="10">
        <f t="shared" si="6"/>
        <v>-2.6249199914975359</v>
      </c>
      <c r="I51">
        <f t="shared" si="2"/>
        <v>-31.49903989797043</v>
      </c>
      <c r="K51">
        <f t="shared" si="3"/>
        <v>-2.62545675437838</v>
      </c>
      <c r="M51">
        <f t="shared" si="4"/>
        <v>-2.62545675437838</v>
      </c>
      <c r="N51" s="13">
        <f t="shared" si="5"/>
        <v>2.8811439025210453E-7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2.7590230586203806</v>
      </c>
      <c r="H52" s="10">
        <f t="shared" si="6"/>
        <v>-2.654064779490179</v>
      </c>
      <c r="I52">
        <f t="shared" si="2"/>
        <v>-31.848777353882149</v>
      </c>
      <c r="K52">
        <f t="shared" si="3"/>
        <v>-2.6545491678229878</v>
      </c>
      <c r="M52">
        <f t="shared" si="4"/>
        <v>-2.6545491678229878</v>
      </c>
      <c r="N52" s="13">
        <f t="shared" si="5"/>
        <v>2.3463205696121833E-7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2.7728387676158781</v>
      </c>
      <c r="H53" s="10">
        <f t="shared" si="6"/>
        <v>-2.6809610305341098</v>
      </c>
      <c r="I53">
        <f t="shared" si="2"/>
        <v>-32.171532366409316</v>
      </c>
      <c r="K53">
        <f t="shared" si="3"/>
        <v>-2.6813956270791159</v>
      </c>
      <c r="M53">
        <f t="shared" si="4"/>
        <v>-2.6813956270791159</v>
      </c>
      <c r="N53" s="13">
        <f t="shared" si="5"/>
        <v>1.8887415693124354E-7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2.7866544766113761</v>
      </c>
      <c r="H54" s="10">
        <f t="shared" si="6"/>
        <v>-2.7056914089762234</v>
      </c>
      <c r="I54">
        <f t="shared" si="2"/>
        <v>-32.468296907714681</v>
      </c>
      <c r="K54">
        <f t="shared" si="3"/>
        <v>-2.7060788676886105</v>
      </c>
      <c r="M54">
        <f t="shared" si="4"/>
        <v>-2.7060788676886105</v>
      </c>
      <c r="N54" s="13">
        <f t="shared" si="5"/>
        <v>1.501242538046702E-7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2.8004701856068737</v>
      </c>
      <c r="H55" s="10">
        <f t="shared" si="6"/>
        <v>-2.7283360128546628</v>
      </c>
      <c r="I55">
        <f t="shared" si="2"/>
        <v>-32.740032154255957</v>
      </c>
      <c r="K55">
        <f t="shared" si="3"/>
        <v>-2.7286790366920952</v>
      </c>
      <c r="M55">
        <f t="shared" si="4"/>
        <v>-2.7286790366920952</v>
      </c>
      <c r="N55" s="13">
        <f t="shared" si="5"/>
        <v>1.1766535304688702E-7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2.8142858946023717</v>
      </c>
      <c r="H56" s="10">
        <f t="shared" si="6"/>
        <v>-2.7489724480411675</v>
      </c>
      <c r="I56">
        <f t="shared" si="2"/>
        <v>-32.987669376494011</v>
      </c>
      <c r="K56">
        <f t="shared" si="3"/>
        <v>-2.7492737687376421</v>
      </c>
      <c r="M56">
        <f t="shared" si="4"/>
        <v>-2.7492737687376421</v>
      </c>
      <c r="N56" s="13">
        <f t="shared" si="5"/>
        <v>9.0794162123934424E-8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2.8281016035978692</v>
      </c>
      <c r="H57" s="10">
        <f t="shared" si="6"/>
        <v>-2.767675900326811</v>
      </c>
      <c r="I57">
        <f t="shared" si="2"/>
        <v>-33.212110803921732</v>
      </c>
      <c r="K57">
        <f t="shared" si="3"/>
        <v>-2.7679382600126132</v>
      </c>
      <c r="M57">
        <f t="shared" si="4"/>
        <v>-2.7679382600126132</v>
      </c>
      <c r="N57" s="13">
        <f t="shared" si="5"/>
        <v>6.8832604734249105E-8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2.8419173125933672</v>
      </c>
      <c r="H58" s="10">
        <f t="shared" si="6"/>
        <v>-2.784519205506585</v>
      </c>
      <c r="I58">
        <f t="shared" si="2"/>
        <v>-33.414230466079019</v>
      </c>
      <c r="K58">
        <f t="shared" si="3"/>
        <v>-2.7847453400601223</v>
      </c>
      <c r="M58">
        <f t="shared" si="4"/>
        <v>-2.7847453400601223</v>
      </c>
      <c r="N58" s="13">
        <f t="shared" si="5"/>
        <v>5.1136836303496151E-8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2.8557330215888652</v>
      </c>
      <c r="H59" s="10">
        <f t="shared" si="6"/>
        <v>-2.7995729175168358</v>
      </c>
      <c r="I59">
        <f t="shared" si="2"/>
        <v>-33.594875010202031</v>
      </c>
      <c r="K59">
        <f t="shared" si="3"/>
        <v>-2.7997655415398257</v>
      </c>
      <c r="M59">
        <f t="shared" si="4"/>
        <v>-2.7997655415398257</v>
      </c>
      <c r="N59" s="13">
        <f t="shared" si="5"/>
        <v>3.710401423282041E-8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2.8695487305843628</v>
      </c>
      <c r="H60" s="10">
        <f t="shared" si="6"/>
        <v>-2.8129053746781247</v>
      </c>
      <c r="I60">
        <f t="shared" si="2"/>
        <v>-33.7548644961375</v>
      </c>
      <c r="K60">
        <f t="shared" si="3"/>
        <v>-2.8130671679911252</v>
      </c>
      <c r="M60">
        <f t="shared" si="4"/>
        <v>-2.8130671679911252</v>
      </c>
      <c r="N60" s="13">
        <f t="shared" si="5"/>
        <v>2.6177076131671309E-8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2.8833644395798603</v>
      </c>
      <c r="H61" s="10">
        <f t="shared" si="6"/>
        <v>-2.8245827640946914</v>
      </c>
      <c r="I61">
        <f t="shared" si="2"/>
        <v>-33.894993169136299</v>
      </c>
      <c r="K61">
        <f t="shared" si="3"/>
        <v>-2.8247163596551799</v>
      </c>
      <c r="M61">
        <f t="shared" si="4"/>
        <v>-2.8247163596551799</v>
      </c>
      <c r="N61" s="13">
        <f t="shared" si="5"/>
        <v>1.7847773782215034E-8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2.8971801485753583</v>
      </c>
      <c r="H62" s="10">
        <f t="shared" si="6"/>
        <v>-2.8346691842603629</v>
      </c>
      <c r="I62">
        <f t="shared" si="2"/>
        <v>-34.016030211124352</v>
      </c>
      <c r="K62">
        <f t="shared" si="3"/>
        <v>-2.8347771574105765</v>
      </c>
      <c r="M62">
        <f t="shared" si="4"/>
        <v>-2.8347771574105765</v>
      </c>
      <c r="N62" s="13">
        <f t="shared" si="5"/>
        <v>1.1658201167049226E-8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2.9109958575708563</v>
      </c>
      <c r="H63" s="10">
        <f t="shared" si="6"/>
        <v>-2.8432267059194247</v>
      </c>
      <c r="I63">
        <f t="shared" si="2"/>
        <v>-34.1187204710331</v>
      </c>
      <c r="K63">
        <f t="shared" si="3"/>
        <v>-2.8433115648759553</v>
      </c>
      <c r="M63">
        <f t="shared" si="4"/>
        <v>-2.8433115648759553</v>
      </c>
      <c r="N63" s="13">
        <f t="shared" si="5"/>
        <v>7.2010425034524895E-9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2.9248115665663539</v>
      </c>
      <c r="H64" s="10">
        <f t="shared" si="6"/>
        <v>-2.8503154312296735</v>
      </c>
      <c r="I64">
        <f t="shared" si="2"/>
        <v>-34.203785174756078</v>
      </c>
      <c r="K64">
        <f t="shared" si="3"/>
        <v>-2.8503796087314055</v>
      </c>
      <c r="M64">
        <f t="shared" si="4"/>
        <v>-2.8503796087314055</v>
      </c>
      <c r="N64" s="13">
        <f t="shared" si="5"/>
        <v>4.1187517285664333E-9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2.9386272755618514</v>
      </c>
      <c r="H65" s="10">
        <f t="shared" si="6"/>
        <v>-2.8559935512736652</v>
      </c>
      <c r="I65">
        <f t="shared" si="2"/>
        <v>-34.271922615283984</v>
      </c>
      <c r="K65">
        <f t="shared" si="3"/>
        <v>-2.8560393973089644</v>
      </c>
      <c r="M65">
        <f t="shared" si="4"/>
        <v>-2.8560393973089644</v>
      </c>
      <c r="N65" s="13">
        <f t="shared" si="5"/>
        <v>2.1018589526576967E-9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2.9524429845573494</v>
      </c>
      <c r="H66" s="10">
        <f t="shared" si="6"/>
        <v>-2.8603174019628921</v>
      </c>
      <c r="I66">
        <f t="shared" si="2"/>
        <v>-34.323808823554707</v>
      </c>
      <c r="K66">
        <f t="shared" si="3"/>
        <v>-2.8603471775011808</v>
      </c>
      <c r="M66">
        <f t="shared" si="4"/>
        <v>-2.8603471775011808</v>
      </c>
      <c r="N66" s="13">
        <f t="shared" si="5"/>
        <v>8.8658268038520819E-10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2.9662586935528474</v>
      </c>
      <c r="H67" s="10">
        <f t="shared" si="6"/>
        <v>-2.8633415183785011</v>
      </c>
      <c r="I67">
        <f t="shared" si="2"/>
        <v>-34.360098220542014</v>
      </c>
      <c r="K67">
        <f t="shared" si="3"/>
        <v>-2.8633573900352784</v>
      </c>
      <c r="M67">
        <f t="shared" si="4"/>
        <v>-2.8633573900352784</v>
      </c>
      <c r="N67" s="13">
        <f t="shared" si="5"/>
        <v>2.5190948885640819E-10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2.980074402548345</v>
      </c>
      <c r="H68" s="10">
        <f t="shared" si="6"/>
        <v>-2.8651186875909649</v>
      </c>
      <c r="I68">
        <f t="shared" si="2"/>
        <v>-34.38142425109158</v>
      </c>
      <c r="K68">
        <f t="shared" si="3"/>
        <v>-2.8651227231591849</v>
      </c>
      <c r="M68">
        <f t="shared" si="4"/>
        <v>-2.8651227231591849</v>
      </c>
      <c r="N68" s="13">
        <f t="shared" si="5"/>
        <v>1.6285810858596171E-7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2.9938901115438421</v>
      </c>
      <c r="H69" s="60">
        <f t="shared" si="6"/>
        <v>-2.8656999999999999</v>
      </c>
      <c r="I69" s="59">
        <f t="shared" si="2"/>
        <v>-34.388399999999997</v>
      </c>
      <c r="J69" s="59"/>
      <c r="K69">
        <f t="shared" si="3"/>
        <v>-2.8656941647843128</v>
      </c>
      <c r="M69">
        <f t="shared" si="4"/>
        <v>-2.8656941647843128</v>
      </c>
      <c r="N69" s="61">
        <f t="shared" si="5"/>
        <v>3.4049742114848273E-7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3.0077058205393397</v>
      </c>
      <c r="H70" s="10">
        <f t="shared" si="6"/>
        <v>-2.8651348992349743</v>
      </c>
      <c r="I70">
        <f t="shared" si="2"/>
        <v>-34.381618790819694</v>
      </c>
      <c r="K70">
        <f t="shared" si="3"/>
        <v>-2.8651210531288105</v>
      </c>
      <c r="M70">
        <f t="shared" si="4"/>
        <v>-2.8651210531288105</v>
      </c>
      <c r="N70" s="13">
        <f t="shared" si="5"/>
        <v>1.9171465590031483E-6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3.0215215295348377</v>
      </c>
      <c r="H71" s="10">
        <f t="shared" si="6"/>
        <v>-2.8634712306549006</v>
      </c>
      <c r="I71">
        <f t="shared" si="2"/>
        <v>-34.361654767858809</v>
      </c>
      <c r="K71">
        <f t="shared" si="3"/>
        <v>-2.8634511259036795</v>
      </c>
      <c r="M71">
        <f t="shared" si="4"/>
        <v>-2.8634511259036795</v>
      </c>
      <c r="N71" s="13">
        <f t="shared" si="5"/>
        <v>4.0420102166479968E-10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3.0353372385303352</v>
      </c>
      <c r="H72" s="10">
        <f t="shared" si="6"/>
        <v>-2.8607552884861498</v>
      </c>
      <c r="I72">
        <f t="shared" si="2"/>
        <v>-34.329063461833798</v>
      </c>
      <c r="K72">
        <f t="shared" si="3"/>
        <v>-2.8607305680830502</v>
      </c>
      <c r="M72">
        <f t="shared" si="4"/>
        <v>-2.8607305680830502</v>
      </c>
      <c r="N72" s="13">
        <f t="shared" si="5"/>
        <v>6.110983294088319E-10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3.0491529475258337</v>
      </c>
      <c r="H73" s="10">
        <f t="shared" si="6"/>
        <v>-2.8570318616349581</v>
      </c>
      <c r="I73">
        <f t="shared" si="2"/>
        <v>-34.284382339619498</v>
      </c>
      <c r="K73">
        <f t="shared" si="3"/>
        <v>-2.857004058298672</v>
      </c>
      <c r="M73">
        <f t="shared" si="4"/>
        <v>-2.857004058298672</v>
      </c>
      <c r="N73" s="13">
        <f t="shared" si="5"/>
        <v>7.7302550864121783E-10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3.0629686565213312</v>
      </c>
      <c r="H74" s="10">
        <f t="shared" si="6"/>
        <v>-2.8523442782108352</v>
      </c>
      <c r="I74">
        <f t="shared" si="2"/>
        <v>-34.228131338530019</v>
      </c>
      <c r="K74">
        <f t="shared" si="3"/>
        <v>-2.852314813897614</v>
      </c>
      <c r="M74">
        <f t="shared" si="4"/>
        <v>-2.852314813897614</v>
      </c>
      <c r="N74" s="13">
        <f t="shared" si="5"/>
        <v>8.6814575360059389E-10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3.0767843655168292</v>
      </c>
      <c r="H75" s="10">
        <f t="shared" si="6"/>
        <v>-2.8467344487960178</v>
      </c>
      <c r="I75">
        <f t="shared" si="2"/>
        <v>-34.160813385552217</v>
      </c>
      <c r="K75">
        <f t="shared" si="3"/>
        <v>-2.846704634701029</v>
      </c>
      <c r="M75">
        <f t="shared" si="4"/>
        <v>-2.846704634701029</v>
      </c>
      <c r="N75" s="13">
        <f t="shared" si="5"/>
        <v>8.8888026000187445E-10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3.0906000745123268</v>
      </c>
      <c r="H76" s="10">
        <f t="shared" si="6"/>
        <v>-2.8402429084951692</v>
      </c>
      <c r="I76">
        <f t="shared" si="2"/>
        <v>-34.082914901942033</v>
      </c>
      <c r="K76">
        <f t="shared" si="3"/>
        <v>-2.8402139455007966</v>
      </c>
      <c r="M76">
        <f t="shared" si="4"/>
        <v>-2.8402139455007966</v>
      </c>
      <c r="N76" s="13">
        <f t="shared" si="5"/>
        <v>8.3885504302757913E-10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3.1044157835078243</v>
      </c>
      <c r="H77" s="10">
        <f t="shared" si="6"/>
        <v>-2.8329088577986394</v>
      </c>
      <c r="I77">
        <f t="shared" si="2"/>
        <v>-33.994906293583675</v>
      </c>
      <c r="K77">
        <f t="shared" si="3"/>
        <v>-2.8328818373298126</v>
      </c>
      <c r="M77">
        <f t="shared" si="4"/>
        <v>-2.8328818373298126</v>
      </c>
      <c r="N77" s="13">
        <f t="shared" si="5"/>
        <v>7.3010573562303947E-10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3.1182314925033223</v>
      </c>
      <c r="H78" s="10">
        <f t="shared" si="6"/>
        <v>-2.8247702022916732</v>
      </c>
      <c r="I78">
        <f t="shared" si="2"/>
        <v>-33.897242427500075</v>
      </c>
      <c r="K78">
        <f t="shared" si="3"/>
        <v>-2.8247461075406961</v>
      </c>
      <c r="M78">
        <f t="shared" si="4"/>
        <v>-2.8247461075406961</v>
      </c>
      <c r="N78" s="13">
        <f t="shared" si="5"/>
        <v>5.8055702464790012E-10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3.1320472014988199</v>
      </c>
      <c r="H79" s="10">
        <f t="shared" si="6"/>
        <v>-2.8158635912411305</v>
      </c>
      <c r="I79">
        <f t="shared" si="2"/>
        <v>-33.790363094893564</v>
      </c>
      <c r="K79">
        <f t="shared" si="3"/>
        <v>-2.8158432987267106</v>
      </c>
      <c r="M79">
        <f t="shared" si="4"/>
        <v>-2.8158432987267106</v>
      </c>
      <c r="N79" s="13">
        <f t="shared" si="5"/>
        <v>4.1178614148300244E-10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3.1458629104943174</v>
      </c>
      <c r="H80" s="10">
        <f t="shared" si="6"/>
        <v>-2.8062244550904163</v>
      </c>
      <c r="I80">
        <f t="shared" si="2"/>
        <v>-33.674693461084999</v>
      </c>
      <c r="K80">
        <f t="shared" si="3"/>
        <v>-2.8062087365177191</v>
      </c>
      <c r="M80">
        <f t="shared" si="4"/>
        <v>-2.8062087365177191</v>
      </c>
      <c r="N80" s="13">
        <f t="shared" si="5"/>
        <v>2.4707352763781765E-10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3.1596786194898154</v>
      </c>
      <c r="H81" s="10">
        <f t="shared" si="6"/>
        <v>-2.7958870418925059</v>
      </c>
      <c r="I81">
        <f t="shared" si="2"/>
        <v>-33.550644502710071</v>
      </c>
      <c r="K81">
        <f t="shared" si="3"/>
        <v>-2.7958765662831158</v>
      </c>
      <c r="M81">
        <f t="shared" si="4"/>
        <v>-2.7958765662831158</v>
      </c>
      <c r="N81" s="13">
        <f t="shared" si="5"/>
        <v>1.0973839209519234E-10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3.1734943284853139</v>
      </c>
      <c r="H82" s="10">
        <f t="shared" si="6"/>
        <v>-2.7848844527101582</v>
      </c>
      <c r="I82">
        <f t="shared" si="2"/>
        <v>-33.418613432521894</v>
      </c>
      <c r="K82">
        <f t="shared" si="3"/>
        <v>-2.7848797887727379</v>
      </c>
      <c r="M82">
        <f t="shared" si="4"/>
        <v>-2.7848797887727379</v>
      </c>
      <c r="N82" s="13">
        <f t="shared" si="5"/>
        <v>2.1752312260179696E-11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3.1873100374808114</v>
      </c>
      <c r="H83" s="10">
        <f t="shared" si="6"/>
        <v>-2.7732486760116259</v>
      </c>
      <c r="I83">
        <f t="shared" si="2"/>
        <v>-33.278984112139511</v>
      </c>
      <c r="K83">
        <f t="shared" si="3"/>
        <v>-2.7732502947259103</v>
      </c>
      <c r="M83">
        <f t="shared" si="4"/>
        <v>-2.7732502947259103</v>
      </c>
      <c r="N83" s="13">
        <f t="shared" si="5"/>
        <v>2.6202359344895935E-12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3.201125746476309</v>
      </c>
      <c r="H84" s="10">
        <f t="shared" si="6"/>
        <v>-2.7610106210894059</v>
      </c>
      <c r="I84">
        <f t="shared" ref="I84:I147" si="9">H84*$E$6</f>
        <v>-33.132127453072869</v>
      </c>
      <c r="K84">
        <f t="shared" ref="K84:K147" si="10">(1/2)*($L$9*$L$4*EXP(-$L$7*$O$6*(G84/$O$6-1))-($L$9*$L$6*EXP(-$L$5*$O$6*(G84/$O$6-1))))</f>
        <v>-2.761018898477916</v>
      </c>
      <c r="M84">
        <f t="shared" ref="M84:M147" si="11">(1/2)*($L$9*$O$4*EXP(-$O$8*$O$6*(G84/$O$6-1))-($L$9*$O$7*EXP(-$O$5*$O$6*(G84/$O$6-1))))</f>
        <v>-2.761018898477916</v>
      </c>
      <c r="N84" s="13">
        <f t="shared" ref="N84:N147" si="12">(M84-H84)^2*O84</f>
        <v>6.851516054828537E-11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3.214941455471807</v>
      </c>
      <c r="H85" s="10">
        <f t="shared" ref="H85:H148" si="13">-(-$B$4)*(1+D85+$E$5*D85^3)*EXP(-D85)</f>
        <v>-2.7482001505288727</v>
      </c>
      <c r="I85">
        <f t="shared" si="9"/>
        <v>-32.978401806346469</v>
      </c>
      <c r="K85">
        <f t="shared" si="10"/>
        <v>-2.7482153705923764</v>
      </c>
      <c r="M85">
        <f t="shared" si="11"/>
        <v>-2.7482153705923764</v>
      </c>
      <c r="N85" s="13">
        <f t="shared" si="12"/>
        <v>2.3165033305788677E-10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3.2287571644673045</v>
      </c>
      <c r="H86" s="10">
        <f t="shared" si="13"/>
        <v>-2.7348461117528657</v>
      </c>
      <c r="I86">
        <f t="shared" si="9"/>
        <v>-32.818153341034389</v>
      </c>
      <c r="K86">
        <f t="shared" si="10"/>
        <v>-2.7348684695472238</v>
      </c>
      <c r="M86">
        <f t="shared" si="11"/>
        <v>-2.7348684695472238</v>
      </c>
      <c r="N86" s="13">
        <f t="shared" si="12"/>
        <v>4.9987096855943232E-10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3.2425728734628021</v>
      </c>
      <c r="H87" s="10">
        <f t="shared" si="13"/>
        <v>-2.7209763676676526</v>
      </c>
      <c r="I87">
        <f t="shared" si="9"/>
        <v>-32.65171641201183</v>
      </c>
      <c r="K87">
        <f t="shared" si="10"/>
        <v>-2.7210059725011222</v>
      </c>
      <c r="M87">
        <f t="shared" si="11"/>
        <v>-2.7210059725011222</v>
      </c>
      <c r="N87" s="13">
        <f t="shared" si="12"/>
        <v>8.764461647620102E-10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3.2563885824583001</v>
      </c>
      <c r="H88" s="10">
        <f t="shared" si="13"/>
        <v>-2.7066178264349769</v>
      </c>
      <c r="I88">
        <f t="shared" si="9"/>
        <v>-32.479413917219723</v>
      </c>
      <c r="K88">
        <f t="shared" si="10"/>
        <v>-2.7066547051665282</v>
      </c>
      <c r="M88">
        <f t="shared" si="11"/>
        <v>-2.7066547051665282</v>
      </c>
      <c r="N88" s="13">
        <f t="shared" si="12"/>
        <v>1.3600408408274253E-9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3.2702042914537977</v>
      </c>
      <c r="H89" s="10">
        <f t="shared" si="13"/>
        <v>-2.6917964703942552</v>
      </c>
      <c r="I89">
        <f t="shared" si="9"/>
        <v>-32.301557644731062</v>
      </c>
      <c r="K89">
        <f t="shared" si="10"/>
        <v>-2.6918405708147608</v>
      </c>
      <c r="M89">
        <f t="shared" si="11"/>
        <v>-2.6918405708147608</v>
      </c>
      <c r="N89" s="13">
        <f t="shared" si="12"/>
        <v>1.9448470887726576E-9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3.2840200004492952</v>
      </c>
      <c r="H90" s="10">
        <f t="shared" si="13"/>
        <v>-2.676537384158328</v>
      </c>
      <c r="I90">
        <f t="shared" si="9"/>
        <v>-32.118448609899936</v>
      </c>
      <c r="K90">
        <f t="shared" si="10"/>
        <v>-2.6765885784377703</v>
      </c>
      <c r="M90">
        <f t="shared" si="11"/>
        <v>-2.6765885784377703</v>
      </c>
      <c r="N90" s="13">
        <f t="shared" si="12"/>
        <v>2.6208542476198625E-9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3.2978357094447937</v>
      </c>
      <c r="H91" s="10">
        <f t="shared" si="13"/>
        <v>-2.6608647819055649</v>
      </c>
      <c r="I91">
        <f t="shared" si="9"/>
        <v>-31.93037738286678</v>
      </c>
      <c r="K91">
        <f t="shared" si="10"/>
        <v>-2.6609228700906153</v>
      </c>
      <c r="M91">
        <f t="shared" si="11"/>
        <v>-2.6609228700906153</v>
      </c>
      <c r="N91" s="13">
        <f t="shared" si="12"/>
        <v>3.3742372424595784E-9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3.3116514184402916</v>
      </c>
      <c r="H92" s="10">
        <f t="shared" si="13"/>
        <v>-2.6448020338904716</v>
      </c>
      <c r="I92">
        <f t="shared" si="9"/>
        <v>-31.737624406685661</v>
      </c>
      <c r="K92">
        <f t="shared" si="10"/>
        <v>-2.6448667474379475</v>
      </c>
      <c r="M92">
        <f t="shared" si="11"/>
        <v>-2.6448667474379475</v>
      </c>
      <c r="N92" s="13">
        <f t="shared" si="12"/>
        <v>4.1878432269073396E-9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3.3254671274357892</v>
      </c>
      <c r="H93" s="10">
        <f t="shared" si="13"/>
        <v>-2.6283716921944</v>
      </c>
      <c r="I93">
        <f t="shared" si="9"/>
        <v>-31.5404603063328</v>
      </c>
      <c r="K93">
        <f t="shared" si="10"/>
        <v>-2.6284426975271744</v>
      </c>
      <c r="M93">
        <f t="shared" si="11"/>
        <v>-2.6284426975271744</v>
      </c>
      <c r="N93" s="13">
        <f t="shared" si="12"/>
        <v>5.0417572823999434E-9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3.3392828364312868</v>
      </c>
      <c r="H94" s="10">
        <f t="shared" si="13"/>
        <v>-2.6115955157373416</v>
      </c>
      <c r="I94">
        <f t="shared" si="9"/>
        <v>-31.339146188848098</v>
      </c>
      <c r="K94">
        <f t="shared" si="10"/>
        <v>-2.6116724178103268</v>
      </c>
      <c r="M94">
        <f t="shared" si="11"/>
        <v>-2.6116724178103268</v>
      </c>
      <c r="N94" s="13">
        <f t="shared" si="12"/>
        <v>5.9139288294153785E-9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3.3530985454267848</v>
      </c>
      <c r="H95" s="10">
        <f t="shared" si="13"/>
        <v>-2.5944944945712458</v>
      </c>
      <c r="I95">
        <f t="shared" si="9"/>
        <v>-31.133933934854952</v>
      </c>
      <c r="K95">
        <f t="shared" si="10"/>
        <v>-2.5945768404360088</v>
      </c>
      <c r="M95">
        <f t="shared" si="11"/>
        <v>-2.5945768404360088</v>
      </c>
      <c r="N95" s="13">
        <f t="shared" si="12"/>
        <v>6.7808414435608708E-9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3.3669142544222823</v>
      </c>
      <c r="H96" s="10">
        <f t="shared" si="13"/>
        <v>-2.5770888734747359</v>
      </c>
      <c r="I96">
        <f t="shared" si="9"/>
        <v>-30.925066481696831</v>
      </c>
      <c r="K96">
        <f t="shared" si="10"/>
        <v>-2.577176155832281</v>
      </c>
      <c r="M96">
        <f t="shared" si="11"/>
        <v>-2.577176155832281</v>
      </c>
      <c r="N96" s="13">
        <f t="shared" si="12"/>
        <v>7.6182099386256072E-9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3.3807299634177799</v>
      </c>
      <c r="H97" s="10">
        <f t="shared" si="13"/>
        <v>-2.5593981748685835</v>
      </c>
      <c r="I97">
        <f t="shared" si="9"/>
        <v>-30.712778098423001</v>
      </c>
      <c r="K97">
        <f t="shared" si="10"/>
        <v>-2.5594898356006102</v>
      </c>
      <c r="M97">
        <f t="shared" si="11"/>
        <v>-2.5594898356006102</v>
      </c>
      <c r="N97" s="13">
        <f t="shared" si="12"/>
        <v>8.4016897956724194E-9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3.3945456724132779</v>
      </c>
      <c r="H98" s="10">
        <f t="shared" si="13"/>
        <v>-2.5414412210707424</v>
      </c>
      <c r="I98">
        <f t="shared" si="9"/>
        <v>-30.497294652848908</v>
      </c>
      <c r="K98">
        <f t="shared" si="10"/>
        <v>-2.541536654740618</v>
      </c>
      <c r="M98">
        <f t="shared" si="11"/>
        <v>-2.541536654740618</v>
      </c>
      <c r="N98" s="13">
        <f t="shared" si="12"/>
        <v>9.1075853459101235E-9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3.4083613814087759</v>
      </c>
      <c r="H99" s="10">
        <f t="shared" si="13"/>
        <v>-2.5232361559092924</v>
      </c>
      <c r="I99">
        <f t="shared" si="9"/>
        <v>-30.278833870911509</v>
      </c>
      <c r="K99">
        <f t="shared" si="10"/>
        <v>-2.5233347132246506</v>
      </c>
      <c r="M99">
        <f t="shared" si="11"/>
        <v>-2.5233347132246506</v>
      </c>
      <c r="N99" s="13">
        <f t="shared" si="12"/>
        <v>9.7135444106233025E-9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3.4221770904042739</v>
      </c>
      <c r="H100" s="10">
        <f t="shared" si="13"/>
        <v>-2.5048004657110829</v>
      </c>
      <c r="I100">
        <f t="shared" si="9"/>
        <v>-30.057605588532994</v>
      </c>
      <c r="K100">
        <f t="shared" si="10"/>
        <v>-2.5049014569407495</v>
      </c>
      <c r="M100">
        <f t="shared" si="11"/>
        <v>-2.5049014569407495</v>
      </c>
      <c r="N100" s="13">
        <f t="shared" si="12"/>
        <v>1.019922846956352E-8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3.4359927993997714</v>
      </c>
      <c r="H101" s="10">
        <f t="shared" si="13"/>
        <v>-2.4861509996834408</v>
      </c>
      <c r="I101">
        <f t="shared" si="9"/>
        <v>-29.833811996201291</v>
      </c>
      <c r="K101">
        <f t="shared" si="10"/>
        <v>-2.4862536980220518</v>
      </c>
      <c r="M101">
        <f t="shared" si="11"/>
        <v>-2.4862536980220518</v>
      </c>
      <c r="N101" s="13">
        <f t="shared" si="12"/>
        <v>1.0546948753456484E-8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3.449808508395269</v>
      </c>
      <c r="H102" s="10">
        <f t="shared" si="13"/>
        <v>-2.4673039897058091</v>
      </c>
      <c r="I102">
        <f t="shared" si="9"/>
        <v>-29.607647876469709</v>
      </c>
      <c r="K102">
        <f t="shared" si="10"/>
        <v>-2.4674076345801321</v>
      </c>
      <c r="M102">
        <f t="shared" si="11"/>
        <v>-2.4674076345801321</v>
      </c>
      <c r="N102" s="13">
        <f t="shared" si="12"/>
        <v>1.0742259973433931E-8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3.463624217390767</v>
      </c>
      <c r="H103" s="10">
        <f t="shared" si="13"/>
        <v>-2.44827506954773</v>
      </c>
      <c r="I103">
        <f t="shared" si="9"/>
        <v>-29.37930083457276</v>
      </c>
      <c r="K103">
        <f t="shared" si="10"/>
        <v>-2.448378869859313</v>
      </c>
      <c r="M103">
        <f t="shared" si="11"/>
        <v>-2.448378869859313</v>
      </c>
      <c r="N103" s="13">
        <f t="shared" si="12"/>
        <v>1.0774504684721421E-8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3.4774399263862645</v>
      </c>
      <c r="H104" s="10">
        <f t="shared" si="13"/>
        <v>-2.4290792935291532</v>
      </c>
      <c r="I104">
        <f t="shared" si="9"/>
        <v>-29.14895152234984</v>
      </c>
      <c r="K104">
        <f t="shared" si="10"/>
        <v>-2.4291824308285079</v>
      </c>
      <c r="M104">
        <f t="shared" si="11"/>
        <v>-2.4291824308285079</v>
      </c>
      <c r="N104" s="13">
        <f t="shared" si="12"/>
        <v>1.0637302518188961E-8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3.4912556353817625</v>
      </c>
      <c r="H105" s="10">
        <f t="shared" si="13"/>
        <v>-2.4097311546386018</v>
      </c>
      <c r="I105">
        <f t="shared" si="9"/>
        <v>-28.916773855663223</v>
      </c>
      <c r="K105">
        <f t="shared" si="10"/>
        <v>-2.409832786226628</v>
      </c>
      <c r="M105">
        <f t="shared" si="11"/>
        <v>-2.409832786226628</v>
      </c>
      <c r="N105" s="13">
        <f t="shared" si="12"/>
        <v>1.0328979684733283E-8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3.5050713443772601</v>
      </c>
      <c r="H106" s="10">
        <f t="shared" si="13"/>
        <v>-2.3902446021243251</v>
      </c>
      <c r="I106">
        <f t="shared" si="9"/>
        <v>-28.682935225491903</v>
      </c>
      <c r="K106">
        <f t="shared" si="10"/>
        <v>-2.3903438640772459</v>
      </c>
      <c r="M106">
        <f t="shared" si="11"/>
        <v>-2.3903438640772459</v>
      </c>
      <c r="N106" s="13">
        <f t="shared" si="12"/>
        <v>9.8529352976430661E-9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3.5188870533727576</v>
      </c>
      <c r="H107" s="10">
        <f t="shared" si="13"/>
        <v>-2.3706330585731425</v>
      </c>
      <c r="I107">
        <f t="shared" si="9"/>
        <v>-28.447596702877711</v>
      </c>
      <c r="K107">
        <f t="shared" si="10"/>
        <v>-2.3707290686876274</v>
      </c>
      <c r="M107">
        <f t="shared" si="11"/>
        <v>-2.3707290686876274</v>
      </c>
      <c r="N107" s="13">
        <f t="shared" si="12"/>
        <v>9.2179420834038485E-9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3.5327027623682561</v>
      </c>
      <c r="H108" s="10">
        <f t="shared" si="13"/>
        <v>-2.3509094364912912</v>
      </c>
      <c r="I108">
        <f t="shared" si="9"/>
        <v>-28.210913237895497</v>
      </c>
      <c r="K108">
        <f t="shared" si="10"/>
        <v>-2.3510012971469525</v>
      </c>
      <c r="M108">
        <f t="shared" si="11"/>
        <v>-2.3510012971469525</v>
      </c>
      <c r="N108" s="13">
        <f t="shared" si="12"/>
        <v>8.4383800585141324E-9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3.5465184713637536</v>
      </c>
      <c r="H109" s="10">
        <f t="shared" si="13"/>
        <v>-2.3310861544012003</v>
      </c>
      <c r="I109">
        <f t="shared" si="9"/>
        <v>-27.973033852814403</v>
      </c>
      <c r="K109">
        <f t="shared" si="10"/>
        <v>-2.3311729553380145</v>
      </c>
      <c r="M109">
        <f t="shared" si="11"/>
        <v>-2.3311729553380145</v>
      </c>
      <c r="N109" s="13">
        <f t="shared" si="12"/>
        <v>7.5344026318288669E-9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3.5603341803592516</v>
      </c>
      <c r="H110" s="10">
        <f t="shared" si="13"/>
        <v>-2.3111751524677424</v>
      </c>
      <c r="I110">
        <f t="shared" si="9"/>
        <v>-27.734101829612911</v>
      </c>
      <c r="K110">
        <f t="shared" si="10"/>
        <v>-2.311255973476356</v>
      </c>
      <c r="M110">
        <f t="shared" si="11"/>
        <v>-2.311255973476356</v>
      </c>
      <c r="N110" s="13">
        <f t="shared" si="12"/>
        <v>6.5320354333225986E-9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3.5741498893547492</v>
      </c>
      <c r="H111" s="10">
        <f t="shared" si="13"/>
        <v>-2.2911879076671293</v>
      </c>
      <c r="I111">
        <f t="shared" si="9"/>
        <v>-27.49425489200555</v>
      </c>
      <c r="K111">
        <f t="shared" si="10"/>
        <v>-2.2912618211903757</v>
      </c>
      <c r="M111">
        <f t="shared" si="11"/>
        <v>-2.2912618211903757</v>
      </c>
      <c r="N111" s="13">
        <f t="shared" si="12"/>
        <v>5.4632089186919271E-9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3.5879655983502468</v>
      </c>
      <c r="H112" s="10">
        <f t="shared" si="13"/>
        <v>-2.2711354485112776</v>
      </c>
      <c r="I112">
        <f t="shared" si="9"/>
        <v>-27.253625382135333</v>
      </c>
      <c r="K112">
        <f t="shared" si="10"/>
        <v>-2.2712015221555637</v>
      </c>
      <c r="M112">
        <f t="shared" si="11"/>
        <v>-2.2712015221555637</v>
      </c>
      <c r="N112" s="13">
        <f t="shared" si="12"/>
        <v>4.3657264692492832E-6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3.6017813073457448</v>
      </c>
      <c r="H113" s="10">
        <f t="shared" si="13"/>
        <v>-2.251028369340117</v>
      </c>
      <c r="I113">
        <f t="shared" si="9"/>
        <v>-27.012340432081402</v>
      </c>
      <c r="K113">
        <f t="shared" si="10"/>
        <v>-2.251085668295651</v>
      </c>
      <c r="M113">
        <f t="shared" si="11"/>
        <v>-2.251085668295651</v>
      </c>
      <c r="N113" s="13">
        <f t="shared" si="12"/>
        <v>3.2831703052964437E-6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3.6155970163412423</v>
      </c>
      <c r="H114" s="10">
        <f t="shared" si="13"/>
        <v>-2.2308768441939644</v>
      </c>
      <c r="I114">
        <f t="shared" si="9"/>
        <v>-26.770522130327571</v>
      </c>
      <c r="K114">
        <f t="shared" si="10"/>
        <v>-2.2309244335630942</v>
      </c>
      <c r="M114">
        <f t="shared" si="11"/>
        <v>-2.2309244335630942</v>
      </c>
      <c r="N114" s="13">
        <f t="shared" si="12"/>
        <v>2.264748054177343E-6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3.6294127253367408</v>
      </c>
      <c r="H115" s="10">
        <f t="shared" si="13"/>
        <v>-2.210690640277766</v>
      </c>
      <c r="I115">
        <f t="shared" si="9"/>
        <v>-26.52828768333319</v>
      </c>
      <c r="K115">
        <f t="shared" si="10"/>
        <v>-2.2107275873109744</v>
      </c>
      <c r="M115">
        <f t="shared" si="11"/>
        <v>-2.2107275873109744</v>
      </c>
      <c r="N115" s="13">
        <f t="shared" si="12"/>
        <v>1.3650832629059664E-9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3.6432284343322383</v>
      </c>
      <c r="H116" s="10">
        <f t="shared" si="13"/>
        <v>-2.1904791310286948</v>
      </c>
      <c r="I116">
        <f t="shared" si="9"/>
        <v>-26.285749572344336</v>
      </c>
      <c r="K116">
        <f t="shared" si="10"/>
        <v>-2.1905045072680442</v>
      </c>
      <c r="M116">
        <f t="shared" si="11"/>
        <v>-2.1905045072680442</v>
      </c>
      <c r="N116" s="13">
        <f t="shared" si="12"/>
        <v>6.4395352351778501E-10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3.6570441433277363</v>
      </c>
      <c r="H117" s="10">
        <f t="shared" si="13"/>
        <v>-2.1702513087982549</v>
      </c>
      <c r="I117">
        <f t="shared" si="9"/>
        <v>-26.043015705579059</v>
      </c>
      <c r="K117">
        <f t="shared" si="10"/>
        <v>-2.1702641921282959</v>
      </c>
      <c r="M117">
        <f t="shared" si="11"/>
        <v>-2.1702641921282959</v>
      </c>
      <c r="N117" s="13">
        <f t="shared" si="12"/>
        <v>1.6598019294568368E-10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3.6708598523232339</v>
      </c>
      <c r="H118" s="10">
        <f t="shared" si="13"/>
        <v>-2.1500157971597642</v>
      </c>
      <c r="I118">
        <f t="shared" si="9"/>
        <v>-25.800189565917172</v>
      </c>
      <c r="K118">
        <f t="shared" si="10"/>
        <v>-2.1500152737661851</v>
      </c>
      <c r="M118">
        <f t="shared" si="11"/>
        <v>-2.1500152737661851</v>
      </c>
      <c r="N118" s="13">
        <f t="shared" si="12"/>
        <v>2.7394083868892751E-13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3.6846755613187314</v>
      </c>
      <c r="H119" s="10">
        <f t="shared" si="13"/>
        <v>-2.1297808628517769</v>
      </c>
      <c r="I119">
        <f t="shared" si="9"/>
        <v>-25.557370354221323</v>
      </c>
      <c r="K119">
        <f t="shared" si="10"/>
        <v>-2.1297660290881972</v>
      </c>
      <c r="M119">
        <f t="shared" si="11"/>
        <v>-2.1297660290881972</v>
      </c>
      <c r="N119" s="13">
        <f t="shared" si="12"/>
        <v>2.2004054193817754E-10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3.6984912703142294</v>
      </c>
      <c r="H120" s="10">
        <f t="shared" si="13"/>
        <v>-2.1095544273677156</v>
      </c>
      <c r="I120">
        <f t="shared" si="9"/>
        <v>-25.314653128412587</v>
      </c>
      <c r="K120">
        <f t="shared" si="10"/>
        <v>-2.109524391531294</v>
      </c>
      <c r="M120">
        <f t="shared" si="11"/>
        <v>-2.109524391531294</v>
      </c>
      <c r="N120" s="13">
        <f t="shared" si="12"/>
        <v>9.0215146954406029E-10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3.712306979309727</v>
      </c>
      <c r="H121" s="10">
        <f t="shared" si="13"/>
        <v>-2.089344078201719</v>
      </c>
      <c r="I121">
        <f t="shared" si="9"/>
        <v>-25.072128938420626</v>
      </c>
      <c r="K121">
        <f t="shared" si="10"/>
        <v>-2.0892979622183434</v>
      </c>
      <c r="M121">
        <f t="shared" si="11"/>
        <v>-2.0892979622183434</v>
      </c>
      <c r="N121" s="13">
        <f t="shared" si="12"/>
        <v>2.1266839226950082E-9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3.7261226883052245</v>
      </c>
      <c r="H122" s="10">
        <f t="shared" si="13"/>
        <v>-2.06915707976041</v>
      </c>
      <c r="I122">
        <f t="shared" si="9"/>
        <v>-24.829884957124918</v>
      </c>
      <c r="K122">
        <f t="shared" si="10"/>
        <v>-2.0690940207804371</v>
      </c>
      <c r="M122">
        <f t="shared" si="11"/>
        <v>-2.0690940207804371</v>
      </c>
      <c r="N122" s="13">
        <f t="shared" si="12"/>
        <v>3.9764349552137542E-9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3.7399383973007225</v>
      </c>
      <c r="H123" s="10">
        <f t="shared" si="13"/>
        <v>-2.049000383950061</v>
      </c>
      <c r="I123">
        <f t="shared" si="9"/>
        <v>-24.588004607400734</v>
      </c>
      <c r="K123">
        <f t="shared" si="10"/>
        <v>-2.0489195358556911</v>
      </c>
      <c r="M123">
        <f t="shared" si="11"/>
        <v>-2.0489195358556911</v>
      </c>
      <c r="N123" s="13">
        <f t="shared" si="12"/>
        <v>6.5364143632479778E-9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3.7537541062962201</v>
      </c>
      <c r="H124" s="10">
        <f t="shared" si="13"/>
        <v>-2.0288806404483259</v>
      </c>
      <c r="I124">
        <f t="shared" si="9"/>
        <v>-24.34656768537991</v>
      </c>
      <c r="K124">
        <f t="shared" si="10"/>
        <v>-2.0287811752738412</v>
      </c>
      <c r="M124">
        <f t="shared" si="11"/>
        <v>-2.0287811752738412</v>
      </c>
      <c r="N124" s="13">
        <f t="shared" si="12"/>
        <v>9.8933209352878816E-9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3.7675698152917185</v>
      </c>
      <c r="H125" s="10">
        <f t="shared" si="13"/>
        <v>-2.0088042066695007</v>
      </c>
      <c r="I125">
        <f t="shared" si="9"/>
        <v>-24.105650480034008</v>
      </c>
      <c r="K125">
        <f t="shared" si="10"/>
        <v>-2.0086853159357019</v>
      </c>
      <c r="M125">
        <f t="shared" si="11"/>
        <v>-2.0086853159357019</v>
      </c>
      <c r="N125" s="13">
        <f t="shared" si="12"/>
        <v>1.4135006583212873E-8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3.7813855242872156</v>
      </c>
      <c r="H126" s="10">
        <f t="shared" si="13"/>
        <v>-1.9887771574320086</v>
      </c>
      <c r="I126">
        <f t="shared" si="9"/>
        <v>-23.865325889184103</v>
      </c>
      <c r="K126">
        <f t="shared" si="10"/>
        <v>-1.9886380533962964</v>
      </c>
      <c r="M126">
        <f t="shared" si="11"/>
        <v>-1.9886380533962964</v>
      </c>
      <c r="N126" s="13">
        <f t="shared" si="12"/>
        <v>1.9349932751408899E-8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3.7952012332827141</v>
      </c>
      <c r="H127" s="10">
        <f t="shared" si="13"/>
        <v>-1.968805294336561</v>
      </c>
      <c r="I127">
        <f t="shared" si="9"/>
        <v>-23.625663532038732</v>
      </c>
      <c r="K127">
        <f t="shared" si="10"/>
        <v>-1.9686452111601898</v>
      </c>
      <c r="M127">
        <f t="shared" si="11"/>
        <v>-1.9686452111601898</v>
      </c>
      <c r="N127" s="13">
        <f t="shared" si="12"/>
        <v>2.562662335711962E-8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3.8090169422782116</v>
      </c>
      <c r="H128" s="10">
        <f t="shared" si="13"/>
        <v>-1.9488941548632224</v>
      </c>
      <c r="I128">
        <f t="shared" si="9"/>
        <v>-23.38672985835867</v>
      </c>
      <c r="K128">
        <f t="shared" si="10"/>
        <v>-1.9487123496973717</v>
      </c>
      <c r="M128">
        <f t="shared" si="11"/>
        <v>-1.9487123496973717</v>
      </c>
      <c r="N128" s="13">
        <f t="shared" si="12"/>
        <v>3.3053118329980852E-8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3.8228326512737092</v>
      </c>
      <c r="H129" s="10">
        <f t="shared" si="13"/>
        <v>-1.9290490211953923</v>
      </c>
      <c r="I129">
        <f t="shared" si="9"/>
        <v>-23.148588254344709</v>
      </c>
      <c r="K129">
        <f t="shared" si="10"/>
        <v>-1.9288447751877233</v>
      </c>
      <c r="M129">
        <f t="shared" si="11"/>
        <v>-1.9288447751877233</v>
      </c>
      <c r="N129" s="13">
        <f t="shared" si="12"/>
        <v>4.1716431648723406E-8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3.8366483602692072</v>
      </c>
      <c r="H130" s="10">
        <f t="shared" si="13"/>
        <v>-1.9092749287784598</v>
      </c>
      <c r="I130">
        <f t="shared" si="9"/>
        <v>-22.911299145341516</v>
      </c>
      <c r="K130">
        <f t="shared" si="10"/>
        <v>-1.9090475480019506</v>
      </c>
      <c r="M130">
        <f t="shared" si="11"/>
        <v>-1.9090475480019506</v>
      </c>
      <c r="N130" s="13">
        <f t="shared" si="12"/>
        <v>5.1702017525922E-8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3.8504640692647047</v>
      </c>
      <c r="H131" s="10">
        <f t="shared" si="13"/>
        <v>-1.8895766746207276</v>
      </c>
      <c r="I131">
        <f t="shared" si="9"/>
        <v>-22.674920095448734</v>
      </c>
      <c r="K131">
        <f t="shared" si="10"/>
        <v>-1.8893254909265824</v>
      </c>
      <c r="M131">
        <f t="shared" si="11"/>
        <v>-1.8893254909265824</v>
      </c>
      <c r="N131" s="13">
        <f t="shared" si="12"/>
        <v>6.3093248204444181E-8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3.8642797782602032</v>
      </c>
      <c r="H132" s="10">
        <f t="shared" si="13"/>
        <v>-1.869958825343931</v>
      </c>
      <c r="I132">
        <f t="shared" si="9"/>
        <v>-22.439505904127174</v>
      </c>
      <c r="K132">
        <f t="shared" si="10"/>
        <v>-1.8696831971404548</v>
      </c>
      <c r="M132">
        <f t="shared" si="11"/>
        <v>-1.8696831971404548</v>
      </c>
      <c r="N132" s="13">
        <f t="shared" si="12"/>
        <v>7.5970906551491362E-8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3.8780954872557007</v>
      </c>
      <c r="H133" s="10">
        <f t="shared" si="13"/>
        <v>-1.8504257249905318</v>
      </c>
      <c r="I133">
        <f t="shared" si="9"/>
        <v>-22.205108699886381</v>
      </c>
      <c r="K133">
        <f t="shared" si="10"/>
        <v>-1.8501250379498759</v>
      </c>
      <c r="M133">
        <f t="shared" si="11"/>
        <v>-1.8501250379498759</v>
      </c>
      <c r="N133" s="13">
        <f t="shared" si="12"/>
        <v>9.0412696418396397E-8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3.8919111962511987</v>
      </c>
      <c r="H134" s="10">
        <f t="shared" si="13"/>
        <v>-1.8309815025947287</v>
      </c>
      <c r="I134">
        <f t="shared" si="9"/>
        <v>-21.971778031136743</v>
      </c>
      <c r="K134">
        <f t="shared" si="10"/>
        <v>-1.8306551702894498</v>
      </c>
      <c r="M134">
        <f t="shared" si="11"/>
        <v>-1.8306551702894498</v>
      </c>
      <c r="N134" s="13">
        <f t="shared" si="12"/>
        <v>1.0649277346863989E-7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3.9057269052466963</v>
      </c>
      <c r="H135" s="10">
        <f t="shared" si="13"/>
        <v>-1.8116300795239597</v>
      </c>
      <c r="I135">
        <f t="shared" si="9"/>
        <v>-21.739560954287516</v>
      </c>
      <c r="K135">
        <f t="shared" si="10"/>
        <v>-1.8112775439953832</v>
      </c>
      <c r="M135">
        <f t="shared" si="11"/>
        <v>-1.8112775439953832</v>
      </c>
      <c r="N135" s="13">
        <f t="shared" si="12"/>
        <v>1.2428129890871441E-7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3.9195426142421939</v>
      </c>
      <c r="H136" s="10">
        <f t="shared" si="13"/>
        <v>-1.7923751765974596</v>
      </c>
      <c r="I136">
        <f t="shared" si="9"/>
        <v>-21.508502119169513</v>
      </c>
      <c r="K136">
        <f t="shared" si="10"/>
        <v>-1.7919959088578437</v>
      </c>
      <c r="M136">
        <f t="shared" si="11"/>
        <v>-1.7919959088578437</v>
      </c>
      <c r="N136" s="13">
        <f t="shared" si="12"/>
        <v>1.4384401831338487E-7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3.9333583232376919</v>
      </c>
      <c r="H137" s="10">
        <f t="shared" si="13"/>
        <v>-1.7732203209882873</v>
      </c>
      <c r="I137">
        <f t="shared" si="9"/>
        <v>-21.278643851859449</v>
      </c>
      <c r="K137">
        <f t="shared" si="10"/>
        <v>-1.7728138214587987</v>
      </c>
      <c r="M137">
        <f t="shared" si="11"/>
        <v>-1.7728138214587987</v>
      </c>
      <c r="N137" s="13">
        <f t="shared" si="12"/>
        <v>1.6524186747442775E-7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3.9471740322331894</v>
      </c>
      <c r="H138" s="10">
        <f t="shared" si="13"/>
        <v>-1.7541688529150246</v>
      </c>
      <c r="I138">
        <f t="shared" si="9"/>
        <v>-21.050026234980294</v>
      </c>
      <c r="K138">
        <f t="shared" si="10"/>
        <v>-1.7537346518015808</v>
      </c>
      <c r="M138">
        <f t="shared" si="11"/>
        <v>-1.7537346518015808</v>
      </c>
      <c r="N138" s="13">
        <f t="shared" si="12"/>
        <v>1.8853060691576777E-7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3.960989741228687</v>
      </c>
      <c r="H139" s="10">
        <f t="shared" si="13"/>
        <v>-1.735223932129206</v>
      </c>
      <c r="I139">
        <f t="shared" si="9"/>
        <v>-20.822687185550471</v>
      </c>
      <c r="K139">
        <f t="shared" si="10"/>
        <v>-1.7347615897381874</v>
      </c>
      <c r="M139">
        <f t="shared" si="11"/>
        <v>-1.7347615897381874</v>
      </c>
      <c r="N139" s="13">
        <f t="shared" si="12"/>
        <v>2.1376048653280606E-7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3.974805450224185</v>
      </c>
      <c r="H140" s="10">
        <f t="shared" si="13"/>
        <v>-1.7163885442043481</v>
      </c>
      <c r="I140">
        <f t="shared" si="9"/>
        <v>-20.596662530452178</v>
      </c>
      <c r="K140">
        <f t="shared" si="10"/>
        <v>-1.7158976512002537</v>
      </c>
      <c r="M140">
        <f t="shared" si="11"/>
        <v>-1.7158976512002537</v>
      </c>
      <c r="N140" s="13">
        <f t="shared" si="12"/>
        <v>2.4097594146875415E-7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3.9886211592196825</v>
      </c>
      <c r="H141" s="10">
        <f t="shared" si="13"/>
        <v>-1.697665506632301</v>
      </c>
      <c r="I141">
        <f t="shared" si="9"/>
        <v>-20.371986079587611</v>
      </c>
      <c r="K141">
        <f t="shared" si="10"/>
        <v>-1.6971456842393682</v>
      </c>
      <c r="M141">
        <f t="shared" si="11"/>
        <v>-1.6971456842393682</v>
      </c>
      <c r="N141" s="13">
        <f t="shared" si="12"/>
        <v>2.7021532019438285E-7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4.0024368682151801</v>
      </c>
      <c r="H142" s="10">
        <f t="shared" si="13"/>
        <v>-1.679057474732478</v>
      </c>
      <c r="I142">
        <f t="shared" si="9"/>
        <v>-20.148689696789738</v>
      </c>
      <c r="K142">
        <f t="shared" si="10"/>
        <v>-1.6785083748823071</v>
      </c>
      <c r="M142">
        <f t="shared" si="11"/>
        <v>-1.6785083748823071</v>
      </c>
      <c r="N142" s="13">
        <f t="shared" si="12"/>
        <v>3.0151064545773884E-7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4.016252577210679</v>
      </c>
      <c r="H143" s="10">
        <f t="shared" si="13"/>
        <v>-1.6605669473793605</v>
      </c>
      <c r="I143">
        <f t="shared" si="9"/>
        <v>-19.926803368552328</v>
      </c>
      <c r="K143">
        <f t="shared" si="10"/>
        <v>-1.6599882528065661</v>
      </c>
      <c r="M143">
        <f t="shared" si="11"/>
        <v>-1.6599882528065661</v>
      </c>
      <c r="N143" s="13">
        <f t="shared" si="12"/>
        <v>3.3488740858164474E-7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4.0300682862061761</v>
      </c>
      <c r="H144" s="10">
        <f t="shared" si="13"/>
        <v>-1.6421962725535408</v>
      </c>
      <c r="I144">
        <f t="shared" si="9"/>
        <v>-19.70635527064249</v>
      </c>
      <c r="K144">
        <f t="shared" si="10"/>
        <v>-1.6415876968414504</v>
      </c>
      <c r="M144">
        <f t="shared" si="11"/>
        <v>-1.6415876968414504</v>
      </c>
      <c r="N144" s="13">
        <f t="shared" si="12"/>
        <v>3.7036439734632128E-7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4.0438839952016741</v>
      </c>
      <c r="H145" s="10">
        <f t="shared" si="13"/>
        <v>-1.6239476527213976</v>
      </c>
      <c r="I145">
        <f t="shared" si="9"/>
        <v>-19.48737183265677</v>
      </c>
      <c r="K145">
        <f t="shared" si="10"/>
        <v>-1.623308940299774</v>
      </c>
      <c r="M145">
        <f t="shared" si="11"/>
        <v>-1.623308940299774</v>
      </c>
      <c r="N145" s="13">
        <f t="shared" si="12"/>
        <v>4.0795355753629699E-7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4.0576997041971721</v>
      </c>
      <c r="H146" s="10">
        <f t="shared" si="13"/>
        <v>-1.6058231500483775</v>
      </c>
      <c r="I146">
        <f t="shared" si="9"/>
        <v>-19.269877800580531</v>
      </c>
      <c r="K146">
        <f t="shared" si="10"/>
        <v>-1.6051540761451726</v>
      </c>
      <c r="M146">
        <f t="shared" si="11"/>
        <v>-1.6051540761451726</v>
      </c>
      <c r="N146" s="13">
        <f t="shared" si="12"/>
        <v>4.4765988794986633E-7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4.0715154131926692</v>
      </c>
      <c r="H147" s="10">
        <f t="shared" si="13"/>
        <v>-1.5878246914506999</v>
      </c>
      <c r="I147">
        <f t="shared" si="9"/>
        <v>-19.0538962974084</v>
      </c>
      <c r="K147">
        <f t="shared" si="10"/>
        <v>-1.5871250619997734</v>
      </c>
      <c r="M147">
        <f t="shared" si="11"/>
        <v>-1.5871250619997734</v>
      </c>
      <c r="N147" s="13">
        <f t="shared" si="12"/>
        <v>4.8948136860371278E-7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4.0853311221881672</v>
      </c>
      <c r="H148" s="10">
        <f t="shared" si="13"/>
        <v>-1.5699540734901862</v>
      </c>
      <c r="I148">
        <f t="shared" ref="I148:I211" si="16">H148*$E$6</f>
        <v>-18.839448881882234</v>
      </c>
      <c r="K148">
        <f t="shared" ref="K148:K211" si="17">(1/2)*($L$9*$L$4*EXP(-$L$7*$O$6*(G148/$O$6-1))-($L$9*$L$6*EXP(-$L$5*$O$6*(G148/$O$6-1))))</f>
        <v>-1.5692237249969274</v>
      </c>
      <c r="M148">
        <f t="shared" ref="M148:M211" si="18">(1/2)*($L$9*$O$4*EXP(-$O$8*$O$6*(G148/$O$6-1))-($L$9*$O$7*EXP(-$O$5*$O$6*(G148/$O$6-1))))</f>
        <v>-1.5692237249969274</v>
      </c>
      <c r="N148" s="13">
        <f t="shared" ref="N148:N211" si="19">(M148-H148)^2*O148</f>
        <v>5.3340892160542052E-7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4.0991468311836652</v>
      </c>
      <c r="H149" s="10">
        <f t="shared" ref="H149:H212" si="20">-(-$B$4)*(1+D149+$E$5*D149^3)*EXP(-D149)</f>
        <v>-1.552212967116761</v>
      </c>
      <c r="I149">
        <f t="shared" si="16"/>
        <v>-18.626555605401133</v>
      </c>
      <c r="K149">
        <f t="shared" si="17"/>
        <v>-1.5514517664835332</v>
      </c>
      <c r="M149">
        <f t="shared" si="18"/>
        <v>-1.5514517664835332</v>
      </c>
      <c r="N149" s="13">
        <f t="shared" si="19"/>
        <v>5.7942640402643555E-7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4.1129625401791632</v>
      </c>
      <c r="H150" s="10">
        <f t="shared" si="20"/>
        <v>-1.5346029222630715</v>
      </c>
      <c r="I150">
        <f t="shared" si="16"/>
        <v>-18.415235067156857</v>
      </c>
      <c r="K150">
        <f t="shared" si="17"/>
        <v>-1.5338107665763465</v>
      </c>
      <c r="M150">
        <f t="shared" si="18"/>
        <v>-1.5338107665763465</v>
      </c>
      <c r="N150" s="13">
        <f t="shared" si="19"/>
        <v>6.2751063201071079E-7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4.1267782491746612</v>
      </c>
      <c r="H151" s="10">
        <f t="shared" si="20"/>
        <v>-1.517125372295518</v>
      </c>
      <c r="I151">
        <f t="shared" si="16"/>
        <v>-18.205504467546216</v>
      </c>
      <c r="K151">
        <f t="shared" si="17"/>
        <v>-1.5163021885765584</v>
      </c>
      <c r="M151">
        <f t="shared" si="18"/>
        <v>-1.5163021885765584</v>
      </c>
      <c r="N151" s="13">
        <f t="shared" si="19"/>
        <v>6.7763143516018926E-7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4.1405939581701583</v>
      </c>
      <c r="H152" s="10">
        <f t="shared" si="20"/>
        <v>-1.4997816383259022</v>
      </c>
      <c r="I152">
        <f t="shared" si="16"/>
        <v>-17.997379659910827</v>
      </c>
      <c r="K152">
        <f t="shared" si="17"/>
        <v>-1.498927383246806</v>
      </c>
      <c r="M152">
        <f t="shared" si="18"/>
        <v>-1.498927383246806</v>
      </c>
      <c r="N152" s="13">
        <f t="shared" si="19"/>
        <v>7.2975174016165491E-7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4.1544096671656563</v>
      </c>
      <c r="H153" s="10">
        <f t="shared" si="20"/>
        <v>-1.4825729333877433</v>
      </c>
      <c r="I153">
        <f t="shared" si="16"/>
        <v>-17.79087520065292</v>
      </c>
      <c r="K153">
        <f t="shared" si="17"/>
        <v>-1.4816875929546443</v>
      </c>
      <c r="M153">
        <f t="shared" si="18"/>
        <v>-1.4816875929546443</v>
      </c>
      <c r="N153" s="13">
        <f t="shared" si="19"/>
        <v>7.8382768248004677E-7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4.1682253761611543</v>
      </c>
      <c r="H154" s="10">
        <f t="shared" si="20"/>
        <v>-1.4655003664812409</v>
      </c>
      <c r="I154">
        <f t="shared" si="16"/>
        <v>-17.586004397774893</v>
      </c>
      <c r="K154">
        <f t="shared" si="17"/>
        <v>-1.4645839556864144</v>
      </c>
      <c r="M154">
        <f t="shared" si="18"/>
        <v>-1.4645839556864144</v>
      </c>
      <c r="N154" s="13">
        <f t="shared" si="19"/>
        <v>8.3980874487456782E-7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4.1820410851566514</v>
      </c>
      <c r="H155" s="10">
        <f t="shared" si="20"/>
        <v>-1.4485649464907056</v>
      </c>
      <c r="I155">
        <f t="shared" si="16"/>
        <v>-17.382779357888467</v>
      </c>
      <c r="K155">
        <f t="shared" si="17"/>
        <v>-1.4476175089353012</v>
      </c>
      <c r="M155">
        <f t="shared" si="18"/>
        <v>-1.4476175089353012</v>
      </c>
      <c r="N155" s="13">
        <f t="shared" si="19"/>
        <v>8.9763792139063625E-7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4.1958567941521494</v>
      </c>
      <c r="H156" s="10">
        <f t="shared" si="20"/>
        <v>-1.4317675859782191</v>
      </c>
      <c r="I156">
        <f t="shared" si="16"/>
        <v>-17.181211031738627</v>
      </c>
      <c r="K156">
        <f t="shared" si="17"/>
        <v>-1.4307891934672934</v>
      </c>
      <c r="M156">
        <f t="shared" si="18"/>
        <v>-1.4307891934672934</v>
      </c>
      <c r="N156" s="13">
        <f t="shared" si="19"/>
        <v>9.572519054354671E-7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4.2096725031476474</v>
      </c>
      <c r="H157" s="10">
        <f t="shared" si="20"/>
        <v>-1.4151091048571374</v>
      </c>
      <c r="I157">
        <f t="shared" si="16"/>
        <v>-16.981309258285648</v>
      </c>
      <c r="K157">
        <f t="shared" si="17"/>
        <v>-1.4140998569686491</v>
      </c>
      <c r="M157">
        <f t="shared" si="18"/>
        <v>-1.4140998569686491</v>
      </c>
      <c r="N157" s="13">
        <f t="shared" si="19"/>
        <v>1.0185813004179271E-6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4.2234882121431454</v>
      </c>
      <c r="H158" s="10">
        <f t="shared" si="20"/>
        <v>-1.39859023394898</v>
      </c>
      <c r="I158">
        <f t="shared" si="16"/>
        <v>-16.78308280738776</v>
      </c>
      <c r="K158">
        <f t="shared" si="17"/>
        <v>-1.3975502575783432</v>
      </c>
      <c r="M158">
        <f t="shared" si="18"/>
        <v>-1.3975502575783432</v>
      </c>
      <c r="N158" s="13">
        <f t="shared" si="19"/>
        <v>1.0815508514828847E-6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4.2373039211386434</v>
      </c>
      <c r="H159" s="10">
        <f t="shared" si="20"/>
        <v>-1.3822116184271263</v>
      </c>
      <c r="I159">
        <f t="shared" si="16"/>
        <v>-16.586539421125515</v>
      </c>
      <c r="K159">
        <f t="shared" si="17"/>
        <v>-1.3811410673088915</v>
      </c>
      <c r="M159">
        <f t="shared" si="18"/>
        <v>-1.3811410673088915</v>
      </c>
      <c r="N159" s="13">
        <f t="shared" si="19"/>
        <v>1.1460796967536319E-6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4.2511196301341414</v>
      </c>
      <c r="H160" s="10">
        <f t="shared" si="20"/>
        <v>-1.3659738211506651</v>
      </c>
      <c r="I160">
        <f t="shared" si="16"/>
        <v>-16.391685853807981</v>
      </c>
      <c r="K160">
        <f t="shared" si="17"/>
        <v>-1.3648728753588684</v>
      </c>
      <c r="M160">
        <f t="shared" si="18"/>
        <v>-1.3648728753588684</v>
      </c>
      <c r="N160" s="13">
        <f t="shared" si="19"/>
        <v>1.2120816364749929E-6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4.2649353391296385</v>
      </c>
      <c r="H161" s="10">
        <f t="shared" si="20"/>
        <v>-1.3498773258916226</v>
      </c>
      <c r="I161">
        <f t="shared" si="16"/>
        <v>-16.198527910699472</v>
      </c>
      <c r="K161">
        <f t="shared" si="17"/>
        <v>-1.3487461913202867</v>
      </c>
      <c r="M161">
        <f t="shared" si="18"/>
        <v>-1.3487461913202867</v>
      </c>
      <c r="N161" s="13">
        <f t="shared" si="19"/>
        <v>1.2794654184711273E-6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4.2787510481251365</v>
      </c>
      <c r="H162" s="10">
        <f t="shared" si="20"/>
        <v>-1.3339225404587332</v>
      </c>
      <c r="I162">
        <f t="shared" si="16"/>
        <v>-16.007070485504798</v>
      </c>
      <c r="K162">
        <f t="shared" si="17"/>
        <v>-1.3327614482839749</v>
      </c>
      <c r="M162">
        <f t="shared" si="18"/>
        <v>-1.3327614482839749</v>
      </c>
      <c r="N162" s="13">
        <f t="shared" si="19"/>
        <v>1.3481350382848149E-6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4.2925667571206345</v>
      </c>
      <c r="H163" s="10">
        <f t="shared" si="20"/>
        <v>-1.3181097997208</v>
      </c>
      <c r="I163">
        <f t="shared" si="16"/>
        <v>-15.8173175966496</v>
      </c>
      <c r="K163">
        <f t="shared" si="17"/>
        <v>-1.3169190058459637</v>
      </c>
      <c r="M163">
        <f t="shared" si="18"/>
        <v>-1.3169190058459637</v>
      </c>
      <c r="N163" s="13">
        <f t="shared" si="19"/>
        <v>1.4179900523477398E-6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4.3063824661161316</v>
      </c>
      <c r="H164" s="10">
        <f t="shared" si="20"/>
        <v>-1.3024393685326277</v>
      </c>
      <c r="I164">
        <f t="shared" si="16"/>
        <v>-15.629272422391532</v>
      </c>
      <c r="K164">
        <f t="shared" si="17"/>
        <v>-1.3012191530178121</v>
      </c>
      <c r="M164">
        <f t="shared" si="18"/>
        <v>-1.3012191530178121</v>
      </c>
      <c r="N164" s="13">
        <f t="shared" si="19"/>
        <v>1.4889259025965729E-6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4.3201981751116296</v>
      </c>
      <c r="H165" s="10">
        <f t="shared" si="20"/>
        <v>-1.2869114445664118</v>
      </c>
      <c r="I165">
        <f t="shared" si="16"/>
        <v>-15.442937334796941</v>
      </c>
      <c r="K165">
        <f t="shared" si="17"/>
        <v>-1.2856621110437181</v>
      </c>
      <c r="M165">
        <f t="shared" si="18"/>
        <v>-1.2856621110437181</v>
      </c>
      <c r="N165" s="13">
        <f t="shared" si="19"/>
        <v>1.5608342509263518E-6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4.3340138841071276</v>
      </c>
      <c r="H166" s="10">
        <f t="shared" si="20"/>
        <v>-1.2715261610513924</v>
      </c>
      <c r="I166">
        <f t="shared" si="16"/>
        <v>-15.258313932616709</v>
      </c>
      <c r="K166">
        <f t="shared" si="17"/>
        <v>-1.270248036127205</v>
      </c>
      <c r="M166">
        <f t="shared" si="18"/>
        <v>-1.270248036127205</v>
      </c>
      <c r="N166" s="13">
        <f t="shared" si="19"/>
        <v>1.6336033218288664E-6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4.3478295931026256</v>
      </c>
      <c r="H167" s="10">
        <f t="shared" si="20"/>
        <v>-1.2562835894245012</v>
      </c>
      <c r="I167">
        <f t="shared" si="16"/>
        <v>-15.075403073094016</v>
      </c>
      <c r="K167">
        <f t="shared" si="17"/>
        <v>-1.2549770220700354</v>
      </c>
      <c r="M167">
        <f t="shared" si="18"/>
        <v>-1.2549770220700354</v>
      </c>
      <c r="N167" s="13">
        <f t="shared" si="19"/>
        <v>1.7071182517559733E-6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4.3616453020981236</v>
      </c>
      <c r="H168" s="10">
        <f t="shared" si="20"/>
        <v>-1.2411837418946547</v>
      </c>
      <c r="I168">
        <f t="shared" si="16"/>
        <v>-14.894204902735858</v>
      </c>
      <c r="K168">
        <f t="shared" si="17"/>
        <v>-1.2398491028259997</v>
      </c>
      <c r="M168">
        <f t="shared" si="18"/>
        <v>-1.2398491028259997</v>
      </c>
      <c r="N168" s="13">
        <f t="shared" si="19"/>
        <v>1.7812614435804257E-6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4.3754610110936207</v>
      </c>
      <c r="H169" s="10">
        <f t="shared" si="20"/>
        <v>-1.226226573923259</v>
      </c>
      <c r="I169">
        <f t="shared" si="16"/>
        <v>-14.714718887079108</v>
      </c>
      <c r="K169">
        <f t="shared" si="17"/>
        <v>-1.2248642549720854</v>
      </c>
      <c r="M169">
        <f t="shared" si="18"/>
        <v>-1.2248642549720854</v>
      </c>
      <c r="N169" s="13">
        <f t="shared" si="19"/>
        <v>1.8559129247266227E-6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4.3892767200891187</v>
      </c>
      <c r="H170" s="10">
        <f t="shared" si="20"/>
        <v>-1.2114119866234405</v>
      </c>
      <c r="I170">
        <f t="shared" si="16"/>
        <v>-14.536943839481285</v>
      </c>
      <c r="K170">
        <f t="shared" si="17"/>
        <v>-1.2100224000995061</v>
      </c>
      <c r="M170">
        <f t="shared" si="18"/>
        <v>-1.2100224000995061</v>
      </c>
      <c r="N170" s="13">
        <f t="shared" si="19"/>
        <v>1.9309507075000724E-6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4.4030924290846167</v>
      </c>
      <c r="H171" s="10">
        <f t="shared" si="20"/>
        <v>-1.1967398290804281</v>
      </c>
      <c r="I171">
        <f t="shared" si="16"/>
        <v>-14.360877948965136</v>
      </c>
      <c r="K171">
        <f t="shared" si="17"/>
        <v>-1.1953234071269838</v>
      </c>
      <c r="M171">
        <f t="shared" si="18"/>
        <v>-1.1953234071269838</v>
      </c>
      <c r="N171" s="13">
        <f t="shared" si="19"/>
        <v>2.0062511501988789E-6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4.4169081380801138</v>
      </c>
      <c r="H172" s="10">
        <f t="shared" si="20"/>
        <v>-1.182209900595441</v>
      </c>
      <c r="I172">
        <f t="shared" si="16"/>
        <v>-14.186518807145291</v>
      </c>
      <c r="K172">
        <f t="shared" si="17"/>
        <v>-1.1807670945385973</v>
      </c>
      <c r="M172">
        <f t="shared" si="18"/>
        <v>-1.1807670945385973</v>
      </c>
      <c r="N172" s="13">
        <f t="shared" si="19"/>
        <v>2.0816893176647494E-6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4.4307238470756118</v>
      </c>
      <c r="H173" s="10">
        <f t="shared" si="20"/>
        <v>-1.1678219528553886</v>
      </c>
      <c r="I173">
        <f t="shared" si="16"/>
        <v>-14.013863434264664</v>
      </c>
      <c r="K173">
        <f t="shared" si="17"/>
        <v>-1.166353232548452</v>
      </c>
      <c r="M173">
        <f t="shared" si="18"/>
        <v>-1.166353232548452</v>
      </c>
      <c r="N173" s="13">
        <f t="shared" si="19"/>
        <v>2.157139340007841E-6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4.4445395560711098</v>
      </c>
      <c r="H174" s="10">
        <f t="shared" si="20"/>
        <v>-1.1535756920306064</v>
      </c>
      <c r="I174">
        <f t="shared" si="16"/>
        <v>-13.842908304367278</v>
      </c>
      <c r="K174">
        <f t="shared" si="17"/>
        <v>-1.1520815451943789</v>
      </c>
      <c r="M174">
        <f t="shared" si="18"/>
        <v>-1.1520815451943789</v>
      </c>
      <c r="N174" s="13">
        <f t="shared" si="19"/>
        <v>2.2324747682086646E-6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4.458355265066607</v>
      </c>
      <c r="H175" s="10">
        <f t="shared" si="20"/>
        <v>-1.139470780802784</v>
      </c>
      <c r="I175">
        <f t="shared" si="16"/>
        <v>-13.673649369633408</v>
      </c>
      <c r="K175">
        <f t="shared" si="17"/>
        <v>-1.1379517123627723</v>
      </c>
      <c r="M175">
        <f t="shared" si="18"/>
        <v>-1.1379517123627723</v>
      </c>
      <c r="N175" s="13">
        <f t="shared" si="19"/>
        <v>2.3075689254395982E-6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4.4721709740621058</v>
      </c>
      <c r="H176" s="10">
        <f t="shared" si="20"/>
        <v>-1.1255068403252051</v>
      </c>
      <c r="I176">
        <f t="shared" si="16"/>
        <v>-13.506082083902461</v>
      </c>
      <c r="K176">
        <f t="shared" si="17"/>
        <v>-1.1239633717466349</v>
      </c>
      <c r="M176">
        <f t="shared" si="18"/>
        <v>-1.1239633717466349</v>
      </c>
      <c r="N176" s="13">
        <f t="shared" si="19"/>
        <v>2.3822952530336358E-6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4.4859866830576038</v>
      </c>
      <c r="H177" s="10">
        <f t="shared" si="20"/>
        <v>-1.1116834521173282</v>
      </c>
      <c r="I177">
        <f t="shared" si="16"/>
        <v>-13.340201425407939</v>
      </c>
      <c r="K177">
        <f t="shared" si="17"/>
        <v>-1.1101161207388581</v>
      </c>
      <c r="M177">
        <f t="shared" si="18"/>
        <v>-1.1101161207388581</v>
      </c>
      <c r="N177" s="13">
        <f t="shared" si="19"/>
        <v>2.4565276499369641E-6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4.499802392053101</v>
      </c>
      <c r="H178" s="10">
        <f t="shared" si="20"/>
        <v>-1.0980001598956981</v>
      </c>
      <c r="I178">
        <f t="shared" si="16"/>
        <v>-13.176001918748376</v>
      </c>
      <c r="K178">
        <f t="shared" si="17"/>
        <v>-1.0964095182626481</v>
      </c>
      <c r="M178">
        <f t="shared" si="18"/>
        <v>-1.0964095182626481</v>
      </c>
      <c r="N178" s="13">
        <f t="shared" si="19"/>
        <v>2.5301408047919867E-6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4.513618101048599</v>
      </c>
      <c r="H179" s="10">
        <f t="shared" si="20"/>
        <v>-1.0844564713431157</v>
      </c>
      <c r="I179">
        <f t="shared" si="16"/>
        <v>-13.013477656117388</v>
      </c>
      <c r="K179">
        <f t="shared" si="17"/>
        <v>-1.0828430865410239</v>
      </c>
      <c r="M179">
        <f t="shared" si="18"/>
        <v>-1.0828430865410239</v>
      </c>
      <c r="N179" s="13">
        <f t="shared" si="19"/>
        <v>2.6030105196209027E-6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4.527433810044097</v>
      </c>
      <c r="H180" s="10">
        <f t="shared" si="20"/>
        <v>-1.0710518598179384</v>
      </c>
      <c r="I180">
        <f t="shared" si="16"/>
        <v>-12.852622317815261</v>
      </c>
      <c r="K180">
        <f t="shared" si="17"/>
        <v>-1.0694163128072183</v>
      </c>
      <c r="M180">
        <f t="shared" si="18"/>
        <v>-1.0694163128072183</v>
      </c>
      <c r="N180" s="13">
        <f t="shared" si="19"/>
        <v>2.6750140242754761E-6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4.541249519039595</v>
      </c>
      <c r="H181" s="10">
        <f t="shared" si="20"/>
        <v>-1.057785766005326</v>
      </c>
      <c r="I181">
        <f t="shared" si="16"/>
        <v>-12.693429192063913</v>
      </c>
      <c r="K181">
        <f t="shared" si="17"/>
        <v>-1.0561286509577457</v>
      </c>
      <c r="M181">
        <f t="shared" si="18"/>
        <v>-1.0561286509577457</v>
      </c>
      <c r="N181" s="13">
        <f t="shared" si="19"/>
        <v>2.746030280917295E-6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4.5550652280350921</v>
      </c>
      <c r="H182" s="10">
        <f t="shared" si="20"/>
        <v>-1.0446575995122036</v>
      </c>
      <c r="I182">
        <f t="shared" si="16"/>
        <v>-12.535891194146444</v>
      </c>
      <c r="K182">
        <f t="shared" si="17"/>
        <v>-1.0429795231498979</v>
      </c>
      <c r="M182">
        <f t="shared" si="18"/>
        <v>-1.0429795231498979</v>
      </c>
      <c r="N182" s="13">
        <f t="shared" si="19"/>
        <v>2.8159402777289908E-6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4.5688809370305901</v>
      </c>
      <c r="H183" s="10">
        <f t="shared" si="20"/>
        <v>-1.0316667404076498</v>
      </c>
      <c r="I183">
        <f t="shared" si="16"/>
        <v>-12.380000884891798</v>
      </c>
      <c r="K183">
        <f t="shared" si="17"/>
        <v>-1.029968321345329</v>
      </c>
      <c r="M183">
        <f t="shared" si="18"/>
        <v>-1.029968321345329</v>
      </c>
      <c r="N183" s="13">
        <f t="shared" si="19"/>
        <v>2.8846273112547392E-6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4.5826966460260881</v>
      </c>
      <c r="H184" s="10">
        <f t="shared" si="20"/>
        <v>-1.0188125407103856</v>
      </c>
      <c r="I184">
        <f t="shared" si="16"/>
        <v>-12.225750488524628</v>
      </c>
      <c r="K184">
        <f t="shared" si="17"/>
        <v>-1.0170944088013802</v>
      </c>
      <c r="M184">
        <f t="shared" si="18"/>
        <v>-1.0170944088013802</v>
      </c>
      <c r="N184" s="13">
        <f t="shared" si="19"/>
        <v>2.9519772567424802E-6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4.5965123550215861</v>
      </c>
      <c r="H185" s="10">
        <f t="shared" si="20"/>
        <v>-1.0060943258249695</v>
      </c>
      <c r="I185">
        <f t="shared" si="16"/>
        <v>-12.073131909899633</v>
      </c>
      <c r="K185">
        <f t="shared" si="17"/>
        <v>-1.0043571215117135</v>
      </c>
      <c r="M185">
        <f t="shared" si="18"/>
        <v>-1.0043571215117135</v>
      </c>
      <c r="N185" s="13">
        <f t="shared" si="19"/>
        <v>3.0178788259951427E-6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4.6103280640170832</v>
      </c>
      <c r="H186" s="10">
        <f t="shared" si="20"/>
        <v>-0.99351139592828031</v>
      </c>
      <c r="I186">
        <f t="shared" si="16"/>
        <v>-11.922136751139364</v>
      </c>
      <c r="K186">
        <f t="shared" si="17"/>
        <v>-0.99175576959781109</v>
      </c>
      <c r="M186">
        <f t="shared" si="18"/>
        <v>-0.99175576959781109</v>
      </c>
      <c r="N186" s="13">
        <f t="shared" si="19"/>
        <v>3.0822238122368108E-6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4.6241437730125812</v>
      </c>
      <c r="H187" s="10">
        <f t="shared" si="20"/>
        <v>-0.98106302730780814</v>
      </c>
      <c r="I187">
        <f t="shared" si="16"/>
        <v>-11.772756327693697</v>
      </c>
      <c r="K187">
        <f t="shared" si="17"/>
        <v>-0.97928963865282204</v>
      </c>
      <c r="M187">
        <f t="shared" si="18"/>
        <v>-0.97928963865282204</v>
      </c>
      <c r="N187" s="13">
        <f t="shared" si="19"/>
        <v>3.1449073216334362E-6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4.6379594820080792</v>
      </c>
      <c r="H188" s="10">
        <f t="shared" si="20"/>
        <v>-0.96874847365323458</v>
      </c>
      <c r="I188">
        <f t="shared" si="16"/>
        <v>-11.624981683838815</v>
      </c>
      <c r="K188">
        <f t="shared" si="17"/>
        <v>-0.96695799103922775</v>
      </c>
      <c r="M188">
        <f t="shared" si="18"/>
        <v>-0.96695799103922775</v>
      </c>
      <c r="N188" s="13">
        <f t="shared" si="19"/>
        <v>3.205827991060722E-6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4.6517751910035763</v>
      </c>
      <c r="H189" s="10">
        <f t="shared" si="20"/>
        <v>-0.95656696730274193</v>
      </c>
      <c r="I189">
        <f t="shared" si="16"/>
        <v>-11.478803607632903</v>
      </c>
      <c r="K189">
        <f t="shared" si="17"/>
        <v>-0.95476006714170802</v>
      </c>
      <c r="M189">
        <f t="shared" si="18"/>
        <v>-0.95476006714170802</v>
      </c>
      <c r="N189" s="13">
        <f t="shared" si="19"/>
        <v>3.264888191944365E-6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4.6655908999990743</v>
      </c>
      <c r="H190" s="10">
        <f t="shared" si="20"/>
        <v>-0.94451772044545035</v>
      </c>
      <c r="I190">
        <f t="shared" si="16"/>
        <v>-11.334212645345405</v>
      </c>
      <c r="K190">
        <f t="shared" si="17"/>
        <v>-0.94269508657660483</v>
      </c>
      <c r="M190">
        <f t="shared" si="18"/>
        <v>-0.94269508657660483</v>
      </c>
      <c r="N190" s="13">
        <f t="shared" si="19"/>
        <v>3.3219942198627645E-6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4.6794066089945723</v>
      </c>
      <c r="H191" s="10">
        <f t="shared" si="20"/>
        <v>-0.93259992628133215</v>
      </c>
      <c r="I191">
        <f t="shared" si="16"/>
        <v>-11.191199115375985</v>
      </c>
      <c r="K191">
        <f t="shared" si="17"/>
        <v>-0.93076224935929508</v>
      </c>
      <c r="M191">
        <f t="shared" si="18"/>
        <v>-0.93076224935929508</v>
      </c>
      <c r="N191" s="13">
        <f t="shared" si="19"/>
        <v>3.3770564697876324E-6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4.6932223179900694</v>
      </c>
      <c r="H192" s="10">
        <f t="shared" si="20"/>
        <v>-0.92081276013992908</v>
      </c>
      <c r="I192">
        <f t="shared" si="16"/>
        <v>-11.049753121679149</v>
      </c>
      <c r="K192">
        <f t="shared" si="17"/>
        <v>-0.91896073703077552</v>
      </c>
      <c r="M192">
        <f t="shared" si="18"/>
        <v>-0.91896073703077552</v>
      </c>
      <c r="N192" s="13">
        <f t="shared" si="19"/>
        <v>3.4299895968388025E-6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4.7070380269855674</v>
      </c>
      <c r="H193" s="10">
        <f t="shared" si="20"/>
        <v>-0.90915538055914247</v>
      </c>
      <c r="I193">
        <f t="shared" si="16"/>
        <v>-10.909864566709709</v>
      </c>
      <c r="K193">
        <f t="shared" si="17"/>
        <v>-0.90728971374469447</v>
      </c>
      <c r="M193">
        <f t="shared" si="18"/>
        <v>-0.90728971374469447</v>
      </c>
      <c r="N193" s="13">
        <f t="shared" si="19"/>
        <v>3.4807126625325372E-6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4.7208537359810654</v>
      </c>
      <c r="H194" s="10">
        <f t="shared" si="20"/>
        <v>-0.89762693032534413</v>
      </c>
      <c r="I194">
        <f t="shared" si="16"/>
        <v>-10.77152316390413</v>
      </c>
      <c r="K194">
        <f t="shared" si="17"/>
        <v>-0.89574832731606902</v>
      </c>
      <c r="M194">
        <f t="shared" si="18"/>
        <v>-0.89574832731606902</v>
      </c>
      <c r="N194" s="13">
        <f t="shared" si="19"/>
        <v>3.5291492664575177E-6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4.7346694449765634</v>
      </c>
      <c r="H195" s="10">
        <f t="shared" si="20"/>
        <v>-0.88622653747600832</v>
      </c>
      <c r="I195">
        <f t="shared" si="16"/>
        <v>-10.6347184497121</v>
      </c>
      <c r="K195">
        <f t="shared" si="17"/>
        <v>-0.88433571023285229</v>
      </c>
      <c r="M195">
        <f t="shared" si="18"/>
        <v>-0.88433571023285229</v>
      </c>
      <c r="N195" s="13">
        <f t="shared" si="19"/>
        <v>3.5752276634610504E-6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4.7484851539720614</v>
      </c>
      <c r="H196" s="10">
        <f t="shared" si="20"/>
        <v>-0.87495331626603678</v>
      </c>
      <c r="I196">
        <f t="shared" si="16"/>
        <v>-10.499439795192441</v>
      </c>
      <c r="K196">
        <f t="shared" si="17"/>
        <v>-0.87305098063150466</v>
      </c>
      <c r="M196">
        <f t="shared" si="18"/>
        <v>-0.87305098063150466</v>
      </c>
      <c r="N196" s="13">
        <f t="shared" si="19"/>
        <v>3.6188808664107475E-6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4.7623008629675594</v>
      </c>
      <c r="H197" s="10">
        <f t="shared" si="20"/>
        <v>-0.8638063680989112</v>
      </c>
      <c r="I197">
        <f t="shared" si="16"/>
        <v>-10.365676417186934</v>
      </c>
      <c r="K197">
        <f t="shared" si="17"/>
        <v>-0.86189324323767713</v>
      </c>
      <c r="M197">
        <f t="shared" si="18"/>
        <v>-0.86189324323767713</v>
      </c>
      <c r="N197" s="13">
        <f t="shared" si="19"/>
        <v>3.6600467346718886E-6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4.7761165719630574</v>
      </c>
      <c r="H198" s="10">
        <f t="shared" si="20"/>
        <v>-0.8527847824237782</v>
      </c>
      <c r="I198">
        <f t="shared" si="16"/>
        <v>-10.233417389085339</v>
      </c>
      <c r="K198">
        <f t="shared" si="17"/>
        <v>-0.85086159027308994</v>
      </c>
      <c r="M198">
        <f t="shared" si="18"/>
        <v>-0.85086159027308994</v>
      </c>
      <c r="N198" s="13">
        <f t="shared" si="19"/>
        <v>3.6986680484689259E-6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4.7899322809585554</v>
      </c>
      <c r="H199" s="10">
        <f t="shared" si="20"/>
        <v>-0.841887637599531</v>
      </c>
      <c r="I199">
        <f t="shared" si="16"/>
        <v>-10.102651651194371</v>
      </c>
      <c r="K199">
        <f t="shared" si="17"/>
        <v>-0.83995510232965997</v>
      </c>
      <c r="M199">
        <f t="shared" si="18"/>
        <v>-0.83995510232965997</v>
      </c>
      <c r="N199" s="13">
        <f t="shared" si="19"/>
        <v>3.734692569295485E-6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4.8037479899540525</v>
      </c>
      <c r="H200" s="10">
        <f t="shared" si="20"/>
        <v>-0.83111400172693362</v>
      </c>
      <c r="I200">
        <f t="shared" si="16"/>
        <v>-9.9733680207232034</v>
      </c>
      <c r="K200">
        <f t="shared" si="17"/>
        <v>-0.82917284921188028</v>
      </c>
      <c r="M200">
        <f t="shared" si="18"/>
        <v>-0.82917284921188028</v>
      </c>
      <c r="N200" s="13">
        <f t="shared" si="19"/>
        <v>3.7680730866978873E-6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4.8175636989495505</v>
      </c>
      <c r="H201" s="10">
        <f t="shared" si="20"/>
        <v>-0.82046293344978971</v>
      </c>
      <c r="I201">
        <f t="shared" si="16"/>
        <v>-9.8455552013974774</v>
      </c>
      <c r="K201">
        <f t="shared" si="17"/>
        <v>-0.81851389074845482</v>
      </c>
      <c r="M201">
        <f t="shared" si="18"/>
        <v>-0.81851389074845482</v>
      </c>
      <c r="N201" s="13">
        <f t="shared" si="19"/>
        <v>3.7987674516268092E-6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4.8313794079450485</v>
      </c>
      <c r="H202" s="10">
        <f t="shared" si="20"/>
        <v>-0.80993348272613841</v>
      </c>
      <c r="I202">
        <f t="shared" si="16"/>
        <v>-9.7192017927136618</v>
      </c>
      <c r="K202">
        <f t="shared" si="17"/>
        <v>-0.80797727757414339</v>
      </c>
      <c r="M202">
        <f t="shared" si="18"/>
        <v>-0.80797727757414339</v>
      </c>
      <c r="N202" s="13">
        <f t="shared" si="19"/>
        <v>3.8267385966918446E-6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4.8451951169405456</v>
      </c>
      <c r="H203" s="10">
        <f t="shared" si="20"/>
        <v>-0.79952469157042338</v>
      </c>
      <c r="I203">
        <f t="shared" si="16"/>
        <v>-9.5942962988450802</v>
      </c>
      <c r="K203">
        <f t="shared" si="17"/>
        <v>-0.79756205188274398</v>
      </c>
      <c r="M203">
        <f t="shared" si="18"/>
        <v>-0.79756205188274398</v>
      </c>
      <c r="N203" s="13">
        <f t="shared" si="19"/>
        <v>3.8519545436542996E-6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4.8590108259360436</v>
      </c>
      <c r="H204" s="10">
        <f t="shared" si="20"/>
        <v>-0.78923559476756089</v>
      </c>
      <c r="I204">
        <f t="shared" si="16"/>
        <v>-9.4708271372107298</v>
      </c>
      <c r="K204">
        <f t="shared" si="17"/>
        <v>-0.78726724815211269</v>
      </c>
      <c r="M204">
        <f t="shared" si="18"/>
        <v>-0.78726724815211269</v>
      </c>
      <c r="N204" s="13">
        <f t="shared" si="19"/>
        <v>3.8743883985463923E-6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4.8728265349315416</v>
      </c>
      <c r="H205" s="10">
        <f t="shared" si="20"/>
        <v>-0.77906522055979666</v>
      </c>
      <c r="I205">
        <f t="shared" si="16"/>
        <v>-9.3487826467175594</v>
      </c>
      <c r="K205">
        <f t="shared" si="17"/>
        <v>-0.77709189384211397</v>
      </c>
      <c r="M205">
        <f t="shared" si="18"/>
        <v>-0.77709189384211397</v>
      </c>
      <c r="N205" s="13">
        <f t="shared" si="19"/>
        <v>3.894018334720333E-6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4.8866422439270387</v>
      </c>
      <c r="H206" s="10">
        <f t="shared" si="20"/>
        <v>-0.76901259130722355</v>
      </c>
      <c r="I206">
        <f t="shared" si="16"/>
        <v>-9.2281510956866821</v>
      </c>
      <c r="K206">
        <f t="shared" si="17"/>
        <v>-0.76703501006633656</v>
      </c>
      <c r="M206">
        <f t="shared" si="18"/>
        <v>-0.76703501006633656</v>
      </c>
      <c r="N206" s="13">
        <f t="shared" si="19"/>
        <v>3.9108275643081001E-6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4.9004579529225367</v>
      </c>
      <c r="H207" s="10">
        <f t="shared" si="20"/>
        <v>-0.75907672412279936</v>
      </c>
      <c r="I207">
        <f t="shared" si="16"/>
        <v>-9.1089206894735923</v>
      </c>
      <c r="K207">
        <f t="shared" si="17"/>
        <v>-0.75709561223840249</v>
      </c>
      <c r="M207">
        <f t="shared" si="18"/>
        <v>-0.75709561223840249</v>
      </c>
      <c r="N207" s="13">
        <f t="shared" si="19"/>
        <v>3.924804298498513E-6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4.9142736619180347</v>
      </c>
      <c r="H208" s="10">
        <f t="shared" si="20"/>
        <v>-0.74925663148268362</v>
      </c>
      <c r="I208">
        <f t="shared" si="16"/>
        <v>-8.9910795777922026</v>
      </c>
      <c r="K208">
        <f t="shared" si="17"/>
        <v>-0.74727271069368817</v>
      </c>
      <c r="M208">
        <f t="shared" si="18"/>
        <v>-0.74727271069368817</v>
      </c>
      <c r="N208" s="13">
        <f t="shared" si="19"/>
        <v>3.9359416970083389E-6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4.9280893709135318</v>
      </c>
      <c r="H209" s="10">
        <f t="shared" si="20"/>
        <v>-0.73955132181268601</v>
      </c>
      <c r="I209">
        <f t="shared" si="16"/>
        <v>-8.8746158617522326</v>
      </c>
      <c r="K209">
        <f t="shared" si="17"/>
        <v>-0.73756531128720637</v>
      </c>
      <c r="M209">
        <f t="shared" si="18"/>
        <v>-0.73756531128720637</v>
      </c>
      <c r="N209" s="13">
        <f t="shared" si="19"/>
        <v>3.9442378073159245E-6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4.9419050799090298</v>
      </c>
      <c r="H210" s="10">
        <f t="shared" si="20"/>
        <v>-0.72995980005159655</v>
      </c>
      <c r="I210">
        <f t="shared" si="16"/>
        <v>-8.7595176006191586</v>
      </c>
      <c r="K210">
        <f t="shared" si="17"/>
        <v>-0.72797241596843254</v>
      </c>
      <c r="M210">
        <f t="shared" si="18"/>
        <v>-0.72797241596843254</v>
      </c>
      <c r="N210" s="13">
        <f t="shared" si="19"/>
        <v>3.9496954940136614E-6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4.9557207889045278</v>
      </c>
      <c r="H211" s="10">
        <f t="shared" si="20"/>
        <v>-0.72048106819214242</v>
      </c>
      <c r="I211">
        <f t="shared" si="16"/>
        <v>-8.6457728183057085</v>
      </c>
      <c r="K211">
        <f t="shared" si="17"/>
        <v>-0.71849302333379339</v>
      </c>
      <c r="M211">
        <f t="shared" si="18"/>
        <v>-0.71849302333379339</v>
      </c>
      <c r="N211" s="13">
        <f t="shared" si="19"/>
        <v>3.9523223588079952E-6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4.9695364979000249</v>
      </c>
      <c r="H212" s="10">
        <f t="shared" si="20"/>
        <v>-0.71111412580029743</v>
      </c>
      <c r="I212">
        <f t="shared" ref="I212:I275" si="23">H212*$E$6</f>
        <v>-8.5333695096035687</v>
      </c>
      <c r="K212">
        <f t="shared" ref="K212:K275" si="24">(1/2)*($L$9*$L$4*EXP(-$L$7*$O$6*(G212/$O$6-1))-($L$9*$L$6*EXP(-$L$5*$O$6*(G212/$O$6-1))))</f>
        <v>-0.70912612915752726</v>
      </c>
      <c r="M212">
        <f t="shared" ref="M212:M275" si="25">(1/2)*($L$9*$O$4*EXP(-$O$8*$O$6*(G212/$O$6-1))-($L$9*$O$7*EXP(-$O$5*$O$6*(G212/$O$6-1))))</f>
        <v>-0.70912612915752726</v>
      </c>
      <c r="N212" s="13">
        <f t="shared" ref="N212:N275" si="26">(M212-H212)^2*O212</f>
        <v>3.952130651665436E-6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4.9833522068955238</v>
      </c>
      <c r="H213" s="10">
        <f t="shared" ref="H213:H276" si="27">-(-$B$4)*(1+D213+$E$5*D213^3)*EXP(-D213)</f>
        <v>-0.70185797051364629</v>
      </c>
      <c r="I213">
        <f t="shared" si="23"/>
        <v>-8.4222956461637555</v>
      </c>
      <c r="K213">
        <f t="shared" si="24"/>
        <v>-0.69987072690161434</v>
      </c>
      <c r="M213">
        <f t="shared" si="25"/>
        <v>-0.69987072690161434</v>
      </c>
      <c r="N213" s="13">
        <f t="shared" si="26"/>
        <v>3.9491371735618015E-6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4.9971679158910218</v>
      </c>
      <c r="H214" s="10">
        <f t="shared" si="27"/>
        <v>-0.69271159851948561</v>
      </c>
      <c r="I214">
        <f t="shared" si="23"/>
        <v>-8.3125391822338273</v>
      </c>
      <c r="K214">
        <f t="shared" si="24"/>
        <v>-0.69072580820544782</v>
      </c>
      <c r="M214">
        <f t="shared" si="25"/>
        <v>-0.69072580820544782</v>
      </c>
      <c r="N214" s="13">
        <f t="shared" si="26"/>
        <v>3.9433631713262768E-6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5.0109836248865189</v>
      </c>
      <c r="H215" s="10">
        <f t="shared" si="27"/>
        <v>-0.68367400501332209</v>
      </c>
      <c r="I215">
        <f t="shared" si="23"/>
        <v>-8.2040880601598651</v>
      </c>
      <c r="K215">
        <f t="shared" si="24"/>
        <v>-0.68169036335587663</v>
      </c>
      <c r="M215">
        <f t="shared" si="25"/>
        <v>-0.68169036335587663</v>
      </c>
      <c r="N215" s="13">
        <f t="shared" si="26"/>
        <v>3.9348342251530012E-6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5.0247993338820169</v>
      </c>
      <c r="H216" s="10">
        <f t="shared" si="27"/>
        <v>-0.67474418463841079</v>
      </c>
      <c r="I216">
        <f t="shared" si="23"/>
        <v>-8.0969302156609295</v>
      </c>
      <c r="K216">
        <f t="shared" si="24"/>
        <v>-0.67276338173827732</v>
      </c>
      <c r="M216">
        <f t="shared" si="25"/>
        <v>-0.67276338173827732</v>
      </c>
      <c r="N216" s="13">
        <f t="shared" si="26"/>
        <v>3.9235801291771716E-6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5.0386150428775149</v>
      </c>
      <c r="H217" s="10">
        <f t="shared" si="27"/>
        <v>-0.66592113190695512</v>
      </c>
      <c r="I217">
        <f t="shared" si="23"/>
        <v>-7.9910535828834615</v>
      </c>
      <c r="K217">
        <f t="shared" si="24"/>
        <v>-0.66394385226924768</v>
      </c>
      <c r="M217">
        <f t="shared" si="25"/>
        <v>-0.66394385226924768</v>
      </c>
      <c r="N217" s="13">
        <f t="shared" si="26"/>
        <v>3.9096347656924685E-6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5.0524307518730129</v>
      </c>
      <c r="H218" s="10">
        <f t="shared" si="27"/>
        <v>-0.65720384160357159</v>
      </c>
      <c r="I218">
        <f t="shared" si="23"/>
        <v>-7.8864460992428587</v>
      </c>
      <c r="K218">
        <f t="shared" si="24"/>
        <v>-0.65523076381152345</v>
      </c>
      <c r="M218">
        <f t="shared" si="25"/>
        <v>-0.65523076381152345</v>
      </c>
      <c r="N218" s="13">
        <f t="shared" si="26"/>
        <v>3.8930359734735598E-6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5.0662464608685109</v>
      </c>
      <c r="H219" s="10">
        <f t="shared" si="27"/>
        <v>-0.64859130917160523</v>
      </c>
      <c r="I219">
        <f t="shared" si="23"/>
        <v>-7.7830957100592624</v>
      </c>
      <c r="K219">
        <f t="shared" si="24"/>
        <v>-0.64662310557168823</v>
      </c>
      <c r="M219">
        <f t="shared" si="25"/>
        <v>-0.64662310557168823</v>
      </c>
      <c r="N219" s="13">
        <f t="shared" si="26"/>
        <v>3.8738254107262644E-6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5.080062169864008</v>
      </c>
      <c r="H220" s="10">
        <f t="shared" si="27"/>
        <v>-0.64008253108286473</v>
      </c>
      <c r="I220">
        <f t="shared" si="23"/>
        <v>-7.6809903729943763</v>
      </c>
      <c r="K220">
        <f t="shared" si="24"/>
        <v>-0.63811986748124283</v>
      </c>
      <c r="M220">
        <f t="shared" si="25"/>
        <v>-0.63811986748124283</v>
      </c>
      <c r="N220" s="13">
        <f t="shared" si="26"/>
        <v>3.8520484131314272E-6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5.093877878859506</v>
      </c>
      <c r="H221" s="10">
        <f t="shared" si="27"/>
        <v>-0.63167650519132379</v>
      </c>
      <c r="I221">
        <f t="shared" si="23"/>
        <v>-7.5801180622958855</v>
      </c>
      <c r="K221">
        <f t="shared" si="24"/>
        <v>-0.62972004056156883</v>
      </c>
      <c r="M221">
        <f t="shared" si="25"/>
        <v>-0.62972004056156883</v>
      </c>
      <c r="N221" s="13">
        <f t="shared" si="26"/>
        <v>3.8277538474822184E-6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5.107693587855004</v>
      </c>
      <c r="H222" s="10">
        <f t="shared" si="27"/>
        <v>-0.62337223107132944</v>
      </c>
      <c r="I222">
        <f t="shared" si="23"/>
        <v>-7.4804667728559533</v>
      </c>
      <c r="K222">
        <f t="shared" si="24"/>
        <v>-0.62142261727331971</v>
      </c>
      <c r="M222">
        <f t="shared" si="25"/>
        <v>-0.62142261727331971</v>
      </c>
      <c r="N222" s="13">
        <f t="shared" si="26"/>
        <v>3.8009939613899267E-6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5.1215092968505012</v>
      </c>
      <c r="H223" s="10">
        <f t="shared" si="27"/>
        <v>-0.61516871034082787</v>
      </c>
      <c r="I223">
        <f t="shared" si="23"/>
        <v>-7.3820245240899345</v>
      </c>
      <c r="K223">
        <f t="shared" si="24"/>
        <v>-0.6132265918507388</v>
      </c>
      <c r="M223">
        <f t="shared" si="25"/>
        <v>-0.6132265918507388</v>
      </c>
      <c r="N223" s="13">
        <f t="shared" si="26"/>
        <v>3.7718242295458612E-6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5.1353250058459992</v>
      </c>
      <c r="H224" s="10">
        <f t="shared" si="27"/>
        <v>-0.60706494697011537</v>
      </c>
      <c r="I224">
        <f t="shared" si="23"/>
        <v>-7.284779363641384</v>
      </c>
      <c r="K224">
        <f t="shared" si="24"/>
        <v>-0.60513096062140836</v>
      </c>
      <c r="M224">
        <f t="shared" si="25"/>
        <v>-0.60513096062140836</v>
      </c>
      <c r="N224" s="13">
        <f t="shared" si="26"/>
        <v>3.7403031969850584E-6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5.1491407148414972</v>
      </c>
      <c r="H225" s="10">
        <f t="shared" si="27"/>
        <v>-0.59905994757659831</v>
      </c>
      <c r="I225">
        <f t="shared" si="23"/>
        <v>-7.1887193709191797</v>
      </c>
      <c r="K225">
        <f t="shared" si="24"/>
        <v>-0.59713472231190678</v>
      </c>
      <c r="M225">
        <f t="shared" si="25"/>
        <v>-0.59713472231190678</v>
      </c>
      <c r="N225" s="13">
        <f t="shared" si="26"/>
        <v>3.7064923198065382E-6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5.1629564238369943</v>
      </c>
      <c r="H226" s="10">
        <f t="shared" si="27"/>
        <v>-0.59115272170603483</v>
      </c>
      <c r="I226">
        <f t="shared" si="23"/>
        <v>-7.093832660472418</v>
      </c>
      <c r="K226">
        <f t="shared" si="24"/>
        <v>-0.58923687833984006</v>
      </c>
      <c r="M226">
        <f t="shared" si="25"/>
        <v>-0.58923687833984006</v>
      </c>
      <c r="N226" s="13">
        <f t="shared" si="26"/>
        <v>3.6704558037925053E-6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5.1767721328324923</v>
      </c>
      <c r="H227" s="10">
        <f t="shared" si="27"/>
        <v>-0.58334228210071759</v>
      </c>
      <c r="I227">
        <f t="shared" si="23"/>
        <v>-7.0001073852086115</v>
      </c>
      <c r="K227">
        <f t="shared" si="24"/>
        <v>-0.58143643309269089</v>
      </c>
      <c r="M227">
        <f t="shared" si="25"/>
        <v>-0.58143643309269089</v>
      </c>
      <c r="N227" s="13">
        <f t="shared" si="26"/>
        <v>3.632260441396377E-6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5.1905878418279903</v>
      </c>
      <c r="H228" s="10">
        <f t="shared" si="27"/>
        <v>-0.57562764495503782</v>
      </c>
      <c r="I228">
        <f t="shared" si="23"/>
        <v>-6.9075317394604543</v>
      </c>
      <c r="K228">
        <f t="shared" si="24"/>
        <v>-0.57373239419393884</v>
      </c>
      <c r="M228">
        <f t="shared" si="25"/>
        <v>-0.57373239419393884</v>
      </c>
      <c r="N228" s="13">
        <f t="shared" si="26"/>
        <v>3.5919754474462501E-6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5.2044035508234883</v>
      </c>
      <c r="H229" s="10">
        <f t="shared" si="27"/>
        <v>-0.56800783015886591</v>
      </c>
      <c r="I229">
        <f t="shared" si="23"/>
        <v>-6.8160939619063914</v>
      </c>
      <c r="K229">
        <f t="shared" si="24"/>
        <v>-0.56612377275686288</v>
      </c>
      <c r="M229">
        <f t="shared" si="25"/>
        <v>-0.56612377275686288</v>
      </c>
      <c r="N229" s="13">
        <f t="shared" si="26"/>
        <v>3.5496722940424314E-6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5.2182192598189863</v>
      </c>
      <c r="H230" s="10">
        <f t="shared" si="27"/>
        <v>-0.56048186152915891</v>
      </c>
      <c r="I230">
        <f t="shared" si="23"/>
        <v>-6.7257823383499069</v>
      </c>
      <c r="K230">
        <f t="shared" si="24"/>
        <v>-0.55860958362644453</v>
      </c>
      <c r="M230">
        <f t="shared" si="25"/>
        <v>-0.55860958362644453</v>
      </c>
      <c r="N230" s="13">
        <f t="shared" si="26"/>
        <v>3.5054245449925613E-6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5.2320349688144843</v>
      </c>
      <c r="H231" s="10">
        <f t="shared" si="27"/>
        <v>-0.55304876703020589</v>
      </c>
      <c r="I231">
        <f t="shared" si="23"/>
        <v>-6.6365852043624702</v>
      </c>
      <c r="K231">
        <f t="shared" si="24"/>
        <v>-0.551188845609767</v>
      </c>
      <c r="M231">
        <f t="shared" si="25"/>
        <v>-0.551188845609767</v>
      </c>
      <c r="N231" s="13">
        <f t="shared" si="26"/>
        <v>3.4593076902074276E-6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5.2458506778099814</v>
      </c>
      <c r="H232" s="10">
        <f t="shared" si="27"/>
        <v>-0.54570757898289834</v>
      </c>
      <c r="I232">
        <f t="shared" si="23"/>
        <v>-6.5484909477947806</v>
      </c>
      <c r="K232">
        <f t="shared" si="24"/>
        <v>-0.54386058169530349</v>
      </c>
      <c r="M232">
        <f t="shared" si="25"/>
        <v>-0.54386058169530349</v>
      </c>
      <c r="N232" s="13">
        <f t="shared" si="26"/>
        <v>3.4113989803827468E-6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5.2596663868054794</v>
      </c>
      <c r="H233" s="10">
        <f t="shared" si="27"/>
        <v>-0.53845733426340714</v>
      </c>
      <c r="I233">
        <f t="shared" si="23"/>
        <v>-6.4614880111608857</v>
      </c>
      <c r="K233">
        <f t="shared" si="24"/>
        <v>-0.53662381926146396</v>
      </c>
      <c r="M233">
        <f t="shared" si="25"/>
        <v>-0.53662381926146396</v>
      </c>
      <c r="N233" s="13">
        <f t="shared" si="26"/>
        <v>3.3617772623506831E-6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5.2734820958009765</v>
      </c>
      <c r="H234" s="10">
        <f t="shared" si="27"/>
        <v>-0.53129707449163421</v>
      </c>
      <c r="I234">
        <f t="shared" si="23"/>
        <v>-6.375564893899611</v>
      </c>
      <c r="K234">
        <f t="shared" si="24"/>
        <v>-0.52947759027477126</v>
      </c>
      <c r="M234">
        <f t="shared" si="25"/>
        <v>-0.52947759027477126</v>
      </c>
      <c r="N234" s="13">
        <f t="shared" si="26"/>
        <v>3.3105228154133984E-6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5.2872978047964754</v>
      </c>
      <c r="H235" s="10">
        <f t="shared" si="27"/>
        <v>-0.52422584620979495</v>
      </c>
      <c r="I235">
        <f t="shared" si="23"/>
        <v>-6.290710154517539</v>
      </c>
      <c r="K235">
        <f t="shared" si="24"/>
        <v>-0.52242093147800961</v>
      </c>
      <c r="M235">
        <f t="shared" si="25"/>
        <v>-0.52242093147800961</v>
      </c>
      <c r="N235" s="13">
        <f t="shared" si="26"/>
        <v>3.2577171890157651E-6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5.3011135137919734</v>
      </c>
      <c r="H236" s="10">
        <f t="shared" si="27"/>
        <v>-0.51724270105147707</v>
      </c>
      <c r="I236">
        <f t="shared" si="23"/>
        <v>-6.2069124126177249</v>
      </c>
      <c r="K236">
        <f t="shared" si="24"/>
        <v>-0.51545288456870209</v>
      </c>
      <c r="M236">
        <f t="shared" si="25"/>
        <v>-0.51545288456870209</v>
      </c>
      <c r="N236" s="13">
        <f t="shared" si="26"/>
        <v>3.2034430420130229E-6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5.3149292227874705</v>
      </c>
      <c r="H237" s="10">
        <f t="shared" si="27"/>
        <v>-0.51034669590151138</v>
      </c>
      <c r="I237">
        <f t="shared" si="23"/>
        <v>-6.124160350818137</v>
      </c>
      <c r="K237">
        <f t="shared" si="24"/>
        <v>-0.50857249636823609</v>
      </c>
      <c r="M237">
        <f t="shared" si="25"/>
        <v>-0.50857249636823609</v>
      </c>
      <c r="N237" s="13">
        <f t="shared" si="26"/>
        <v>3.1477839838742538E-6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5.3287449317829685</v>
      </c>
      <c r="H238" s="10">
        <f t="shared" si="27"/>
        <v>-0.5035368930469788</v>
      </c>
      <c r="I238">
        <f t="shared" si="23"/>
        <v>-6.0424427165637455</v>
      </c>
      <c r="K238">
        <f t="shared" si="24"/>
        <v>-0.50177881898196319</v>
      </c>
      <c r="M238">
        <f t="shared" si="25"/>
        <v>-0.50177881898196319</v>
      </c>
      <c r="N238" s="13">
        <f t="shared" si="26"/>
        <v>3.0908244180804846E-6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5.3425606407784665</v>
      </c>
      <c r="H239" s="10">
        <f t="shared" si="27"/>
        <v>-0.4968123603196668</v>
      </c>
      <c r="I239">
        <f t="shared" si="23"/>
        <v>-5.9617483238360016</v>
      </c>
      <c r="K239">
        <f t="shared" si="24"/>
        <v>-0.49507090995059039</v>
      </c>
      <c r="M239">
        <f t="shared" si="25"/>
        <v>-0.49507090995059039</v>
      </c>
      <c r="N239" s="13">
        <f t="shared" si="26"/>
        <v>3.0326493879563778E-6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5.3563763497739636</v>
      </c>
      <c r="H240" s="10">
        <f t="shared" si="27"/>
        <v>-0.49017217123028256</v>
      </c>
      <c r="I240">
        <f t="shared" si="23"/>
        <v>-5.8820660547633903</v>
      </c>
      <c r="K240">
        <f t="shared" si="24"/>
        <v>-0.48844783239315892</v>
      </c>
      <c r="M240">
        <f t="shared" si="25"/>
        <v>-0.48844783239315892</v>
      </c>
      <c r="N240" s="13">
        <f t="shared" si="26"/>
        <v>2.9733444252129073E-6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5.3701920587694616</v>
      </c>
      <c r="H241" s="10">
        <f t="shared" si="27"/>
        <v>-0.48361540509471512</v>
      </c>
      <c r="I241">
        <f t="shared" si="23"/>
        <v>-5.8033848611365819</v>
      </c>
      <c r="K241">
        <f t="shared" si="24"/>
        <v>-0.48190865514190201</v>
      </c>
      <c r="M241">
        <f t="shared" si="25"/>
        <v>-0.48190865514190201</v>
      </c>
      <c r="N241" s="13">
        <f t="shared" si="26"/>
        <v>2.9129954014275653E-6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5.3840077677649596</v>
      </c>
      <c r="H242" s="10">
        <f t="shared" si="27"/>
        <v>-0.47714114715263511</v>
      </c>
      <c r="I242">
        <f t="shared" si="23"/>
        <v>-5.7256937658316218</v>
      </c>
      <c r="K242">
        <f t="shared" si="24"/>
        <v>-0.47545245286927784</v>
      </c>
      <c r="M242">
        <f t="shared" si="25"/>
        <v>-0.47545245286927784</v>
      </c>
      <c r="N242" s="13">
        <f t="shared" si="26"/>
        <v>2.8516883826435326E-6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5.3978234767604567</v>
      </c>
      <c r="H243" s="10">
        <f t="shared" si="27"/>
        <v>-0.47074848867870528</v>
      </c>
      <c r="I243">
        <f t="shared" si="23"/>
        <v>-5.6489818641444636</v>
      </c>
      <c r="K243">
        <f t="shared" si="24"/>
        <v>-0.46907830620743696</v>
      </c>
      <c r="M243">
        <f t="shared" si="25"/>
        <v>-0.46907830620743696</v>
      </c>
      <c r="N243" s="13">
        <f t="shared" si="26"/>
        <v>2.7895094873319598E-6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5.4116391857559547</v>
      </c>
      <c r="H244" s="10">
        <f t="shared" si="27"/>
        <v>-0.46443652708667432</v>
      </c>
      <c r="I244">
        <f t="shared" si="23"/>
        <v>-5.5732383250400916</v>
      </c>
      <c r="K244">
        <f t="shared" si="24"/>
        <v>-0.46278530186040251</v>
      </c>
      <c r="M244">
        <f t="shared" si="25"/>
        <v>-0.46278530186040251</v>
      </c>
      <c r="N244" s="13">
        <f t="shared" si="26"/>
        <v>2.7265447478763999E-6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5.4254548947514527</v>
      </c>
      <c r="H245" s="10">
        <f t="shared" si="27"/>
        <v>-0.45820436602661152</v>
      </c>
      <c r="I245">
        <f t="shared" si="23"/>
        <v>-5.4984523923193382</v>
      </c>
      <c r="K245">
        <f t="shared" si="24"/>
        <v>-0.45657253270922005</v>
      </c>
      <c r="M245">
        <f t="shared" si="25"/>
        <v>-0.45657253270922005</v>
      </c>
      <c r="N245" s="13">
        <f t="shared" si="26"/>
        <v>2.6628799757488612E-6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5.4392706037469507</v>
      </c>
      <c r="H246" s="10">
        <f t="shared" si="27"/>
        <v>-0.45205111547553345</v>
      </c>
      <c r="I246">
        <f t="shared" si="23"/>
        <v>-5.4246133857064009</v>
      </c>
      <c r="K246">
        <f t="shared" si="24"/>
        <v>-0.45043909791032544</v>
      </c>
      <c r="M246">
        <f t="shared" si="25"/>
        <v>-0.45043909791032544</v>
      </c>
      <c r="N246" s="13">
        <f t="shared" si="26"/>
        <v>2.5986006305391695E-6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5.4530863127424487</v>
      </c>
      <c r="H247" s="10">
        <f t="shared" si="27"/>
        <v>-0.44597589182166658</v>
      </c>
      <c r="I247">
        <f t="shared" si="23"/>
        <v>-5.3517107018599992</v>
      </c>
      <c r="K247">
        <f t="shared" si="24"/>
        <v>-0.44438410298737163</v>
      </c>
      <c r="M247">
        <f t="shared" si="25"/>
        <v>-0.44438410298737163</v>
      </c>
      <c r="N247" s="13">
        <f t="shared" si="26"/>
        <v>2.5337916929860735E-6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5.4669020217379458</v>
      </c>
      <c r="H248" s="10">
        <f t="shared" si="27"/>
        <v>-0.43997781794258334</v>
      </c>
      <c r="I248">
        <f t="shared" si="23"/>
        <v>-5.2797338153110003</v>
      </c>
      <c r="K248">
        <f t="shared" si="24"/>
        <v>-0.43840665991675926</v>
      </c>
      <c r="M248">
        <f t="shared" si="25"/>
        <v>-0.43840665991675926</v>
      </c>
      <c r="N248" s="13">
        <f t="shared" si="26"/>
        <v>2.468537542111427E-6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5.4807177307334447</v>
      </c>
      <c r="H249" s="10">
        <f t="shared" si="27"/>
        <v>-0.43405602327743836</v>
      </c>
      <c r="I249">
        <f t="shared" si="23"/>
        <v>-5.2086722793292601</v>
      </c>
      <c r="K249">
        <f t="shared" si="24"/>
        <v>-0.4325058872070851</v>
      </c>
      <c r="M249">
        <f t="shared" si="25"/>
        <v>-0.4325058872070851</v>
      </c>
      <c r="N249" s="13">
        <f t="shared" si="26"/>
        <v>2.4029218366102423E-6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5.4945334397289427</v>
      </c>
      <c r="H250" s="10">
        <f t="shared" si="27"/>
        <v>-0.428209643893526</v>
      </c>
      <c r="I250">
        <f t="shared" si="23"/>
        <v>-5.1385157267223125</v>
      </c>
      <c r="K250">
        <f t="shared" si="24"/>
        <v>-0.42668090997274793</v>
      </c>
      <c r="M250">
        <f t="shared" si="25"/>
        <v>-0.42668090997274793</v>
      </c>
      <c r="N250" s="13">
        <f t="shared" si="26"/>
        <v>2.3370274005374883E-6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5.5083491487244398</v>
      </c>
      <c r="H251" s="10">
        <f t="shared" si="27"/>
        <v>-0.42243782254737433</v>
      </c>
      <c r="I251">
        <f t="shared" si="23"/>
        <v>-5.0692538705684917</v>
      </c>
      <c r="K251">
        <f t="shared" si="24"/>
        <v>-0.42093086000190288</v>
      </c>
      <c r="M251">
        <f t="shared" si="25"/>
        <v>-0.42093086000190288</v>
      </c>
      <c r="N251" s="13">
        <f t="shared" si="26"/>
        <v>2.2709361134537811E-6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5.5221648577199378</v>
      </c>
      <c r="H252" s="10">
        <f t="shared" si="27"/>
        <v>-0.41673970874058219</v>
      </c>
      <c r="I252">
        <f t="shared" si="23"/>
        <v>-5.0008765048869863</v>
      </c>
      <c r="K252">
        <f t="shared" si="24"/>
        <v>-0.41525487581899356</v>
      </c>
      <c r="M252">
        <f t="shared" si="25"/>
        <v>-0.41525487581899356</v>
      </c>
      <c r="N252" s="13">
        <f t="shared" si="26"/>
        <v>2.2047288050334273E-6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5.5359805667154358</v>
      </c>
      <c r="H253" s="10">
        <f t="shared" si="27"/>
        <v>-0.41111445877060032</v>
      </c>
      <c r="I253">
        <f t="shared" si="23"/>
        <v>-4.9333735052472036</v>
      </c>
      <c r="K253">
        <f t="shared" si="24"/>
        <v>-0.40965210274205183</v>
      </c>
      <c r="M253">
        <f t="shared" si="25"/>
        <v>-0.40965210274205183</v>
      </c>
      <c r="N253" s="13">
        <f t="shared" si="26"/>
        <v>2.1384851542321265E-6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5.5497962757109329</v>
      </c>
      <c r="H254" s="10">
        <f t="shared" si="27"/>
        <v>-0.40556123577665004</v>
      </c>
      <c r="I254">
        <f t="shared" si="23"/>
        <v>-4.8667348293198005</v>
      </c>
      <c r="K254">
        <f t="shared" si="24"/>
        <v>-0.40412169293495864</v>
      </c>
      <c r="M254">
        <f t="shared" si="25"/>
        <v>-0.40412169293495864</v>
      </c>
      <c r="N254" s="13">
        <f t="shared" si="26"/>
        <v>2.0722835930649485E-6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5.5636119847064309</v>
      </c>
      <c r="H255" s="10">
        <f t="shared" si="27"/>
        <v>-0.40007920978096834</v>
      </c>
      <c r="I255">
        <f t="shared" si="23"/>
        <v>-4.8009505173716196</v>
      </c>
      <c r="K255">
        <f t="shared" si="24"/>
        <v>-0.39866280545486027</v>
      </c>
      <c r="M255">
        <f t="shared" si="25"/>
        <v>-0.39866280545486027</v>
      </c>
      <c r="N255" s="13">
        <f t="shared" si="26"/>
        <v>2.0062012150176482E-6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5.5774276937019289</v>
      </c>
      <c r="H256" s="10">
        <f t="shared" si="27"/>
        <v>-0.39466755772556039</v>
      </c>
      <c r="I256">
        <f t="shared" si="23"/>
        <v>-4.7360106927067243</v>
      </c>
      <c r="K256">
        <f t="shared" si="24"/>
        <v>-0.39327460629492067</v>
      </c>
      <c r="M256">
        <f t="shared" si="25"/>
        <v>-0.39327460629492067</v>
      </c>
      <c r="N256" s="13">
        <f t="shared" si="26"/>
        <v>1.9403136881212472E-6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5.591243402697426</v>
      </c>
      <c r="H257" s="10">
        <f t="shared" si="27"/>
        <v>-0.38932546350463698</v>
      </c>
      <c r="I257">
        <f t="shared" si="23"/>
        <v>-4.6719055620556436</v>
      </c>
      <c r="K257">
        <f t="shared" si="24"/>
        <v>-0.38795626842258601</v>
      </c>
      <c r="M257">
        <f t="shared" si="25"/>
        <v>-0.38795626842258601</v>
      </c>
      <c r="N257" s="13">
        <f t="shared" si="26"/>
        <v>1.8746951727125538E-6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5.605059111692924</v>
      </c>
      <c r="H258" s="10">
        <f t="shared" si="27"/>
        <v>-0.38405211799290412</v>
      </c>
      <c r="I258">
        <f t="shared" si="23"/>
        <v>-4.6086254159148492</v>
      </c>
      <c r="K258">
        <f t="shared" si="24"/>
        <v>-0.38270697181352858</v>
      </c>
      <c r="M258">
        <f t="shared" si="25"/>
        <v>-0.38270697181352858</v>
      </c>
      <c r="N258" s="13">
        <f t="shared" si="26"/>
        <v>1.8094182438885956E-6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5.618874820688422</v>
      </c>
      <c r="H259" s="10">
        <f t="shared" si="27"/>
        <v>-0.37884671906987377</v>
      </c>
      <c r="I259">
        <f t="shared" si="23"/>
        <v>-4.5461606288384857</v>
      </c>
      <c r="K259">
        <f t="shared" si="24"/>
        <v>-0.3775259034814486</v>
      </c>
      <c r="M259">
        <f t="shared" si="25"/>
        <v>-0.3775259034814486</v>
      </c>
      <c r="N259" s="13">
        <f t="shared" si="26"/>
        <v>1.744553818626935E-6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5.6326905296839191</v>
      </c>
      <c r="H260" s="10">
        <f t="shared" si="27"/>
        <v>-0.37370847164035148</v>
      </c>
      <c r="I260">
        <f t="shared" si="23"/>
        <v>-4.4845016596842182</v>
      </c>
      <c r="K260">
        <f t="shared" si="24"/>
        <v>-0.37241225750387996</v>
      </c>
      <c r="M260">
        <f t="shared" si="25"/>
        <v>-0.37241225750387996</v>
      </c>
      <c r="N260" s="13">
        <f t="shared" si="26"/>
        <v>1.6801710875886043E-6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5.6465062386794171</v>
      </c>
      <c r="H261" s="10">
        <f t="shared" si="27"/>
        <v>-0.36863658765125706</v>
      </c>
      <c r="I261">
        <f t="shared" si="23"/>
        <v>-4.4236390518150852</v>
      </c>
      <c r="K261">
        <f t="shared" si="24"/>
        <v>-0.36736523504416208</v>
      </c>
      <c r="M261">
        <f t="shared" si="25"/>
        <v>-0.36736523504416208</v>
      </c>
      <c r="N261" s="13">
        <f t="shared" si="26"/>
        <v>1.6163374515672248E-6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5.6603219476749151</v>
      </c>
      <c r="H262" s="10">
        <f t="shared" si="27"/>
        <v>-0.3636302861049267</v>
      </c>
      <c r="I262">
        <f t="shared" si="23"/>
        <v>-4.3635634332591202</v>
      </c>
      <c r="K262">
        <f t="shared" si="24"/>
        <v>-0.36238404436973276</v>
      </c>
      <c r="M262">
        <f t="shared" si="25"/>
        <v>-0.36238404436973276</v>
      </c>
      <c r="N262" s="13">
        <f t="shared" si="26"/>
        <v>1.5531184625392087E-6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5.6741376566704123</v>
      </c>
      <c r="H263" s="10">
        <f t="shared" si="27"/>
        <v>-0.35868879306904122</v>
      </c>
      <c r="I263">
        <f t="shared" si="23"/>
        <v>-4.3042655168284947</v>
      </c>
      <c r="K263">
        <f t="shared" si="24"/>
        <v>-0.35746790086687863</v>
      </c>
      <c r="M263">
        <f t="shared" si="25"/>
        <v>-0.35746790086687863</v>
      </c>
      <c r="N263" s="13">
        <f t="shared" si="26"/>
        <v>1.4905777693014269E-6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5.6879533656659111</v>
      </c>
      <c r="H264" s="10">
        <f t="shared" si="27"/>
        <v>-0.35381134168331924</v>
      </c>
      <c r="I264">
        <f t="shared" si="23"/>
        <v>-4.2457361001998306</v>
      </c>
      <c r="K264">
        <f t="shared" si="24"/>
        <v>-0.35261602705208939</v>
      </c>
      <c r="M264">
        <f t="shared" si="25"/>
        <v>-0.35261602705208939</v>
      </c>
      <c r="N264" s="13">
        <f t="shared" si="26"/>
        <v>1.4287770676321499E-6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5.7017690746614083</v>
      </c>
      <c r="H265" s="10">
        <f t="shared" si="27"/>
        <v>-0.34899717216311099</v>
      </c>
      <c r="I265">
        <f t="shared" si="23"/>
        <v>-4.1879660659573315</v>
      </c>
      <c r="K265">
        <f t="shared" si="24"/>
        <v>-0.3478276525801568</v>
      </c>
      <c r="M265">
        <f t="shared" si="25"/>
        <v>-0.3478276525801568</v>
      </c>
      <c r="N265" s="13">
        <f t="shared" si="26"/>
        <v>1.3677760549133487E-6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5.7155847836569063</v>
      </c>
      <c r="H266" s="10">
        <f t="shared" si="27"/>
        <v>-0.34424553180002304</v>
      </c>
      <c r="I266">
        <f t="shared" si="23"/>
        <v>-4.1309463816002765</v>
      </c>
      <c r="K266">
        <f t="shared" si="24"/>
        <v>-0.343102014249137</v>
      </c>
      <c r="M266">
        <f t="shared" si="25"/>
        <v>-0.343102014249137</v>
      </c>
      <c r="N266" s="13">
        <f t="shared" si="26"/>
        <v>1.3076323891844112E-6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5.7294004926524043</v>
      </c>
      <c r="H267" s="10">
        <f t="shared" si="27"/>
        <v>-0.33955567495969896</v>
      </c>
      <c r="I267">
        <f t="shared" si="23"/>
        <v>-4.0746680995163871</v>
      </c>
      <c r="K267">
        <f t="shared" si="24"/>
        <v>-0.33843835600232097</v>
      </c>
      <c r="M267">
        <f t="shared" si="25"/>
        <v>-0.33843835600232097</v>
      </c>
      <c r="N267" s="13">
        <f t="shared" si="26"/>
        <v>1.2484016525162353E-6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5.7432162016479023</v>
      </c>
      <c r="H268" s="10">
        <f t="shared" si="27"/>
        <v>-0.33492686307687936</v>
      </c>
      <c r="I268">
        <f t="shared" si="23"/>
        <v>-4.0191223569225523</v>
      </c>
      <c r="K268">
        <f t="shared" si="24"/>
        <v>-0.33383592892732494</v>
      </c>
      <c r="M268">
        <f t="shared" si="25"/>
        <v>-0.33383592892732494</v>
      </c>
      <c r="N268" s="13">
        <f t="shared" si="26"/>
        <v>1.1901373186640087E-6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5.7570319106434003</v>
      </c>
      <c r="H269" s="10">
        <f t="shared" si="27"/>
        <v>-0.33035836464785806</v>
      </c>
      <c r="I269">
        <f t="shared" si="23"/>
        <v>-3.9643003757742967</v>
      </c>
      <c r="K269">
        <f t="shared" si="24"/>
        <v>-0.3292939912524232</v>
      </c>
      <c r="M269">
        <f t="shared" si="25"/>
        <v>-0.3292939912524232</v>
      </c>
      <c r="N269" s="13">
        <f t="shared" si="26"/>
        <v>1.1328907249095304E-6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5.7708476196388974</v>
      </c>
      <c r="H270" s="10">
        <f t="shared" si="27"/>
        <v>-0.32584945522044906</v>
      </c>
      <c r="I270">
        <f t="shared" si="23"/>
        <v>-3.9101934626453887</v>
      </c>
      <c r="K270">
        <f t="shared" si="24"/>
        <v>-0.32481180834024309</v>
      </c>
      <c r="M270">
        <f t="shared" si="25"/>
        <v>-0.32481180834024309</v>
      </c>
      <c r="N270" s="13">
        <f t="shared" si="26"/>
        <v>1.0767110480011762E-6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5.7846633286343954</v>
      </c>
      <c r="H271" s="10">
        <f t="shared" si="27"/>
        <v>-0.32139941738157235</v>
      </c>
      <c r="I271">
        <f t="shared" si="23"/>
        <v>-3.856793008578868</v>
      </c>
      <c r="K271">
        <f t="shared" si="24"/>
        <v>-0.32038865267892874</v>
      </c>
      <c r="M271">
        <f t="shared" si="25"/>
        <v>-0.32038865267892874</v>
      </c>
      <c r="N271" s="13">
        <f t="shared" si="26"/>
        <v>1.0216452841102198E-6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5.7984790376298934</v>
      </c>
      <c r="H272" s="10">
        <f t="shared" si="27"/>
        <v>-0.31700754074256937</v>
      </c>
      <c r="I272">
        <f t="shared" si="23"/>
        <v>-3.8040904889108322</v>
      </c>
      <c r="K272">
        <f t="shared" si="24"/>
        <v>-0.31602380387088802</v>
      </c>
      <c r="M272">
        <f t="shared" si="25"/>
        <v>-0.31602380387088802</v>
      </c>
      <c r="N272" s="13">
        <f t="shared" si="26"/>
        <v>9.67738232705411E-7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5.8122947466253914</v>
      </c>
      <c r="H273" s="10">
        <f t="shared" si="27"/>
        <v>-0.31267312192234414</v>
      </c>
      <c r="I273">
        <f t="shared" si="23"/>
        <v>-3.7520774630681295</v>
      </c>
      <c r="K273">
        <f t="shared" si="24"/>
        <v>-0.31171654861921955</v>
      </c>
      <c r="M273">
        <f t="shared" si="25"/>
        <v>-0.31171654861921955</v>
      </c>
      <c r="N273" s="13">
        <f t="shared" si="26"/>
        <v>9.1503248425070229E-7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5.8261104556208885</v>
      </c>
      <c r="H274" s="10">
        <f t="shared" si="27"/>
        <v>-0.30839546452843647</v>
      </c>
      <c r="I274">
        <f t="shared" si="23"/>
        <v>-3.7007455743412376</v>
      </c>
      <c r="K274">
        <f t="shared" si="24"/>
        <v>-0.30746618071192988</v>
      </c>
      <c r="M274">
        <f t="shared" si="25"/>
        <v>-0.30746618071192988</v>
      </c>
      <c r="N274" s="13">
        <f t="shared" si="26"/>
        <v>8.6356841162104906E-7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5.8399261646163865</v>
      </c>
      <c r="H275" s="10">
        <f t="shared" si="27"/>
        <v>-0.30417387913611688</v>
      </c>
      <c r="I275">
        <f t="shared" si="23"/>
        <v>-3.6500865496334027</v>
      </c>
      <c r="K275">
        <f t="shared" si="24"/>
        <v>-0.30327200100403234</v>
      </c>
      <c r="M275">
        <f t="shared" si="25"/>
        <v>-0.30327200100403234</v>
      </c>
      <c r="N275" s="13">
        <f t="shared" si="26"/>
        <v>8.1338416513228565E-7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5.8537418736118845</v>
      </c>
      <c r="H276" s="10">
        <f t="shared" si="27"/>
        <v>-0.30000768326560168</v>
      </c>
      <c r="I276">
        <f t="shared" ref="I276:I339" si="30">H276*$E$6</f>
        <v>-3.6000921991872201</v>
      </c>
      <c r="K276">
        <f t="shared" ref="K276:K339" si="31">(1/2)*($L$9*$L$4*EXP(-$L$7*$O$6*(G276/$O$6-1))-($L$9*$L$6*EXP(-$L$5*$O$6*(G276/$O$6-1))))</f>
        <v>-0.29913331739762777</v>
      </c>
      <c r="M276">
        <f t="shared" ref="M276:M339" si="32">(1/2)*($L$9*$O$4*EXP(-$O$8*$O$6*(G276/$O$6-1))-($L$9*$O$7*EXP(-$O$5*$O$6*(G276/$O$6-1))))</f>
        <v>-0.29913331739762777</v>
      </c>
      <c r="N276" s="13">
        <f t="shared" ref="N276:N339" si="33">(M276-H276)^2*O276</f>
        <v>7.6451567107775682E-7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5.8675575826073816</v>
      </c>
      <c r="H277" s="10">
        <f t="shared" ref="H277:H340" si="34">-(-$B$4)*(1+D277+$E$5*D277^3)*EXP(-D277)</f>
        <v>-0.29589620135747047</v>
      </c>
      <c r="I277">
        <f t="shared" si="30"/>
        <v>-3.5507544162896458</v>
      </c>
      <c r="K277">
        <f t="shared" si="31"/>
        <v>-0.29504944482005202</v>
      </c>
      <c r="M277">
        <f t="shared" si="32"/>
        <v>-0.29504944482005202</v>
      </c>
      <c r="N277" s="13">
        <f t="shared" si="33"/>
        <v>7.1699663366087812E-7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5.8813732916028876</v>
      </c>
      <c r="H278" s="10">
        <f t="shared" si="34"/>
        <v>-0.29183876474637899</v>
      </c>
      <c r="I278">
        <f t="shared" si="30"/>
        <v>-3.5020651769565481</v>
      </c>
      <c r="K278">
        <f t="shared" si="31"/>
        <v>-0.291019705200183</v>
      </c>
      <c r="M278">
        <f t="shared" si="32"/>
        <v>-0.291019705200183</v>
      </c>
      <c r="N278" s="13">
        <f t="shared" si="33"/>
        <v>6.7085854021477808E-7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5.8951890005983776</v>
      </c>
      <c r="H279" s="10">
        <f t="shared" si="34"/>
        <v>-0.2878347116331571</v>
      </c>
      <c r="I279">
        <f t="shared" si="30"/>
        <v>-3.4540165395978852</v>
      </c>
      <c r="K279">
        <f t="shared" si="31"/>
        <v>-0.28704342744300759</v>
      </c>
      <c r="M279">
        <f t="shared" si="32"/>
        <v>-0.28704342744300759</v>
      </c>
      <c r="N279" s="13">
        <f t="shared" si="33"/>
        <v>6.2613066958056665E-7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5.9090047095938747</v>
      </c>
      <c r="H280" s="10">
        <f t="shared" si="34"/>
        <v>-0.28388338705533422</v>
      </c>
      <c r="I280">
        <f t="shared" si="30"/>
        <v>-3.4066006446640107</v>
      </c>
      <c r="K280">
        <f t="shared" si="31"/>
        <v>-0.28311994740247926</v>
      </c>
      <c r="M280">
        <f t="shared" si="32"/>
        <v>-0.28311994740247926</v>
      </c>
      <c r="N280" s="13">
        <f t="shared" si="33"/>
        <v>5.828401035513158E-7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5.9228204185893736</v>
      </c>
      <c r="H281" s="10">
        <f t="shared" si="34"/>
        <v>-0.27998414285623902</v>
      </c>
      <c r="I281">
        <f t="shared" si="30"/>
        <v>-3.359809714274868</v>
      </c>
      <c r="K281">
        <f t="shared" si="31"/>
        <v>-0.27924860785283029</v>
      </c>
      <c r="M281">
        <f t="shared" si="32"/>
        <v>-0.27924860785283029</v>
      </c>
      <c r="N281" s="13">
        <f t="shared" si="33"/>
        <v>5.4101174123947624E-7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5.9366361275848778</v>
      </c>
      <c r="H282" s="10">
        <f t="shared" si="34"/>
        <v>-0.27613633765267787</v>
      </c>
      <c r="I282">
        <f t="shared" si="30"/>
        <v>-3.3136360518321344</v>
      </c>
      <c r="K282">
        <f t="shared" si="31"/>
        <v>-0.27542875845833525</v>
      </c>
      <c r="M282">
        <f t="shared" si="32"/>
        <v>-0.27542875845833525</v>
      </c>
      <c r="N282" s="13">
        <f t="shared" si="33"/>
        <v>5.006683162665389E-7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5.9504518365803696</v>
      </c>
      <c r="H283" s="10">
        <f t="shared" si="34"/>
        <v>-0.27233933680131528</v>
      </c>
      <c r="I283">
        <f t="shared" si="30"/>
        <v>-3.2680720416157834</v>
      </c>
      <c r="K283">
        <f t="shared" si="31"/>
        <v>-0.2716597557416548</v>
      </c>
      <c r="M283">
        <f t="shared" si="32"/>
        <v>-0.2716597557416548</v>
      </c>
      <c r="N283" s="13">
        <f t="shared" si="33"/>
        <v>4.6183041664926555E-7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5.9642675455758667</v>
      </c>
      <c r="H284" s="10">
        <f t="shared" si="34"/>
        <v>-0.26859251236377885</v>
      </c>
      <c r="I284">
        <f t="shared" si="30"/>
        <v>-3.2231101483653459</v>
      </c>
      <c r="K284">
        <f t="shared" si="31"/>
        <v>-0.26794096305078685</v>
      </c>
      <c r="M284">
        <f t="shared" si="32"/>
        <v>-0.26794096305078685</v>
      </c>
      <c r="N284" s="13">
        <f t="shared" si="33"/>
        <v>4.2451650726034026E-7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5.9780832545713647</v>
      </c>
      <c r="H285" s="10">
        <f t="shared" si="34"/>
        <v>-0.26489524307061735</v>
      </c>
      <c r="I285">
        <f t="shared" si="30"/>
        <v>-3.1787429168474084</v>
      </c>
      <c r="K285">
        <f t="shared" si="31"/>
        <v>-0.26427175052475044</v>
      </c>
      <c r="M285">
        <f t="shared" si="32"/>
        <v>-0.26427175052475044</v>
      </c>
      <c r="N285" s="13">
        <f t="shared" si="33"/>
        <v>3.887429547516015E-7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5.9918989635668689</v>
      </c>
      <c r="H286" s="10">
        <f t="shared" si="34"/>
        <v>-0.26124691428411523</v>
      </c>
      <c r="I286">
        <f t="shared" si="30"/>
        <v>-3.134962971409383</v>
      </c>
      <c r="K286">
        <f t="shared" si="31"/>
        <v>-0.26065149505801527</v>
      </c>
      <c r="M286">
        <f t="shared" si="32"/>
        <v>-0.26065149505801527</v>
      </c>
      <c r="N286" s="13">
        <f t="shared" si="33"/>
        <v>3.5452405480947293E-7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6.0057146725623598</v>
      </c>
      <c r="H287" s="10">
        <f t="shared" si="34"/>
        <v>-0.25764691796007227</v>
      </c>
      <c r="I287">
        <f t="shared" si="30"/>
        <v>-3.0917630155208675</v>
      </c>
      <c r="K287">
        <f t="shared" si="31"/>
        <v>-0.25707958026378247</v>
      </c>
      <c r="M287">
        <f t="shared" si="32"/>
        <v>-0.25707958026378247</v>
      </c>
      <c r="N287" s="13">
        <f t="shared" si="33"/>
        <v>3.2187206163142264E-7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6.0195303815578578</v>
      </c>
      <c r="H288" s="10">
        <f t="shared" si="34"/>
        <v>-0.25409465260856479</v>
      </c>
      <c r="I288">
        <f t="shared" si="30"/>
        <v>-3.0491358313027774</v>
      </c>
      <c r="K288">
        <f t="shared" si="31"/>
        <v>-0.2535553964361365</v>
      </c>
      <c r="M288">
        <f t="shared" si="32"/>
        <v>-0.2535553964361365</v>
      </c>
      <c r="N288" s="13">
        <f t="shared" si="33"/>
        <v>2.9079721950200081E-7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6.0333460905533558</v>
      </c>
      <c r="H289" s="10">
        <f t="shared" si="34"/>
        <v>-0.25058952325380307</v>
      </c>
      <c r="I289">
        <f t="shared" si="30"/>
        <v>-3.0070742790456366</v>
      </c>
      <c r="K289">
        <f t="shared" si="31"/>
        <v>-0.25007834051118794</v>
      </c>
      <c r="M289">
        <f t="shared" si="32"/>
        <v>-0.25007834051118794</v>
      </c>
      <c r="N289" s="13">
        <f t="shared" si="33"/>
        <v>2.6130779634753132E-7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6.04716179954886</v>
      </c>
      <c r="H290" s="10">
        <f t="shared" si="34"/>
        <v>-0.24713094139308522</v>
      </c>
      <c r="I290">
        <f t="shared" si="30"/>
        <v>-2.9655712967170227</v>
      </c>
      <c r="K290">
        <f t="shared" si="31"/>
        <v>-0.24664781602720623</v>
      </c>
      <c r="M290">
        <f t="shared" si="32"/>
        <v>-0.24664781602720623</v>
      </c>
      <c r="N290" s="13">
        <f t="shared" si="33"/>
        <v>2.3341011915571248E-7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6.0609775085443527</v>
      </c>
      <c r="H291" s="10">
        <f t="shared" si="34"/>
        <v>-0.24371832495494303</v>
      </c>
      <c r="I291">
        <f t="shared" si="30"/>
        <v>-2.9246198994593162</v>
      </c>
      <c r="K291">
        <f t="shared" si="31"/>
        <v>-0.24326323308384259</v>
      </c>
      <c r="M291">
        <f t="shared" si="32"/>
        <v>-0.24326323308384259</v>
      </c>
      <c r="N291" s="13">
        <f t="shared" si="33"/>
        <v>2.0710861114169275E-7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6.0747932175398489</v>
      </c>
      <c r="H292" s="10">
        <f t="shared" si="34"/>
        <v>-0.24035109825649076</v>
      </c>
      <c r="I292">
        <f t="shared" si="30"/>
        <v>-2.8842131790778893</v>
      </c>
      <c r="K292">
        <f t="shared" si="31"/>
        <v>-0.23992400830045732</v>
      </c>
      <c r="M292">
        <f t="shared" si="32"/>
        <v>-0.23992400830045732</v>
      </c>
      <c r="N292" s="13">
        <f t="shared" si="33"/>
        <v>1.824058305446444E-7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6.0886089265353478</v>
      </c>
      <c r="H293" s="10">
        <f t="shared" si="34"/>
        <v>-0.23702869196008219</v>
      </c>
      <c r="I293">
        <f t="shared" si="30"/>
        <v>-2.8443443035209865</v>
      </c>
      <c r="K293">
        <f t="shared" si="31"/>
        <v>-0.23662956477365252</v>
      </c>
      <c r="M293">
        <f t="shared" si="32"/>
        <v>-0.23662956477365252</v>
      </c>
      <c r="N293" s="13">
        <f t="shared" si="33"/>
        <v>1.5930251094726964E-7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6.1024246355308511</v>
      </c>
      <c r="H294" s="10">
        <f t="shared" si="34"/>
        <v>-0.23375054302926834</v>
      </c>
      <c r="I294">
        <f t="shared" si="30"/>
        <v>-2.8050065163512201</v>
      </c>
      <c r="K294">
        <f t="shared" si="31"/>
        <v>-0.2333793320340187</v>
      </c>
      <c r="M294">
        <f t="shared" si="32"/>
        <v>-0.2333793320340187</v>
      </c>
      <c r="N294" s="13">
        <f t="shared" si="33"/>
        <v>1.3779760299423077E-7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6.116240344526342</v>
      </c>
      <c r="H295" s="10">
        <f t="shared" si="34"/>
        <v>-0.23051609468414452</v>
      </c>
      <c r="I295">
        <f t="shared" si="30"/>
        <v>-2.7661931362097345</v>
      </c>
      <c r="K295">
        <f t="shared" si="31"/>
        <v>-0.23017274600216797</v>
      </c>
      <c r="M295">
        <f t="shared" si="32"/>
        <v>-0.23017274600216797</v>
      </c>
      <c r="N295" s="13">
        <f t="shared" si="33"/>
        <v>1.1788831741503536E-7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6.1300560535218409</v>
      </c>
      <c r="H296" s="10">
        <f t="shared" si="34"/>
        <v>-0.22732479635609051</v>
      </c>
      <c r="I296">
        <f t="shared" si="30"/>
        <v>-2.7278975562730863</v>
      </c>
      <c r="K296">
        <f t="shared" si="31"/>
        <v>-0.22700924894407831</v>
      </c>
      <c r="M296">
        <f t="shared" si="32"/>
        <v>-0.22700924894407831</v>
      </c>
      <c r="N296" s="13">
        <f t="shared" si="33"/>
        <v>9.9570169227598046E-8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6.1438717625173371</v>
      </c>
      <c r="H297" s="10">
        <f t="shared" si="34"/>
        <v>-0.22417610364200155</v>
      </c>
      <c r="I297">
        <f t="shared" si="30"/>
        <v>-2.6901132437040185</v>
      </c>
      <c r="K297">
        <f t="shared" si="31"/>
        <v>-0.22388828942583575</v>
      </c>
      <c r="M297">
        <f t="shared" si="32"/>
        <v>-0.22388828942583575</v>
      </c>
      <c r="N297" s="13">
        <f t="shared" si="33"/>
        <v>8.2837023027136626E-8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6.1576874715128413</v>
      </c>
      <c r="H298" s="10">
        <f t="shared" si="34"/>
        <v>-0.22106947825799442</v>
      </c>
      <c r="I298">
        <f t="shared" si="30"/>
        <v>-2.6528337390959331</v>
      </c>
      <c r="K298">
        <f t="shared" si="31"/>
        <v>-0.22080932226776512</v>
      </c>
      <c r="M298">
        <f t="shared" si="32"/>
        <v>-0.22080932226776512</v>
      </c>
      <c r="N298" s="13">
        <f t="shared" si="33"/>
        <v>6.7681139252187302E-8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6.171503180508334</v>
      </c>
      <c r="H299" s="10">
        <f t="shared" si="34"/>
        <v>-0.21800438799267505</v>
      </c>
      <c r="I299">
        <f t="shared" si="30"/>
        <v>-2.6160526559121005</v>
      </c>
      <c r="K299">
        <f t="shared" si="31"/>
        <v>-0.21777180849804031</v>
      </c>
      <c r="M299">
        <f t="shared" si="32"/>
        <v>-0.21777180849804031</v>
      </c>
      <c r="N299" s="13">
        <f t="shared" si="33"/>
        <v>5.409322132454761E-8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6.185318889503832</v>
      </c>
      <c r="H300" s="10">
        <f t="shared" si="34"/>
        <v>-0.21498030665995957</v>
      </c>
      <c r="I300">
        <f t="shared" si="30"/>
        <v>-2.5797636799195147</v>
      </c>
      <c r="K300">
        <f t="shared" si="31"/>
        <v>-0.21477521530577037</v>
      </c>
      <c r="M300">
        <f t="shared" si="32"/>
        <v>-0.21477521530577037</v>
      </c>
      <c r="N300" s="13">
        <f t="shared" si="33"/>
        <v>4.206246356315838E-8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6.1991345984993362</v>
      </c>
      <c r="H301" s="10">
        <f t="shared" si="34"/>
        <v>-0.2119967140515425</v>
      </c>
      <c r="I301">
        <f t="shared" si="30"/>
        <v>-2.5439605686185098</v>
      </c>
      <c r="K301">
        <f t="shared" si="31"/>
        <v>-0.21181901599364419</v>
      </c>
      <c r="M301">
        <f t="shared" si="32"/>
        <v>-0.21181901599364419</v>
      </c>
      <c r="N301" s="13">
        <f t="shared" si="33"/>
        <v>3.1576599780827998E-8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6.2129503074948342</v>
      </c>
      <c r="H302" s="10">
        <f t="shared" si="34"/>
        <v>-0.20905309588899992</v>
      </c>
      <c r="I302">
        <f t="shared" si="30"/>
        <v>-2.5086371506679992</v>
      </c>
      <c r="K302">
        <f t="shared" si="31"/>
        <v>-0.20890268993014124</v>
      </c>
      <c r="M302">
        <f t="shared" si="32"/>
        <v>-0.20890268993014124</v>
      </c>
      <c r="N302" s="13">
        <f t="shared" si="33"/>
        <v>2.2621952460198715E-8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6.2267660164903313</v>
      </c>
      <c r="H303" s="10">
        <f t="shared" si="34"/>
        <v>-0.20614894377557408</v>
      </c>
      <c r="I303">
        <f t="shared" si="30"/>
        <v>-2.4737873253068887</v>
      </c>
      <c r="K303">
        <f t="shared" si="31"/>
        <v>-0.20602572250134726</v>
      </c>
      <c r="M303">
        <f t="shared" si="32"/>
        <v>-0.20602572250134726</v>
      </c>
      <c r="N303" s="13">
        <f t="shared" si="33"/>
        <v>1.5183482422079849E-8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6.2405817254858222</v>
      </c>
      <c r="H304" s="10">
        <f t="shared" si="34"/>
        <v>-0.20328375514769151</v>
      </c>
      <c r="I304">
        <f t="shared" si="30"/>
        <v>-2.4394050617722982</v>
      </c>
      <c r="K304">
        <f t="shared" si="31"/>
        <v>-0.20318760506242797</v>
      </c>
      <c r="M304">
        <f t="shared" si="32"/>
        <v>-0.20318760506242797</v>
      </c>
      <c r="N304" s="13">
        <f t="shared" si="33"/>
        <v>9.2448388961851515E-9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6.2543974344813282</v>
      </c>
      <c r="H305" s="10">
        <f t="shared" si="34"/>
        <v>-0.20045703322621522</v>
      </c>
      <c r="I305">
        <f t="shared" si="30"/>
        <v>-2.4054843987145826</v>
      </c>
      <c r="K305">
        <f t="shared" si="31"/>
        <v>-0.20038783488877074</v>
      </c>
      <c r="M305">
        <f t="shared" si="32"/>
        <v>-0.20038783488877074</v>
      </c>
      <c r="N305" s="13">
        <f t="shared" si="33"/>
        <v>4.7884099050803386E-9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6.2682131434768245</v>
      </c>
      <c r="H306" s="10">
        <f t="shared" si="34"/>
        <v>-0.19766828696750083</v>
      </c>
      <c r="I306">
        <f t="shared" si="30"/>
        <v>-2.3720194436100099</v>
      </c>
      <c r="K306">
        <f t="shared" si="31"/>
        <v>-0.19762591512685942</v>
      </c>
      <c r="M306">
        <f t="shared" si="32"/>
        <v>-0.19762591512685942</v>
      </c>
      <c r="N306" s="13">
        <f t="shared" si="33"/>
        <v>1.7953728793404587E-9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6.2820288524723225</v>
      </c>
      <c r="H307" s="10">
        <f t="shared" si="34"/>
        <v>-0.19491703101423324</v>
      </c>
      <c r="I307">
        <f t="shared" si="30"/>
        <v>-2.3390043721707992</v>
      </c>
      <c r="K307">
        <f t="shared" si="31"/>
        <v>-0.19490135474486323</v>
      </c>
      <c r="M307">
        <f t="shared" si="32"/>
        <v>-0.19490135474486323</v>
      </c>
      <c r="N307" s="13">
        <f t="shared" si="33"/>
        <v>2.4574542136138137E-10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6.2958445614678133</v>
      </c>
      <c r="H308" s="10">
        <f t="shared" si="34"/>
        <v>-0.19220278564612431</v>
      </c>
      <c r="I308">
        <f t="shared" si="30"/>
        <v>-2.3064334277534915</v>
      </c>
      <c r="K308">
        <f t="shared" si="31"/>
        <v>-0.19221366848302479</v>
      </c>
      <c r="M308">
        <f t="shared" si="32"/>
        <v>-0.19221366848302479</v>
      </c>
      <c r="N308" s="13">
        <f t="shared" si="33"/>
        <v>1.1843613900251867E-10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6.3096602704633176</v>
      </c>
      <c r="H309" s="10">
        <f t="shared" si="34"/>
        <v>-0.18952507673045843</v>
      </c>
      <c r="I309">
        <f t="shared" si="30"/>
        <v>-2.2743009207655014</v>
      </c>
      <c r="K309">
        <f t="shared" si="31"/>
        <v>-0.18956237680383217</v>
      </c>
      <c r="M309">
        <f t="shared" si="32"/>
        <v>-0.18956237680383217</v>
      </c>
      <c r="N309" s="13">
        <f t="shared" si="33"/>
        <v>1.3912954736865099E-9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6.3234759794588165</v>
      </c>
      <c r="H310" s="10">
        <f t="shared" si="34"/>
        <v>-0.18688343567254773</v>
      </c>
      <c r="I310">
        <f t="shared" si="30"/>
        <v>-2.2426012280705727</v>
      </c>
      <c r="K310">
        <f t="shared" si="31"/>
        <v>-0.18694700584204163</v>
      </c>
      <c r="M310">
        <f t="shared" si="32"/>
        <v>-0.18694700584204163</v>
      </c>
      <c r="N310" s="13">
        <f t="shared" si="33"/>
        <v>4.0411664494836736E-9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6.3372916884543136</v>
      </c>
      <c r="H311" s="10">
        <f t="shared" si="34"/>
        <v>-0.18427739936607782</v>
      </c>
      <c r="I311">
        <f t="shared" si="30"/>
        <v>-2.2113287923929339</v>
      </c>
      <c r="K311">
        <f t="shared" si="31"/>
        <v>-0.18436708735453394</v>
      </c>
      <c r="M311">
        <f t="shared" si="32"/>
        <v>-0.18436708735453394</v>
      </c>
      <c r="N311" s="13">
        <f t="shared" si="33"/>
        <v>8.0439352733064531E-9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6.3511073974498045</v>
      </c>
      <c r="H312" s="10">
        <f t="shared" si="34"/>
        <v>-0.18170651014341052</v>
      </c>
      <c r="I312">
        <f t="shared" si="30"/>
        <v>-2.1804781217209261</v>
      </c>
      <c r="K312">
        <f t="shared" si="31"/>
        <v>-0.18182215867006807</v>
      </c>
      <c r="M312">
        <f t="shared" si="32"/>
        <v>-0.18182215867006807</v>
      </c>
      <c r="N312" s="13">
        <f t="shared" si="33"/>
        <v>1.3374581718061331E-8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6.3649231064453096</v>
      </c>
      <c r="H313" s="10">
        <f t="shared" si="34"/>
        <v>-0.17917031572583375</v>
      </c>
      <c r="I313">
        <f t="shared" si="30"/>
        <v>-2.150043788710005</v>
      </c>
      <c r="K313">
        <f t="shared" si="31"/>
        <v>-0.17931176263893273</v>
      </c>
      <c r="M313">
        <f t="shared" si="32"/>
        <v>-0.17931176263893273</v>
      </c>
      <c r="N313" s="13">
        <f t="shared" si="33"/>
        <v>2.0007229225228938E-8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6.3787388154408076</v>
      </c>
      <c r="H314" s="10">
        <f t="shared" si="34"/>
        <v>-0.17666836917381196</v>
      </c>
      <c r="I314">
        <f t="shared" si="30"/>
        <v>-2.1200204300857433</v>
      </c>
      <c r="K314">
        <f t="shared" si="31"/>
        <v>-0.17683544758254471</v>
      </c>
      <c r="M314">
        <f t="shared" si="32"/>
        <v>-0.17683544758254471</v>
      </c>
      <c r="N314" s="13">
        <f t="shared" si="33"/>
        <v>2.7915194664670222E-8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6.3925545244363056</v>
      </c>
      <c r="H315" s="10">
        <f t="shared" si="34"/>
        <v>-0.1742002288372165</v>
      </c>
      <c r="I315">
        <f t="shared" si="30"/>
        <v>-2.0904027460465979</v>
      </c>
      <c r="K315">
        <f t="shared" si="31"/>
        <v>-0.17439276724297473</v>
      </c>
      <c r="M315">
        <f t="shared" si="32"/>
        <v>-0.17439276724297473</v>
      </c>
      <c r="N315" s="13">
        <f t="shared" si="33"/>
        <v>3.7071037691918765E-8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6.4063702334317956</v>
      </c>
      <c r="H316" s="10">
        <f t="shared" si="34"/>
        <v>-0.17176545830559725</v>
      </c>
      <c r="I316">
        <f t="shared" si="30"/>
        <v>-2.0611854996671672</v>
      </c>
      <c r="K316">
        <f t="shared" si="31"/>
        <v>-0.17198328073246999</v>
      </c>
      <c r="M316">
        <f t="shared" si="32"/>
        <v>-0.17198328073246999</v>
      </c>
      <c r="N316" s="13">
        <f t="shared" si="33"/>
        <v>4.7446609648729298E-8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6.4201859424273007</v>
      </c>
      <c r="H317" s="10">
        <f t="shared" si="34"/>
        <v>-0.16936362635848284</v>
      </c>
      <c r="I317">
        <f t="shared" si="30"/>
        <v>-2.0323635163017943</v>
      </c>
      <c r="K317">
        <f t="shared" si="31"/>
        <v>-0.16960655248295542</v>
      </c>
      <c r="M317">
        <f t="shared" si="32"/>
        <v>-0.16960655248295542</v>
      </c>
      <c r="N317" s="13">
        <f t="shared" si="33"/>
        <v>5.9013101951265271E-8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6.4340016514227987</v>
      </c>
      <c r="H318" s="10">
        <f t="shared" si="34"/>
        <v>-0.16699430691575845</v>
      </c>
      <c r="I318">
        <f t="shared" si="30"/>
        <v>-2.0039316829891014</v>
      </c>
      <c r="K318">
        <f t="shared" si="31"/>
        <v>-0.16726215219557214</v>
      </c>
      <c r="M318">
        <f t="shared" si="32"/>
        <v>-0.16726215219557214</v>
      </c>
      <c r="N318" s="13">
        <f t="shared" si="33"/>
        <v>7.1741093918473241E-8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6.4478173604182967</v>
      </c>
      <c r="H319" s="10">
        <f t="shared" si="34"/>
        <v>-0.164657078988099</v>
      </c>
      <c r="I319">
        <f t="shared" si="30"/>
        <v>-1.975884947857188</v>
      </c>
      <c r="K319">
        <f t="shared" si="31"/>
        <v>-0.16494965479022294</v>
      </c>
      <c r="M319">
        <f t="shared" si="32"/>
        <v>-0.16494965479022294</v>
      </c>
      <c r="N319" s="13">
        <f t="shared" si="33"/>
        <v>8.560059998846687E-8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6.4616330694137858</v>
      </c>
      <c r="H320" s="10">
        <f t="shared" si="34"/>
        <v>-0.16235152662751309</v>
      </c>
      <c r="I320">
        <f t="shared" si="30"/>
        <v>-1.9482183195301572</v>
      </c>
      <c r="K320">
        <f t="shared" si="31"/>
        <v>-0.16266864035519296</v>
      </c>
      <c r="M320">
        <f t="shared" si="32"/>
        <v>-0.16266864035519296</v>
      </c>
      <c r="N320" s="13">
        <f t="shared" si="33"/>
        <v>1.0056111628302184E-7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6.4754487784092918</v>
      </c>
      <c r="H321" s="10">
        <f t="shared" si="34"/>
        <v>-0.16007723887798461</v>
      </c>
      <c r="I321">
        <f t="shared" si="30"/>
        <v>-1.9209268665358152</v>
      </c>
      <c r="K321">
        <f t="shared" si="31"/>
        <v>-0.16041869409682294</v>
      </c>
      <c r="M321">
        <f t="shared" si="32"/>
        <v>-0.16041869409682294</v>
      </c>
      <c r="N321" s="13">
        <f t="shared" si="33"/>
        <v>1.1659166647192968E-7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6.4892644874047898</v>
      </c>
      <c r="H322" s="10">
        <f t="shared" si="34"/>
        <v>-0.1578338097262561</v>
      </c>
      <c r="I322">
        <f t="shared" si="30"/>
        <v>-1.8940057167150732</v>
      </c>
      <c r="K322">
        <f t="shared" si="31"/>
        <v>-0.15819940628929383</v>
      </c>
      <c r="M322">
        <f t="shared" si="32"/>
        <v>-0.15819940628929383</v>
      </c>
      <c r="N322" s="13">
        <f t="shared" si="33"/>
        <v>1.3366084690499604E-7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6.5030801964002869</v>
      </c>
      <c r="H323" s="10">
        <f t="shared" si="34"/>
        <v>-0.15562083805272911</v>
      </c>
      <c r="I323">
        <f t="shared" si="30"/>
        <v>-1.8674500566327494</v>
      </c>
      <c r="K323">
        <f t="shared" si="31"/>
        <v>-0.15601037222448419</v>
      </c>
      <c r="M323">
        <f t="shared" si="32"/>
        <v>-0.15601037222448419</v>
      </c>
      <c r="N323" s="13">
        <f t="shared" si="33"/>
        <v>1.5173687096491564E-7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6.5168959053957778</v>
      </c>
      <c r="H324" s="10">
        <f t="shared" si="34"/>
        <v>-0.15343792758253491</v>
      </c>
      <c r="I324">
        <f t="shared" si="30"/>
        <v>-1.8412551309904188</v>
      </c>
      <c r="K324">
        <f t="shared" si="31"/>
        <v>-0.15385119216196902</v>
      </c>
      <c r="M324">
        <f t="shared" si="32"/>
        <v>-0.15385119216196902</v>
      </c>
      <c r="N324" s="13">
        <f t="shared" si="33"/>
        <v>1.7078761261485042E-7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6.5307116143912829</v>
      </c>
      <c r="H325" s="10">
        <f t="shared" si="34"/>
        <v>-0.15128468683675877</v>
      </c>
      <c r="I325">
        <f t="shared" si="30"/>
        <v>-1.8154162420411053</v>
      </c>
      <c r="K325">
        <f t="shared" si="31"/>
        <v>-0.15172147127913804</v>
      </c>
      <c r="M325">
        <f t="shared" si="32"/>
        <v>-0.15172147127913804</v>
      </c>
      <c r="N325" s="13">
        <f t="shared" si="33"/>
        <v>1.9078064910456785E-7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6.54452732338678</v>
      </c>
      <c r="H326" s="10">
        <f t="shared" si="34"/>
        <v>-0.14916072908385913</v>
      </c>
      <c r="I326">
        <f t="shared" si="30"/>
        <v>-1.7899287490063096</v>
      </c>
      <c r="K326">
        <f t="shared" si="31"/>
        <v>-0.14962081962147714</v>
      </c>
      <c r="M326">
        <f t="shared" si="32"/>
        <v>-0.14962081962147714</v>
      </c>
      <c r="N326" s="13">
        <f t="shared" si="33"/>
        <v>2.1168330280562213E-7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6.558343032382278</v>
      </c>
      <c r="H327" s="10">
        <f t="shared" si="34"/>
        <v>-0.14706567229125564</v>
      </c>
      <c r="I327">
        <f t="shared" si="30"/>
        <v>-1.7647880674950676</v>
      </c>
      <c r="K327">
        <f t="shared" si="31"/>
        <v>-0.14754885205298737</v>
      </c>
      <c r="M327">
        <f t="shared" si="32"/>
        <v>-0.14754885205298737</v>
      </c>
      <c r="N327" s="13">
        <f t="shared" si="33"/>
        <v>2.3346268214713475E-7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6.572158741377776</v>
      </c>
      <c r="H328" s="10">
        <f t="shared" si="34"/>
        <v>-0.14499913907713441</v>
      </c>
      <c r="I328">
        <f t="shared" si="30"/>
        <v>-1.7399896689256129</v>
      </c>
      <c r="K328">
        <f t="shared" si="31"/>
        <v>-0.14550518820679667</v>
      </c>
      <c r="M328">
        <f t="shared" si="32"/>
        <v>-0.14550518820679667</v>
      </c>
      <c r="N328" s="13">
        <f t="shared" si="33"/>
        <v>2.5608572163193243E-7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6.5859744503732731</v>
      </c>
      <c r="H329" s="10">
        <f t="shared" si="34"/>
        <v>-0.14296075666245966</v>
      </c>
      <c r="I329">
        <f t="shared" si="30"/>
        <v>-1.715529079949516</v>
      </c>
      <c r="K329">
        <f t="shared" si="31"/>
        <v>-0.14348945243594871</v>
      </c>
      <c r="M329">
        <f t="shared" si="32"/>
        <v>-0.14348945243594871</v>
      </c>
      <c r="N329" s="13">
        <f t="shared" si="33"/>
        <v>2.7951922090518095E-7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6.599790159368772</v>
      </c>
      <c r="H330" s="10">
        <f t="shared" si="34"/>
        <v>-0.14095015682320747</v>
      </c>
      <c r="I330">
        <f t="shared" si="30"/>
        <v>-1.6914018818784897</v>
      </c>
      <c r="K330">
        <f t="shared" si="31"/>
        <v>-0.1415012737643867</v>
      </c>
      <c r="M330">
        <f t="shared" si="32"/>
        <v>-0.1415012737643867</v>
      </c>
      <c r="N330" s="13">
        <f t="shared" si="33"/>
        <v>3.0372988285475749E-7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6.6136058683642691</v>
      </c>
      <c r="H331" s="10">
        <f t="shared" si="34"/>
        <v>-0.13896697584283252</v>
      </c>
      <c r="I331">
        <f t="shared" si="30"/>
        <v>-1.6676037101139902</v>
      </c>
      <c r="K331">
        <f t="shared" si="31"/>
        <v>-0.13954028583815134</v>
      </c>
      <c r="M331">
        <f t="shared" si="32"/>
        <v>-0.13954028583815134</v>
      </c>
      <c r="N331" s="13">
        <f t="shared" si="33"/>
        <v>3.2868435073246704E-7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6.6274215773597662</v>
      </c>
      <c r="H332" s="10">
        <f t="shared" si="34"/>
        <v>-0.13701085446497449</v>
      </c>
      <c r="I332">
        <f t="shared" si="30"/>
        <v>-1.6441302535796938</v>
      </c>
      <c r="K332">
        <f t="shared" si="31"/>
        <v>-0.13760612687679002</v>
      </c>
      <c r="M332">
        <f t="shared" si="32"/>
        <v>-0.13760612687679002</v>
      </c>
      <c r="N332" s="13">
        <f t="shared" si="33"/>
        <v>3.5434924426868261E-7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6.6412372863552642</v>
      </c>
      <c r="H333" s="10">
        <f t="shared" si="34"/>
        <v>-0.13508143784641494</v>
      </c>
      <c r="I333">
        <f t="shared" si="30"/>
        <v>-1.6209772541569794</v>
      </c>
      <c r="K333">
        <f t="shared" si="31"/>
        <v>-0.13569843962500019</v>
      </c>
      <c r="M333">
        <f t="shared" si="32"/>
        <v>-0.13569843962500019</v>
      </c>
      <c r="N333" s="13">
        <f t="shared" si="33"/>
        <v>3.8069119477737142E-7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6.6550529953507622</v>
      </c>
      <c r="H334" s="10">
        <f t="shared" si="34"/>
        <v>-0.13317837551029127</v>
      </c>
      <c r="I334">
        <f t="shared" si="30"/>
        <v>-1.5981405061234952</v>
      </c>
      <c r="K334">
        <f t="shared" si="31"/>
        <v>-0.13381687130450615</v>
      </c>
      <c r="M334">
        <f t="shared" si="32"/>
        <v>-0.13381687130450615</v>
      </c>
      <c r="N334" s="13">
        <f t="shared" si="33"/>
        <v>4.0767687923008683E-7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6.6688687043462611</v>
      </c>
      <c r="H335" s="10">
        <f t="shared" si="34"/>
        <v>-0.13130132129957553</v>
      </c>
      <c r="I335">
        <f t="shared" si="30"/>
        <v>-1.5756158555949065</v>
      </c>
      <c r="K335">
        <f t="shared" si="31"/>
        <v>-0.13196107356618469</v>
      </c>
      <c r="M335">
        <f t="shared" si="32"/>
        <v>-0.13196107356618469</v>
      </c>
      <c r="N335" s="13">
        <f t="shared" si="33"/>
        <v>4.3527305329593056E-7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6.6826844133417573</v>
      </c>
      <c r="H336" s="10">
        <f t="shared" si="34"/>
        <v>-0.12944993333082702</v>
      </c>
      <c r="I336">
        <f t="shared" si="30"/>
        <v>-1.5533991999699244</v>
      </c>
      <c r="K336">
        <f t="shared" si="31"/>
        <v>-0.1301307024424459</v>
      </c>
      <c r="M336">
        <f t="shared" si="32"/>
        <v>-0.1301307024424459</v>
      </c>
      <c r="N336" s="13">
        <f t="shared" si="33"/>
        <v>4.6344658333435713E-7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6.6965001223372562</v>
      </c>
      <c r="H337" s="10">
        <f t="shared" si="34"/>
        <v>-0.12762387394822247</v>
      </c>
      <c r="I337">
        <f t="shared" si="30"/>
        <v>-1.5314864873786695</v>
      </c>
      <c r="K337">
        <f t="shared" si="31"/>
        <v>-0.12832541829987421</v>
      </c>
      <c r="M337">
        <f t="shared" si="32"/>
        <v>-0.12832541829987421</v>
      </c>
      <c r="N337" s="13">
        <f t="shared" si="33"/>
        <v>4.9216447733445172E-7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6.7103158313327542</v>
      </c>
      <c r="H338" s="10">
        <f t="shared" si="34"/>
        <v>-0.12582280967787357</v>
      </c>
      <c r="I338">
        <f t="shared" si="30"/>
        <v>-1.5098737161344828</v>
      </c>
      <c r="K338">
        <f t="shared" si="31"/>
        <v>-0.12654488579214521</v>
      </c>
      <c r="M338">
        <f t="shared" si="32"/>
        <v>-0.12654488579214521</v>
      </c>
      <c r="N338" s="13">
        <f t="shared" si="33"/>
        <v>5.2139391480162451E-7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6.7241315403282522</v>
      </c>
      <c r="H339" s="10">
        <f t="shared" si="34"/>
        <v>-0.12404641118243473</v>
      </c>
      <c r="I339">
        <f t="shared" si="30"/>
        <v>-1.4885569341892166</v>
      </c>
      <c r="K339">
        <f t="shared" si="31"/>
        <v>-0.12478877381321522</v>
      </c>
      <c r="M339">
        <f t="shared" si="32"/>
        <v>-0.12478877381321522</v>
      </c>
      <c r="N339" s="13">
        <f t="shared" si="33"/>
        <v>5.5110227557933559E-7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6.7379472493237493</v>
      </c>
      <c r="H340" s="10">
        <f t="shared" si="34"/>
        <v>-0.12229435321600968</v>
      </c>
      <c r="I340">
        <f t="shared" ref="I340:I403" si="37">H340*$E$6</f>
        <v>-1.4675322385921161</v>
      </c>
      <c r="K340">
        <f t="shared" ref="K340:K403" si="38">(1/2)*($L$9*$L$4*EXP(-$L$7*$O$6*(G340/$O$6-1))-($L$9*$L$6*EXP(-$L$5*$O$6*(G340/$O$6-1))))</f>
        <v>-0.12305675545079917</v>
      </c>
      <c r="M340">
        <f t="shared" ref="M340:M403" si="39">(1/2)*($L$9*$O$4*EXP(-$O$8*$O$6*(G340/$O$6-1))-($L$9*$O$7*EXP(-$O$5*$O$6*(G340/$O$6-1))))</f>
        <v>-0.12305675545079917</v>
      </c>
      <c r="N340" s="13">
        <f t="shared" ref="N340:N403" si="40">(M340-H340)^2*O340</f>
        <v>5.8125716761200671E-7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6.7517629583192482</v>
      </c>
      <c r="H341" s="10">
        <f t="shared" ref="H341:H404" si="41">-(-$B$4)*(1+D341+$E$5*D341^3)*EXP(-D341)</f>
        <v>-0.12056631457935918</v>
      </c>
      <c r="I341">
        <f t="shared" si="37"/>
        <v>-1.4467957749523102</v>
      </c>
      <c r="K341">
        <f t="shared" si="38"/>
        <v>-0.12134850794013748</v>
      </c>
      <c r="M341">
        <f t="shared" si="39"/>
        <v>-0.12134850794013748</v>
      </c>
      <c r="N341" s="13">
        <f t="shared" si="40"/>
        <v>6.1182645364564646E-7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6.7655786673147453</v>
      </c>
      <c r="H342" s="10">
        <f t="shared" si="41"/>
        <v>-0.11886197807541782</v>
      </c>
      <c r="I342">
        <f t="shared" si="37"/>
        <v>-1.4263437369050138</v>
      </c>
      <c r="K342">
        <f t="shared" si="38"/>
        <v>-0.11966371261806105</v>
      </c>
      <c r="M342">
        <f t="shared" si="39"/>
        <v>-0.11966371261806105</v>
      </c>
      <c r="N342" s="13">
        <f t="shared" si="40"/>
        <v>6.4277827686735611E-7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6.7793943763102442</v>
      </c>
      <c r="H343" s="10">
        <f t="shared" si="41"/>
        <v>-0.11718103046512117</v>
      </c>
      <c r="I343">
        <f t="shared" si="37"/>
        <v>-1.406172365581454</v>
      </c>
      <c r="K343">
        <f t="shared" si="38"/>
        <v>-0.11800205487735832</v>
      </c>
      <c r="M343">
        <f t="shared" si="39"/>
        <v>-0.11800205487735832</v>
      </c>
      <c r="N343" s="13">
        <f t="shared" si="40"/>
        <v>6.7408108548935881E-7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6.7932100853057413</v>
      </c>
      <c r="H344" s="10">
        <f t="shared" si="41"/>
        <v>-0.11552316242355143</v>
      </c>
      <c r="I344">
        <f t="shared" si="37"/>
        <v>-1.3862779490826171</v>
      </c>
      <c r="K344">
        <f t="shared" si="38"/>
        <v>-0.11636322412145154</v>
      </c>
      <c r="M344">
        <f t="shared" si="39"/>
        <v>-0.11636322412145154</v>
      </c>
      <c r="N344" s="13">
        <f t="shared" si="40"/>
        <v>7.0570365627882535E-7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6.8070257943012393</v>
      </c>
      <c r="H345" s="10">
        <f t="shared" si="41"/>
        <v>-0.11388806849640121</v>
      </c>
      <c r="I345">
        <f t="shared" si="37"/>
        <v>-1.3666568219568145</v>
      </c>
      <c r="K345">
        <f t="shared" si="38"/>
        <v>-0.1147469137193831</v>
      </c>
      <c r="M345">
        <f t="shared" si="39"/>
        <v>-0.1147469137193831</v>
      </c>
      <c r="N345" s="13">
        <f t="shared" si="40"/>
        <v>7.3761511703881892E-7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6.8208415032967373</v>
      </c>
      <c r="H346" s="10">
        <f t="shared" si="41"/>
        <v>-0.11227544705676318</v>
      </c>
      <c r="I346">
        <f t="shared" si="37"/>
        <v>-1.3473053646811581</v>
      </c>
      <c r="K346">
        <f t="shared" si="38"/>
        <v>-0.11315282096112288</v>
      </c>
      <c r="M346">
        <f t="shared" si="39"/>
        <v>-0.11315282096112288</v>
      </c>
      <c r="N346" s="13">
        <f t="shared" si="40"/>
        <v>7.6978496805138221E-7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6.8346572122922344</v>
      </c>
      <c r="H347" s="10">
        <f t="shared" si="41"/>
        <v>-0.11068500026224566</v>
      </c>
      <c r="I347">
        <f t="shared" si="37"/>
        <v>-1.328220003146948</v>
      </c>
      <c r="K347">
        <f t="shared" si="38"/>
        <v>-0.11158064701319587</v>
      </c>
      <c r="M347">
        <f t="shared" si="39"/>
        <v>-0.11158064701319587</v>
      </c>
      <c r="N347" s="13">
        <f t="shared" si="40"/>
        <v>8.0218310248765807E-7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6.8484729212877324</v>
      </c>
      <c r="H348" s="10">
        <f t="shared" si="41"/>
        <v>-0.10911643401241967</v>
      </c>
      <c r="I348">
        <f t="shared" si="37"/>
        <v>-1.3093972081490362</v>
      </c>
      <c r="K348">
        <f t="shared" si="38"/>
        <v>-0.11003009687463404</v>
      </c>
      <c r="M348">
        <f t="shared" si="39"/>
        <v>-0.11003009687463404</v>
      </c>
      <c r="N348" s="13">
        <f t="shared" si="40"/>
        <v>8.3477982578974569E-7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6.8622886302832304</v>
      </c>
      <c r="H349" s="10">
        <f t="shared" si="41"/>
        <v>-0.10756945790659822</v>
      </c>
      <c r="I349">
        <f t="shared" si="37"/>
        <v>-1.2908334948791786</v>
      </c>
      <c r="K349">
        <f t="shared" si="38"/>
        <v>-0.10850087933326086</v>
      </c>
      <c r="M349">
        <f t="shared" si="39"/>
        <v>-0.10850087933326086</v>
      </c>
      <c r="N349" s="13">
        <f t="shared" si="40"/>
        <v>8.6754587404626295E-7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6.8761043392787276</v>
      </c>
      <c r="H350" s="10">
        <f t="shared" si="41"/>
        <v>-0.1060437852019525</v>
      </c>
      <c r="I350">
        <f t="shared" si="37"/>
        <v>-1.2725254224234299</v>
      </c>
      <c r="K350">
        <f t="shared" si="38"/>
        <v>-0.10699270692230632</v>
      </c>
      <c r="M350">
        <f t="shared" si="39"/>
        <v>-0.10699270692230632</v>
      </c>
      <c r="N350" s="13">
        <f t="shared" si="40"/>
        <v>9.0045243135926026E-7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6.8899200482742256</v>
      </c>
      <c r="H351" s="10">
        <f t="shared" si="41"/>
        <v>-0.10453913277196492</v>
      </c>
      <c r="I351">
        <f t="shared" si="37"/>
        <v>-1.254469593263579</v>
      </c>
      <c r="K351">
        <f t="shared" si="38"/>
        <v>-0.1055052958773593</v>
      </c>
      <c r="M351">
        <f t="shared" si="39"/>
        <v>-0.1055052958773593</v>
      </c>
      <c r="N351" s="13">
        <f t="shared" si="40"/>
        <v>9.3347114622531138E-7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6.9037357572697235</v>
      </c>
      <c r="H352" s="10">
        <f t="shared" si="41"/>
        <v>-0.10305522106522363</v>
      </c>
      <c r="I352">
        <f t="shared" si="37"/>
        <v>-1.2366626527826836</v>
      </c>
      <c r="K352">
        <f t="shared" si="38"/>
        <v>-0.10403836609365809</v>
      </c>
      <c r="M352">
        <f t="shared" si="39"/>
        <v>-0.10403836609365809</v>
      </c>
      <c r="N352" s="13">
        <f t="shared" si="40"/>
        <v>9.6657414693538336E-7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6.9175514662652207</v>
      </c>
      <c r="H353" s="10">
        <f t="shared" si="41"/>
        <v>-0.1015917740645577</v>
      </c>
      <c r="I353">
        <f t="shared" si="37"/>
        <v>-1.2191012887746924</v>
      </c>
      <c r="K353">
        <f t="shared" si="38"/>
        <v>-0.10259164108372322</v>
      </c>
      <c r="M353">
        <f t="shared" si="39"/>
        <v>-0.10259164108372322</v>
      </c>
      <c r="N353" s="13">
        <f t="shared" si="40"/>
        <v>9.9973405601493808E-7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6.9313671752607187</v>
      </c>
      <c r="H354" s="10">
        <f t="shared" si="41"/>
        <v>-0.10014851924651728</v>
      </c>
      <c r="I354">
        <f t="shared" si="37"/>
        <v>-1.2017822309582074</v>
      </c>
      <c r="K354">
        <f t="shared" si="38"/>
        <v>-0.10116484793533395</v>
      </c>
      <c r="M354">
        <f t="shared" si="39"/>
        <v>-0.10116484793533395</v>
      </c>
      <c r="N354" s="13">
        <f t="shared" si="40"/>
        <v>1.0329240037118061E-6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6.9451828842562167</v>
      </c>
      <c r="H355" s="10">
        <f t="shared" si="41"/>
        <v>-9.8725187541197496E-2</v>
      </c>
      <c r="I355">
        <f t="shared" si="37"/>
        <v>-1.1847022504943698</v>
      </c>
      <c r="K355">
        <f t="shared" si="38"/>
        <v>-9.9757717269850818E-2</v>
      </c>
      <c r="M355">
        <f t="shared" si="39"/>
        <v>-9.9757717269850818E-2</v>
      </c>
      <c r="N355" s="13">
        <f t="shared" si="40"/>
        <v>1.0661176405529038E-6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6.9589985932517138</v>
      </c>
      <c r="H356" s="10">
        <f t="shared" si="41"/>
        <v>-9.73215132924099E-2</v>
      </c>
      <c r="I356">
        <f t="shared" si="37"/>
        <v>-1.1678581595089188</v>
      </c>
      <c r="K356">
        <f t="shared" si="38"/>
        <v>-9.8369983200886552E-2</v>
      </c>
      <c r="M356">
        <f t="shared" si="39"/>
        <v>-9.8369983200886552E-2</v>
      </c>
      <c r="N356" s="13">
        <f t="shared" si="40"/>
        <v>1.0992891489810376E-6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6.9728143022472118</v>
      </c>
      <c r="H357" s="10">
        <f t="shared" si="41"/>
        <v>-9.5937234218199968E-2</v>
      </c>
      <c r="I357">
        <f t="shared" si="37"/>
        <v>-1.1512468106183995</v>
      </c>
      <c r="K357">
        <f t="shared" si="38"/>
        <v>-9.7001383293326734E-2</v>
      </c>
      <c r="M357">
        <f t="shared" si="39"/>
        <v>-9.7001383293326734E-2</v>
      </c>
      <c r="N357" s="13">
        <f t="shared" si="40"/>
        <v>1.132413254093152E-6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6.9866300112427098</v>
      </c>
      <c r="H358" s="10">
        <f t="shared" si="41"/>
        <v>-9.457209137171374E-2</v>
      </c>
      <c r="I358">
        <f t="shared" si="37"/>
        <v>-1.1348650964605649</v>
      </c>
      <c r="K358">
        <f t="shared" si="38"/>
        <v>-9.5651658522701299E-2</v>
      </c>
      <c r="M358">
        <f t="shared" si="39"/>
        <v>-9.5651658522701299E-2</v>
      </c>
      <c r="N358" s="13">
        <f t="shared" si="40"/>
        <v>1.1654652334913957E-6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7.0004457202382069</v>
      </c>
      <c r="H359" s="10">
        <f t="shared" si="41"/>
        <v>-9.3225829102412838E-2</v>
      </c>
      <c r="I359">
        <f t="shared" si="37"/>
        <v>-1.1187099492289541</v>
      </c>
      <c r="K359">
        <f t="shared" si="38"/>
        <v>-9.4320553234909593E-2</v>
      </c>
      <c r="M359">
        <f t="shared" si="39"/>
        <v>-9.4320553234909593E-2</v>
      </c>
      <c r="N359" s="13">
        <f t="shared" si="40"/>
        <v>1.1984209262707726E-6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7.0142614292337049</v>
      </c>
      <c r="H360" s="10">
        <f t="shared" si="41"/>
        <v>-9.1898195017638365E-2</v>
      </c>
      <c r="I360">
        <f t="shared" si="37"/>
        <v>-1.1027783402116604</v>
      </c>
      <c r="K360">
        <f t="shared" si="38"/>
        <v>-9.3007815106297548E-2</v>
      </c>
      <c r="M360">
        <f t="shared" si="39"/>
        <v>-9.3007815106297548E-2</v>
      </c>
      <c r="N360" s="13">
        <f t="shared" si="40"/>
        <v>1.2312567411560127E-6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7.0280771382292029</v>
      </c>
      <c r="H361" s="10">
        <f t="shared" si="41"/>
        <v>-9.058893994452541E-2</v>
      </c>
      <c r="I361">
        <f t="shared" si="37"/>
        <v>-1.0870672793343048</v>
      </c>
      <c r="K361">
        <f t="shared" si="38"/>
        <v>-9.1713195104092218E-2</v>
      </c>
      <c r="M361">
        <f t="shared" si="39"/>
        <v>-9.1713195104092218E-2</v>
      </c>
      <c r="N361" s="13">
        <f t="shared" si="40"/>
        <v>1.2639496638125906E-6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7.0418928472247009</v>
      </c>
      <c r="H362" s="10">
        <f t="shared" si="41"/>
        <v>-8.9297817892266082E-2</v>
      </c>
      <c r="I362">
        <f t="shared" si="37"/>
        <v>-1.0715738147071929</v>
      </c>
      <c r="K362">
        <f t="shared" si="38"/>
        <v>-9.0436447447188525E-2</v>
      </c>
      <c r="M362">
        <f t="shared" si="39"/>
        <v>-9.0436447447188525E-2</v>
      </c>
      <c r="N362" s="13">
        <f t="shared" si="40"/>
        <v>1.2964772633428817E-6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7.055708556220198</v>
      </c>
      <c r="H363" s="10">
        <f t="shared" si="41"/>
        <v>-8.8024586014723544E-2</v>
      </c>
      <c r="I363">
        <f t="shared" si="37"/>
        <v>-1.0562950321766826</v>
      </c>
      <c r="K363">
        <f t="shared" si="38"/>
        <v>-8.917732956729435E-2</v>
      </c>
      <c r="M363">
        <f t="shared" si="39"/>
        <v>-8.917732956729435E-2</v>
      </c>
      <c r="N363" s="13">
        <f t="shared" si="40"/>
        <v>1.3288176979935633E-6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7.069524265215696</v>
      </c>
      <c r="H364" s="10">
        <f t="shared" si="41"/>
        <v>-8.6769004573394731E-2</v>
      </c>
      <c r="I364">
        <f t="shared" si="37"/>
        <v>-1.0412280548807367</v>
      </c>
      <c r="K364">
        <f t="shared" si="38"/>
        <v>-8.7935602070430552E-2</v>
      </c>
      <c r="M364">
        <f t="shared" si="39"/>
        <v>-8.7935602070430552E-2</v>
      </c>
      <c r="N364" s="13">
        <f t="shared" si="40"/>
        <v>1.3609497200902415E-6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7.083339974211194</v>
      </c>
      <c r="H365" s="10">
        <f t="shared" si="41"/>
        <v>-8.5530836900723245E-2</v>
      </c>
      <c r="I365">
        <f t="shared" si="37"/>
        <v>-1.0263700428086788</v>
      </c>
      <c r="K365">
        <f t="shared" si="38"/>
        <v>-8.671102869878955E-2</v>
      </c>
      <c r="M365">
        <f t="shared" si="39"/>
        <v>-8.671102869878955E-2</v>
      </c>
      <c r="N365" s="13">
        <f t="shared" si="40"/>
        <v>1.3928526802229771E-6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7.0971556832066929</v>
      </c>
      <c r="H366" s="10">
        <f t="shared" si="41"/>
        <v>-8.4309849363760667E-2</v>
      </c>
      <c r="I366">
        <f t="shared" si="37"/>
        <v>-1.0117181923651279</v>
      </c>
      <c r="K366">
        <f t="shared" si="38"/>
        <v>-8.5503376292948005E-2</v>
      </c>
      <c r="M366">
        <f t="shared" si="39"/>
        <v>-8.5503376292948005E-2</v>
      </c>
      <c r="N366" s="13">
        <f t="shared" si="40"/>
        <v>1.4245065306953582E-6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7.1109713922021891</v>
      </c>
      <c r="H367" s="10">
        <f t="shared" si="41"/>
        <v>-8.3105811328177015E-2</v>
      </c>
      <c r="I367">
        <f t="shared" si="37"/>
        <v>-0.99726973593812418</v>
      </c>
      <c r="K367">
        <f t="shared" si="38"/>
        <v>-8.4312414754439013E-2</v>
      </c>
      <c r="M367">
        <f t="shared" si="39"/>
        <v>-8.4312414754439013E-2</v>
      </c>
      <c r="N367" s="13">
        <f t="shared" si="40"/>
        <v>1.4558918282671939E-6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7.124787101197688</v>
      </c>
      <c r="H368" s="10">
        <f t="shared" si="41"/>
        <v>-8.1918495122618423E-2</v>
      </c>
      <c r="I368">
        <f t="shared" si="37"/>
        <v>-0.98302194147142108</v>
      </c>
      <c r="K368">
        <f t="shared" si="38"/>
        <v>-8.3137917008678175E-2</v>
      </c>
      <c r="M368">
        <f t="shared" si="39"/>
        <v>-8.3137917008678175E-2</v>
      </c>
      <c r="N368" s="13">
        <f t="shared" si="40"/>
        <v>1.486989736201522E-6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7.1386028101931842</v>
      </c>
      <c r="H369" s="10">
        <f t="shared" si="41"/>
        <v>-8.0747676003412622E-2</v>
      </c>
      <c r="I369">
        <f t="shared" si="37"/>
        <v>-0.96897211204095146</v>
      </c>
      <c r="K369">
        <f t="shared" si="38"/>
        <v>-8.1979658968249033E-2</v>
      </c>
      <c r="M369">
        <f t="shared" si="39"/>
        <v>-8.1979658968249033E-2</v>
      </c>
      <c r="N369" s="13">
        <f t="shared" si="40"/>
        <v>1.5177820256471152E-6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7.1524185191886831</v>
      </c>
      <c r="H370" s="10">
        <f t="shared" si="41"/>
        <v>-7.9593132119620075E-2</v>
      </c>
      <c r="I370">
        <f t="shared" si="37"/>
        <v>-0.9551175854354409</v>
      </c>
      <c r="K370">
        <f t="shared" si="38"/>
        <v>-8.0837419496541094E-2</v>
      </c>
      <c r="M370">
        <f t="shared" si="39"/>
        <v>-8.0837419496541094E-2</v>
      </c>
      <c r="N370" s="13">
        <f t="shared" si="40"/>
        <v>1.5482510763649897E-6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7.1662342281841811</v>
      </c>
      <c r="H371" s="10">
        <f t="shared" si="41"/>
        <v>-7.8454644478431174E-2</v>
      </c>
      <c r="I371">
        <f t="shared" si="37"/>
        <v>-0.94145573374117408</v>
      </c>
      <c r="K371">
        <f t="shared" si="38"/>
        <v>-7.9710980371746176E-2</v>
      </c>
      <c r="M371">
        <f t="shared" si="39"/>
        <v>-7.9710980371746176E-2</v>
      </c>
      <c r="N371" s="13">
        <f t="shared" si="40"/>
        <v>1.5783798768316056E-6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7.1800499371796791</v>
      </c>
      <c r="H372" s="10">
        <f t="shared" si="41"/>
        <v>-7.7331996910906795E-2</v>
      </c>
      <c r="I372">
        <f t="shared" si="37"/>
        <v>-0.92798396293088148</v>
      </c>
      <c r="K372">
        <f t="shared" si="38"/>
        <v>-7.8600126251206784E-2</v>
      </c>
      <c r="M372">
        <f t="shared" si="39"/>
        <v>-7.8600126251206784E-2</v>
      </c>
      <c r="N372" s="13">
        <f t="shared" si="40"/>
        <v>1.6081520237296863E-6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7.1938656461751762</v>
      </c>
      <c r="H373" s="10">
        <f t="shared" si="41"/>
        <v>-7.6224976038063136E-2</v>
      </c>
      <c r="I373">
        <f t="shared" si="37"/>
        <v>-0.91469971245675763</v>
      </c>
      <c r="K373">
        <f t="shared" si="38"/>
        <v>-7.7504644636120057E-2</v>
      </c>
      <c r="M373">
        <f t="shared" si="39"/>
        <v>-7.7504644636120057E-2</v>
      </c>
      <c r="N373" s="13">
        <f t="shared" si="40"/>
        <v>1.637551720852966E-6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7.207681355170676</v>
      </c>
      <c r="H374" s="10">
        <f t="shared" si="41"/>
        <v>-7.5133371237297172E-2</v>
      </c>
      <c r="I374">
        <f t="shared" si="37"/>
        <v>-0.90160045484756601</v>
      </c>
      <c r="K374">
        <f t="shared" si="38"/>
        <v>-7.642432583659399E-2</v>
      </c>
      <c r="M374">
        <f t="shared" si="39"/>
        <v>-7.642432583659399E-2</v>
      </c>
      <c r="N374" s="13">
        <f t="shared" si="40"/>
        <v>1.6665637774456065E-6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7.2214970641661722</v>
      </c>
      <c r="H375" s="10">
        <f t="shared" si="41"/>
        <v>-7.4056974609154017E-2</v>
      </c>
      <c r="I375">
        <f t="shared" si="37"/>
        <v>-0.88868369530984825</v>
      </c>
      <c r="K375">
        <f t="shared" si="38"/>
        <v>-7.5358962937056378E-2</v>
      </c>
      <c r="M375">
        <f t="shared" si="39"/>
        <v>-7.5358962937056378E-2</v>
      </c>
      <c r="N375" s="13">
        <f t="shared" si="40"/>
        <v>1.6951736059939885E-6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7.2353127731616711</v>
      </c>
      <c r="H376" s="10">
        <f t="shared" si="41"/>
        <v>-7.2995580944432162E-2</v>
      </c>
      <c r="I376">
        <f t="shared" si="37"/>
        <v>-0.875946971333186</v>
      </c>
      <c r="K376">
        <f t="shared" si="38"/>
        <v>-7.4308351762012601E-2</v>
      </c>
      <c r="M376">
        <f t="shared" si="39"/>
        <v>-7.4308351762012601E-2</v>
      </c>
      <c r="N376" s="13">
        <f t="shared" si="40"/>
        <v>1.7233672194908133E-6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7.2491284821571691</v>
      </c>
      <c r="H377" s="10">
        <f t="shared" si="41"/>
        <v>-7.1948987691627525E-2</v>
      </c>
      <c r="I377">
        <f t="shared" si="37"/>
        <v>-0.8633878522995303</v>
      </c>
      <c r="K377">
        <f t="shared" si="38"/>
        <v>-7.3272290842156543E-2</v>
      </c>
      <c r="M377">
        <f t="shared" si="39"/>
        <v>-7.3272290842156543E-2</v>
      </c>
      <c r="N377" s="13">
        <f t="shared" si="40"/>
        <v>1.7511312282000241E-6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7.2629441911526662</v>
      </c>
      <c r="H378" s="10">
        <f t="shared" si="41"/>
        <v>-7.0916994924712831E-2</v>
      </c>
      <c r="I378">
        <f t="shared" si="37"/>
        <v>-0.85100393909655403</v>
      </c>
      <c r="K378">
        <f t="shared" si="38"/>
        <v>-7.2250581380826434E-2</v>
      </c>
      <c r="M378">
        <f t="shared" si="39"/>
        <v>-7.2250581380826434E-2</v>
      </c>
      <c r="N378" s="13">
        <f t="shared" si="40"/>
        <v>1.7784528359296387E-6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7.2767599001481642</v>
      </c>
      <c r="H379" s="10">
        <f t="shared" si="41"/>
        <v>-6.9899405311252077E-2</v>
      </c>
      <c r="I379">
        <f t="shared" si="37"/>
        <v>-0.83879286373502493</v>
      </c>
      <c r="K379">
        <f t="shared" si="38"/>
        <v>-7.1243027220810246E-2</v>
      </c>
      <c r="M379">
        <f t="shared" si="39"/>
        <v>-7.1243027220810246E-2</v>
      </c>
      <c r="N379" s="13">
        <f t="shared" si="40"/>
        <v>1.8053198358447381E-6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7.2905756091436622</v>
      </c>
      <c r="H380" s="10">
        <f t="shared" si="41"/>
        <v>-6.8896024080847357E-2</v>
      </c>
      <c r="I380">
        <f t="shared" si="37"/>
        <v>-0.82675228897016828</v>
      </c>
      <c r="K380">
        <f t="shared" si="38"/>
        <v>-7.0249434811495703E-2</v>
      </c>
      <c r="M380">
        <f t="shared" si="39"/>
        <v>-7.0249434811495703E-2</v>
      </c>
      <c r="N380" s="13">
        <f t="shared" si="40"/>
        <v>1.8317206058340916E-6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7.3043913181391593</v>
      </c>
      <c r="H381" s="10">
        <f t="shared" si="41"/>
        <v>-6.7906658993917346E-2</v>
      </c>
      <c r="I381">
        <f t="shared" si="37"/>
        <v>-0.81487990792700815</v>
      </c>
      <c r="K381">
        <f t="shared" si="38"/>
        <v>-6.9269613176364694E-2</v>
      </c>
      <c r="M381">
        <f t="shared" si="39"/>
        <v>-6.9269613176364694E-2</v>
      </c>
      <c r="N381" s="13">
        <f t="shared" si="40"/>
        <v>1.85764410345072E-6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7.3182070271346573</v>
      </c>
      <c r="H382" s="10">
        <f t="shared" si="41"/>
        <v>-6.6931120310804393E-2</v>
      </c>
      <c r="I382">
        <f t="shared" si="37"/>
        <v>-0.80317344372965271</v>
      </c>
      <c r="K382">
        <f t="shared" si="38"/>
        <v>-6.8303373880830617E-2</v>
      </c>
      <c r="M382">
        <f t="shared" si="39"/>
        <v>-6.8303373880830617E-2</v>
      </c>
      <c r="N382" s="13">
        <f t="shared" si="40"/>
        <v>1.8830798604497182E-6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7.3320227361301553</v>
      </c>
      <c r="H383" s="10">
        <f t="shared" si="41"/>
        <v>-6.5969220761209618E-2</v>
      </c>
      <c r="I383">
        <f t="shared" si="37"/>
        <v>-0.79163064913451542</v>
      </c>
      <c r="K383">
        <f t="shared" si="38"/>
        <v>-6.7350531000415978E-2</v>
      </c>
      <c r="M383">
        <f t="shared" si="39"/>
        <v>-6.7350531000415978E-2</v>
      </c>
      <c r="N383" s="13">
        <f t="shared" si="40"/>
        <v>1.9080179769363307E-6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7.3458384451256524</v>
      </c>
      <c r="H384" s="10">
        <f t="shared" si="41"/>
        <v>-6.5020775513953369E-2</v>
      </c>
      <c r="I384">
        <f t="shared" si="37"/>
        <v>-0.78024930616744048</v>
      </c>
      <c r="K384">
        <f t="shared" si="38"/>
        <v>-6.6410901089270113E-2</v>
      </c>
      <c r="M384">
        <f t="shared" si="39"/>
        <v>-6.6410901089270113E-2</v>
      </c>
      <c r="N384" s="13">
        <f t="shared" si="40"/>
        <v>1.9324491151497104E-6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7.3596541541211504</v>
      </c>
      <c r="H385" s="10">
        <f t="shared" si="41"/>
        <v>-6.4085602147058968E-2</v>
      </c>
      <c r="I385">
        <f t="shared" si="37"/>
        <v>-0.76902722576470761</v>
      </c>
      <c r="K385">
        <f t="shared" si="38"/>
        <v>-6.5484303149023287E-2</v>
      </c>
      <c r="M385">
        <f t="shared" si="39"/>
        <v>-6.5484303149023287E-2</v>
      </c>
      <c r="N385" s="13">
        <f t="shared" si="40"/>
        <v>1.9563644928959923E-6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7.3734698631166484</v>
      </c>
      <c r="H386" s="10">
        <f t="shared" si="41"/>
        <v>-6.3163520618158428E-2</v>
      </c>
      <c r="I386">
        <f t="shared" si="37"/>
        <v>-0.75796224741790108</v>
      </c>
      <c r="K386">
        <f t="shared" si="38"/>
        <v>-6.4570558597978292E-2</v>
      </c>
      <c r="M386">
        <f t="shared" si="39"/>
        <v>-6.4570558597978292E-2</v>
      </c>
      <c r="N386" s="13">
        <f t="shared" si="40"/>
        <v>1.9797558766555642E-6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7.3872855721121455</v>
      </c>
      <c r="H387" s="10">
        <f t="shared" si="41"/>
        <v>-6.2254353235217261E-2</v>
      </c>
      <c r="I387">
        <f t="shared" si="37"/>
        <v>-0.74705223882260707</v>
      </c>
      <c r="K387">
        <f t="shared" si="38"/>
        <v>-6.3669491240633647E-2</v>
      </c>
      <c r="M387">
        <f t="shared" si="39"/>
        <v>-6.3669491240633647E-2</v>
      </c>
      <c r="N387" s="13">
        <f t="shared" si="40"/>
        <v>2.0026155743738669E-6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7.4011012811076435</v>
      </c>
      <c r="H388" s="10">
        <f t="shared" si="41"/>
        <v>-6.1357924627577207E-2</v>
      </c>
      <c r="I388">
        <f t="shared" si="37"/>
        <v>-0.73629509553092642</v>
      </c>
      <c r="K388">
        <f t="shared" si="38"/>
        <v>-6.2780927237539932E-2</v>
      </c>
      <c r="M388">
        <f t="shared" si="39"/>
        <v>-6.2780927237539932E-2</v>
      </c>
      <c r="N388" s="13">
        <f t="shared" si="40"/>
        <v>2.0249364279607293E-6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7.4149169901031415</v>
      </c>
      <c r="H389" s="10">
        <f t="shared" si="41"/>
        <v>-6.0474061717313635E-2</v>
      </c>
      <c r="I389">
        <f t="shared" si="37"/>
        <v>-0.72568874060776367</v>
      </c>
      <c r="K389">
        <f t="shared" si="38"/>
        <v>-6.1904695075485898E-2</v>
      </c>
      <c r="M389">
        <f t="shared" si="39"/>
        <v>-6.1904695075485898E-2</v>
      </c>
      <c r="N389" s="13">
        <f t="shared" si="40"/>
        <v>2.0467118055152474E-6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7.4287326990986386</v>
      </c>
      <c r="H390" s="10">
        <f t="shared" si="41"/>
        <v>-5.9602593690906668E-2</v>
      </c>
      <c r="I390">
        <f t="shared" si="37"/>
        <v>-0.71523112429087998</v>
      </c>
      <c r="K390">
        <f t="shared" si="38"/>
        <v>-6.1040625538012538E-2</v>
      </c>
      <c r="M390">
        <f t="shared" si="39"/>
        <v>-6.1040625538012538E-2</v>
      </c>
      <c r="N390" s="13">
        <f t="shared" si="40"/>
        <v>2.0679355932907229E-6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7.4425484080941366</v>
      </c>
      <c r="H391" s="10">
        <f t="shared" si="41"/>
        <v>-5.8743351971222761E-2</v>
      </c>
      <c r="I391">
        <f t="shared" si="37"/>
        <v>-0.70492022365467311</v>
      </c>
      <c r="K391">
        <f t="shared" si="38"/>
        <v>-6.0188551676251541E-2</v>
      </c>
      <c r="M391">
        <f t="shared" si="39"/>
        <v>-6.0188551676251541E-2</v>
      </c>
      <c r="N391" s="13">
        <f t="shared" si="40"/>
        <v>2.0886021874152717E-6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7.4563641170896346</v>
      </c>
      <c r="H392" s="10">
        <f t="shared" si="41"/>
        <v>-5.7896170189805425E-2</v>
      </c>
      <c r="I392">
        <f t="shared" si="37"/>
        <v>-0.69475404227766513</v>
      </c>
      <c r="K392">
        <f t="shared" si="38"/>
        <v>-5.9348308780089495E-2</v>
      </c>
      <c r="M392">
        <f t="shared" si="39"/>
        <v>-5.9348308780089495E-2</v>
      </c>
      <c r="N392" s="13">
        <f t="shared" si="40"/>
        <v>2.1087064853922071E-6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7.4701798260851318</v>
      </c>
      <c r="H393" s="10">
        <f t="shared" si="41"/>
        <v>-5.7060884159471949E-2</v>
      </c>
      <c r="I393">
        <f t="shared" si="37"/>
        <v>-0.68473060991366341</v>
      </c>
      <c r="K393">
        <f t="shared" si="38"/>
        <v>-5.851973434965195E-2</v>
      </c>
      <c r="M393">
        <f t="shared" si="39"/>
        <v>-5.851973434965195E-2</v>
      </c>
      <c r="N393" s="13">
        <f t="shared" si="40"/>
        <v>2.1282438773882262E-6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7.4839955350806298</v>
      </c>
      <c r="H394" s="10">
        <f t="shared" si="41"/>
        <v>-5.6237331847214869E-2</v>
      </c>
      <c r="I394">
        <f t="shared" si="37"/>
        <v>-0.67484798216657849</v>
      </c>
      <c r="K394">
        <f t="shared" si="38"/>
        <v>-5.7702668067107617E-2</v>
      </c>
      <c r="M394">
        <f t="shared" si="39"/>
        <v>-5.7702668067107617E-2</v>
      </c>
      <c r="N394" s="13">
        <f t="shared" si="40"/>
        <v>2.1472102373295663E-6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7.4978112440761278</v>
      </c>
      <c r="H395" s="10">
        <f t="shared" si="41"/>
        <v>-5.5425353347404609E-2</v>
      </c>
      <c r="I395">
        <f t="shared" si="37"/>
        <v>-0.66510424016885528</v>
      </c>
      <c r="K395">
        <f t="shared" si="38"/>
        <v>-5.6896951768788971E-2</v>
      </c>
      <c r="M395">
        <f t="shared" si="39"/>
        <v>-5.6896951768788971E-2</v>
      </c>
      <c r="N395" s="13">
        <f t="shared" si="40"/>
        <v>2.1656019138209478E-6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7.5116269530716249</v>
      </c>
      <c r="H396" s="10">
        <f t="shared" si="41"/>
        <v>-5.462479085529251E-2</v>
      </c>
      <c r="I396">
        <f t="shared" si="37"/>
        <v>-0.65549749026351012</v>
      </c>
      <c r="K396">
        <f t="shared" si="38"/>
        <v>-5.6102429417628247E-2</v>
      </c>
      <c r="M396">
        <f t="shared" si="39"/>
        <v>-5.6102429417628247E-2</v>
      </c>
      <c r="N396" s="13">
        <f t="shared" si="40"/>
        <v>2.1834157209016234E-6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7.5254426620671229</v>
      </c>
      <c r="H397" s="10">
        <f t="shared" si="41"/>
        <v>-5.3835488640810211E-2</v>
      </c>
      <c r="I397">
        <f t="shared" si="37"/>
        <v>-0.64602586368972248</v>
      </c>
      <c r="K397">
        <f t="shared" si="38"/>
        <v>-5.5318947075905643E-2</v>
      </c>
      <c r="M397">
        <f t="shared" si="39"/>
        <v>-5.5318947075905643E-2</v>
      </c>
      <c r="N397" s="13">
        <f t="shared" si="40"/>
        <v>2.2006489286557879E-6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7.5392583710626209</v>
      </c>
      <c r="H398" s="10">
        <f t="shared" si="41"/>
        <v>-5.305729302266466E-2</v>
      </c>
      <c r="I398">
        <f t="shared" si="37"/>
        <v>-0.63668751627197595</v>
      </c>
      <c r="K398">
        <f t="shared" si="38"/>
        <v>-5.4546352878307752E-2</v>
      </c>
      <c r="M398">
        <f t="shared" si="39"/>
        <v>-5.4546352878307752E-2</v>
      </c>
      <c r="N398" s="13">
        <f t="shared" si="40"/>
        <v>2.217299253687826E-6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7.5530740800581198</v>
      </c>
      <c r="H399" s="10">
        <f t="shared" si="41"/>
        <v>-5.2290052342725046E-2</v>
      </c>
      <c r="I399">
        <f t="shared" si="37"/>
        <v>-0.62748062811270056</v>
      </c>
      <c r="K399">
        <f t="shared" si="38"/>
        <v>-5.3784497005293828E-2</v>
      </c>
      <c r="M399">
        <f t="shared" si="39"/>
        <v>-5.3784497005293828E-2</v>
      </c>
      <c r="N399" s="13">
        <f t="shared" si="40"/>
        <v>2.233364849480321E-6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7.566889789053616</v>
      </c>
      <c r="H400" s="10">
        <f t="shared" si="41"/>
        <v>-5.1533616940700105E-2</v>
      </c>
      <c r="I400">
        <f t="shared" si="37"/>
        <v>-0.61840340328840127</v>
      </c>
      <c r="K400">
        <f t="shared" si="38"/>
        <v>-5.3033231656767994E-2</v>
      </c>
      <c r="M400">
        <f t="shared" si="39"/>
        <v>-5.3033231656767994E-2</v>
      </c>
      <c r="N400" s="13">
        <f t="shared" si="40"/>
        <v>2.2488442966473747E-6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7.5807054980491149</v>
      </c>
      <c r="H401" s="10">
        <f t="shared" si="41"/>
        <v>-5.0787839129102952E-2</v>
      </c>
      <c r="I401">
        <f t="shared" si="37"/>
        <v>-0.60945406954923542</v>
      </c>
      <c r="K401">
        <f t="shared" si="38"/>
        <v>-5.2292411026053344E-2</v>
      </c>
      <c r="M401">
        <f t="shared" si="39"/>
        <v>-5.2292411026053344E-2</v>
      </c>
      <c r="N401" s="13">
        <f t="shared" si="40"/>
        <v>2.2637365930929014E-6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7.5945212070446111</v>
      </c>
      <c r="H402" s="10">
        <f t="shared" si="41"/>
        <v>-5.0052573168501376E-2</v>
      </c>
      <c r="I402">
        <f t="shared" si="37"/>
        <v>-0.60063087802201653</v>
      </c>
      <c r="K402">
        <f t="shared" si="38"/>
        <v>-5.1561891274168589E-2</v>
      </c>
      <c r="M402">
        <f t="shared" si="39"/>
        <v>-5.1561891274168589E-2</v>
      </c>
      <c r="N402" s="13">
        <f t="shared" si="40"/>
        <v>2.2780411440948662E-6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7.6083369160401109</v>
      </c>
      <c r="H403" s="10">
        <f t="shared" si="41"/>
        <v>-4.9327675243050643E-2</v>
      </c>
      <c r="I403">
        <f t="shared" si="37"/>
        <v>-0.59193210291660769</v>
      </c>
      <c r="K403">
        <f t="shared" si="38"/>
        <v>-5.0841530504400635E-2</v>
      </c>
      <c r="M403">
        <f t="shared" si="39"/>
        <v>-5.0841530504400635E-2</v>
      </c>
      <c r="N403" s="13">
        <f t="shared" si="40"/>
        <v>2.2917577523170515E-6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7.622152625035608</v>
      </c>
      <c r="H404" s="10">
        <f t="shared" si="41"/>
        <v>-4.8613003436307076E-2</v>
      </c>
      <c r="I404">
        <f t="shared" ref="I404:I467" si="44">H404*$E$6</f>
        <v>-0.58335604123568485</v>
      </c>
      <c r="K404">
        <f t="shared" ref="K404:K467" si="45">(1/2)*($L$9*$L$4*EXP(-$L$7*$O$6*(G404/$O$6-1))-($L$9*$L$6*EXP(-$L$5*$O$6*(G404/$O$6-1))))</f>
        <v>-5.0131188737176272E-2</v>
      </c>
      <c r="M404">
        <f t="shared" ref="M404:M467" si="46">(1/2)*($L$9*$O$4*EXP(-$O$8*$O$6*(G404/$O$6-1))-($L$9*$O$7*EXP(-$O$5*$O$6*(G404/$O$6-1))))</f>
        <v>-5.0131188737176272E-2</v>
      </c>
      <c r="N404" s="13">
        <f t="shared" ref="N404:N467" si="47">(M404-H404)^2*O404</f>
        <v>2.3048866077752909E-6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7.635968334031106</v>
      </c>
      <c r="H405" s="10">
        <f t="shared" ref="H405:H469" si="48">-(-$B$4)*(1+D405+$E$5*D405^3)*EXP(-D405)</f>
        <v>-4.7908417707319254E-2</v>
      </c>
      <c r="I405">
        <f t="shared" si="44"/>
        <v>-0.5749010124878311</v>
      </c>
      <c r="K405">
        <f t="shared" si="45"/>
        <v>-4.9430727885223118E-2</v>
      </c>
      <c r="M405">
        <f t="shared" si="46"/>
        <v>-4.9430727885223118E-2</v>
      </c>
      <c r="N405" s="13">
        <f t="shared" si="47"/>
        <v>2.3174282777496945E-6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7.649784043026604</v>
      </c>
      <c r="H406" s="10">
        <f t="shared" si="48"/>
        <v>-4.7213779866995036E-2</v>
      </c>
      <c r="I406">
        <f t="shared" si="44"/>
        <v>-0.5665653584039404</v>
      </c>
      <c r="K406">
        <f t="shared" si="45"/>
        <v>-4.8740011729025472E-2</v>
      </c>
      <c r="M406">
        <f t="shared" si="46"/>
        <v>-4.8740011729025472E-2</v>
      </c>
      <c r="N406" s="13">
        <f t="shared" si="47"/>
        <v>2.3293836966768918E-6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7.6635997520221011</v>
      </c>
      <c r="H407" s="10">
        <f t="shared" si="48"/>
        <v>-4.6528953554741279E-2</v>
      </c>
      <c r="I407">
        <f t="shared" si="44"/>
        <v>-0.55834744265689529</v>
      </c>
      <c r="K407">
        <f t="shared" si="45"/>
        <v>-4.8058905892565874E-2</v>
      </c>
      <c r="M407">
        <f t="shared" si="46"/>
        <v>-4.8058905892565874E-2</v>
      </c>
      <c r="N407" s="13">
        <f t="shared" si="47"/>
        <v>2.3407541560149461E-6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7.6774154610175991</v>
      </c>
      <c r="H408" s="10">
        <f t="shared" si="48"/>
        <v>-4.5853804215374452E-2</v>
      </c>
      <c r="I408">
        <f t="shared" si="44"/>
        <v>-0.55024565058449348</v>
      </c>
      <c r="K408">
        <f t="shared" si="45"/>
        <v>-4.7387277819353792E-2</v>
      </c>
      <c r="M408">
        <f t="shared" si="46"/>
        <v>-4.7387277819353792E-2</v>
      </c>
      <c r="N408" s="13">
        <f t="shared" si="47"/>
        <v>2.3515412941013834E-6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7.6912311700130971</v>
      </c>
      <c r="H409" s="10">
        <f t="shared" si="48"/>
        <v>-4.5188199076299368E-2</v>
      </c>
      <c r="I409">
        <f t="shared" si="44"/>
        <v>-0.54225838891559242</v>
      </c>
      <c r="K409">
        <f t="shared" si="45"/>
        <v>-4.6724996748737778E-2</v>
      </c>
      <c r="M409">
        <f t="shared" si="46"/>
        <v>-4.6724996748737778E-2</v>
      </c>
      <c r="N409" s="13">
        <f t="shared" si="47"/>
        <v>2.3617470860121144E-6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7.705046879008596</v>
      </c>
      <c r="H410" s="10">
        <f t="shared" si="48"/>
        <v>-4.4532007124953338E-2</v>
      </c>
      <c r="I410">
        <f t="shared" si="44"/>
        <v>-0.53438408549944005</v>
      </c>
      <c r="K410">
        <f t="shared" si="45"/>
        <v>-4.6071933692498311E-2</v>
      </c>
      <c r="M410">
        <f t="shared" si="46"/>
        <v>-4.6071933692498311E-2</v>
      </c>
      <c r="N410" s="13">
        <f t="shared" si="47"/>
        <v>2.3713738334308434E-6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7.7188625880040922</v>
      </c>
      <c r="H411" s="10">
        <f t="shared" si="48"/>
        <v>-4.3885099086513918E-2</v>
      </c>
      <c r="I411">
        <f t="shared" si="44"/>
        <v>-0.52662118903816701</v>
      </c>
      <c r="K411">
        <f t="shared" si="45"/>
        <v>-4.5427961411719106E-2</v>
      </c>
      <c r="M411">
        <f t="shared" si="46"/>
        <v>-4.5427961411719106E-2</v>
      </c>
      <c r="N411" s="13">
        <f t="shared" si="47"/>
        <v>2.38042415453756E-6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7.7326782969995911</v>
      </c>
      <c r="H412" s="10">
        <f t="shared" si="48"/>
        <v>-4.324734740186701E-2</v>
      </c>
      <c r="I412">
        <f t="shared" si="44"/>
        <v>-0.51896816882240415</v>
      </c>
      <c r="K412">
        <f t="shared" si="45"/>
        <v>-4.4792954393934339E-2</v>
      </c>
      <c r="M412">
        <f t="shared" si="46"/>
        <v>-4.4792954393934339E-2</v>
      </c>
      <c r="N412" s="13">
        <f t="shared" si="47"/>
        <v>2.3889009739274165E-6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7.7464940059950891</v>
      </c>
      <c r="H413" s="10">
        <f t="shared" si="48"/>
        <v>-4.2618626205833711E-2</v>
      </c>
      <c r="I413">
        <f t="shared" si="44"/>
        <v>-0.51142351447000456</v>
      </c>
      <c r="K413">
        <f t="shared" si="45"/>
        <v>-4.4166788830549884E-2</v>
      </c>
      <c r="M413">
        <f t="shared" si="46"/>
        <v>-4.4166788830549884E-2</v>
      </c>
      <c r="N413" s="13">
        <f t="shared" si="47"/>
        <v>2.3968075125680709E-6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7.7603097149905871</v>
      </c>
      <c r="H414" s="10">
        <f t="shared" si="48"/>
        <v>-4.1998811305652563E-2</v>
      </c>
      <c r="I414">
        <f t="shared" si="44"/>
        <v>-0.50398573566783078</v>
      </c>
      <c r="K414">
        <f t="shared" si="45"/>
        <v>-4.3549342594534399E-2</v>
      </c>
      <c r="M414">
        <f t="shared" si="46"/>
        <v>-4.3549342594534399E-2</v>
      </c>
      <c r="N414" s="13">
        <f t="shared" si="47"/>
        <v>2.4041472778015675E-6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7.7741254239860842</v>
      </c>
      <c r="H415" s="10">
        <f t="shared" si="48"/>
        <v>-4.138778015971567E-2</v>
      </c>
      <c r="I415">
        <f t="shared" si="44"/>
        <v>-0.49665336191658804</v>
      </c>
      <c r="K415">
        <f t="shared" si="45"/>
        <v>-4.2940495218379705E-2</v>
      </c>
      <c r="M415">
        <f t="shared" si="46"/>
        <v>-4.2940495218379705E-2</v>
      </c>
      <c r="N415" s="13">
        <f t="shared" si="47"/>
        <v>2.4109240534020577E-6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7.7879411329815822</v>
      </c>
      <c r="H416" s="10">
        <f t="shared" si="48"/>
        <v>-4.0785411856555237E-2</v>
      </c>
      <c r="I416">
        <f t="shared" si="44"/>
        <v>-0.48942494227866284</v>
      </c>
      <c r="K416">
        <f t="shared" si="45"/>
        <v>-4.2340127872326654E-2</v>
      </c>
      <c r="M416">
        <f t="shared" si="46"/>
        <v>-4.2340127872326654E-2</v>
      </c>
      <c r="N416" s="13">
        <f t="shared" si="47"/>
        <v>2.4171418896961475E-6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7.8017568419770802</v>
      </c>
      <c r="H417" s="10">
        <f t="shared" si="48"/>
        <v>-4.0191587094079204E-2</v>
      </c>
      <c r="I417">
        <f t="shared" si="44"/>
        <v>-0.48229904512895044</v>
      </c>
      <c r="K417">
        <f t="shared" si="45"/>
        <v>-4.1748123342854347E-2</v>
      </c>
      <c r="M417">
        <f t="shared" si="46"/>
        <v>-4.1748123342854347E-2</v>
      </c>
      <c r="N417" s="13">
        <f t="shared" si="47"/>
        <v>2.4228050937509956E-6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7.8155725509725773</v>
      </c>
      <c r="H418" s="10">
        <f t="shared" si="48"/>
        <v>-3.9606188159052466E-2</v>
      </c>
      <c r="I418">
        <f t="shared" si="44"/>
        <v>-0.47527425790862959</v>
      </c>
      <c r="K418">
        <f t="shared" si="45"/>
        <v>-4.1164366011430226E-2</v>
      </c>
      <c r="M418">
        <f t="shared" si="46"/>
        <v>-4.1164366011430226E-2</v>
      </c>
      <c r="N418" s="13">
        <f t="shared" si="47"/>
        <v>2.4279182196405668E-6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7.8293882599680753</v>
      </c>
      <c r="H419" s="10">
        <f t="shared" si="48"/>
        <v>-3.9029098906822081E-2</v>
      </c>
      <c r="I419">
        <f t="shared" si="44"/>
        <v>-0.468349186881865</v>
      </c>
      <c r="K419">
        <f t="shared" si="45"/>
        <v>-4.058874183351862E-2</v>
      </c>
      <c r="M419">
        <f t="shared" si="46"/>
        <v>-4.058874183351862E-2</v>
      </c>
      <c r="N419" s="13">
        <f t="shared" si="47"/>
        <v>2.4324860587945453E-6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7.8432039689635733</v>
      </c>
      <c r="H420" s="10">
        <f t="shared" si="48"/>
        <v>-3.846020474128347E-2</v>
      </c>
      <c r="I420">
        <f t="shared" si="44"/>
        <v>-0.46152245689540161</v>
      </c>
      <c r="K420">
        <f t="shared" si="45"/>
        <v>-4.0021138317844693E-2</v>
      </c>
      <c r="M420">
        <f t="shared" si="46"/>
        <v>-4.0021138317844693E-2</v>
      </c>
      <c r="N420" s="13">
        <f t="shared" si="47"/>
        <v>2.4365136304362109E-6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7.8570196779590704</v>
      </c>
      <c r="H421" s="10">
        <f t="shared" si="48"/>
        <v>-3.7899392595085672E-2</v>
      </c>
      <c r="I421">
        <f t="shared" si="44"/>
        <v>-0.45479271114102804</v>
      </c>
      <c r="K421">
        <f t="shared" si="45"/>
        <v>-3.9461444505912123E-2</v>
      </c>
      <c r="M421">
        <f t="shared" si="46"/>
        <v>-3.9461444505912123E-2</v>
      </c>
      <c r="N421" s="13">
        <f t="shared" si="47"/>
        <v>2.440006172116566E-6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7.8708353869545684</v>
      </c>
      <c r="H422" s="10">
        <f t="shared" si="48"/>
        <v>-3.7346550910072801E-2</v>
      </c>
      <c r="I422">
        <f t="shared" si="44"/>
        <v>-0.44815861092087361</v>
      </c>
      <c r="K422">
        <f t="shared" si="45"/>
        <v>-3.8909550951771288E-2</v>
      </c>
      <c r="M422">
        <f t="shared" si="46"/>
        <v>-3.8909550951771288E-2</v>
      </c>
      <c r="N422" s="13">
        <f t="shared" si="47"/>
        <v>2.4429691303494716E-6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7.8846510959500664</v>
      </c>
      <c r="H423" s="10">
        <f t="shared" si="48"/>
        <v>-3.6801569617959759E-2</v>
      </c>
      <c r="I423">
        <f t="shared" si="44"/>
        <v>-0.44161883541551711</v>
      </c>
      <c r="K423">
        <f t="shared" si="45"/>
        <v>-3.8365349702035832E-2</v>
      </c>
      <c r="M423">
        <f t="shared" si="46"/>
        <v>-3.8365349702035832E-2</v>
      </c>
      <c r="N423" s="13">
        <f t="shared" si="47"/>
        <v>2.4454081513529704E-6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7.8984668049455635</v>
      </c>
      <c r="H424" s="10">
        <f t="shared" si="48"/>
        <v>-3.6264340121239289E-2</v>
      </c>
      <c r="I424">
        <f t="shared" si="44"/>
        <v>-0.43517208145487146</v>
      </c>
      <c r="K424">
        <f t="shared" si="45"/>
        <v>-3.7828734276145096E-2</v>
      </c>
      <c r="M424">
        <f t="shared" si="46"/>
        <v>-3.7828734276145096E-2</v>
      </c>
      <c r="N424" s="13">
        <f t="shared" si="47"/>
        <v>2.4473290719034546E-6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7.9122825139410615</v>
      </c>
      <c r="H425" s="10">
        <f t="shared" si="48"/>
        <v>-3.5734755274318686E-2</v>
      </c>
      <c r="I425">
        <f t="shared" si="44"/>
        <v>-0.42881706329182423</v>
      </c>
      <c r="K425">
        <f t="shared" si="45"/>
        <v>-3.7299599646869561E-2</v>
      </c>
      <c r="M425">
        <f t="shared" si="46"/>
        <v>-3.7299599646869561E-2</v>
      </c>
      <c r="N425" s="13">
        <f t="shared" si="47"/>
        <v>2.4487379103041412E-6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7.9260982229365595</v>
      </c>
      <c r="H426" s="10">
        <f t="shared" si="48"/>
        <v>-3.5212709364883021E-2</v>
      </c>
      <c r="I426">
        <f t="shared" si="44"/>
        <v>-0.42255251237859626</v>
      </c>
      <c r="K426">
        <f t="shared" si="45"/>
        <v>-3.6777842221057684E-2</v>
      </c>
      <c r="M426">
        <f t="shared" si="46"/>
        <v>-3.6777842221057684E-2</v>
      </c>
      <c r="N426" s="13">
        <f t="shared" si="47"/>
        <v>2.4496408574774578E-6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7.9399139319320566</v>
      </c>
      <c r="H427" s="10">
        <f t="shared" si="48"/>
        <v>-3.4698098095483278E-2</v>
      </c>
      <c r="I427">
        <f t="shared" si="44"/>
        <v>-0.41637717714579936</v>
      </c>
      <c r="K427">
        <f t="shared" si="45"/>
        <v>-3.6263359820620601E-2</v>
      </c>
      <c r="M427">
        <f t="shared" si="46"/>
        <v>-3.6263359820620601E-2</v>
      </c>
      <c r="N427" s="13">
        <f t="shared" si="47"/>
        <v>2.4500442681798703E-6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7.9537296409275546</v>
      </c>
      <c r="H428" s="10">
        <f t="shared" si="48"/>
        <v>-3.4190818565346413E-2</v>
      </c>
      <c r="I428">
        <f t="shared" si="44"/>
        <v>-0.41028982278415693</v>
      </c>
      <c r="K428">
        <f t="shared" si="45"/>
        <v>-3.5756051663752605E-2</v>
      </c>
      <c r="M428">
        <f t="shared" si="46"/>
        <v>-3.5756051663752605E-2</v>
      </c>
      <c r="N428" s="13">
        <f t="shared" si="47"/>
        <v>2.4499546523462485E-6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7.9675453499230526</v>
      </c>
      <c r="H429" s="10">
        <f t="shared" si="48"/>
        <v>-3.3690769252405613E-2</v>
      </c>
      <c r="I429">
        <f t="shared" si="44"/>
        <v>-0.40428923102886738</v>
      </c>
      <c r="K429">
        <f t="shared" si="45"/>
        <v>-3.5255818346386074E-2</v>
      </c>
      <c r="M429">
        <f t="shared" si="46"/>
        <v>-3.5255818346386074E-2</v>
      </c>
      <c r="N429" s="13">
        <f t="shared" si="47"/>
        <v>2.4493786665690627E-6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7.9813610589185497</v>
      </c>
      <c r="H430" s="10">
        <f t="shared" si="48"/>
        <v>-3.3197849995547778E-2</v>
      </c>
      <c r="I430">
        <f t="shared" si="44"/>
        <v>-0.3983741999465733</v>
      </c>
      <c r="K430">
        <f t="shared" si="45"/>
        <v>-3.4762561823876124E-2</v>
      </c>
      <c r="M430">
        <f t="shared" si="46"/>
        <v>-3.4762561823876124E-2</v>
      </c>
      <c r="N430" s="13">
        <f t="shared" si="47"/>
        <v>2.4483231057106375E-6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7.9951767679140477</v>
      </c>
      <c r="H431" s="10">
        <f t="shared" si="48"/>
        <v>-3.2711961977076723E-2</v>
      </c>
      <c r="I431">
        <f t="shared" si="44"/>
        <v>-0.39254354372492067</v>
      </c>
      <c r="K431">
        <f t="shared" si="45"/>
        <v>-3.4276185392914674E-2</v>
      </c>
      <c r="M431">
        <f t="shared" si="46"/>
        <v>-3.4276185392914674E-2</v>
      </c>
      <c r="N431" s="13">
        <f t="shared" si="47"/>
        <v>2.446794894655747E-6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8.0089924769095457</v>
      </c>
      <c r="H432" s="10">
        <f t="shared" si="48"/>
        <v>-3.2233007705388943E-2</v>
      </c>
      <c r="I432">
        <f t="shared" si="44"/>
        <v>-0.38679609246466728</v>
      </c>
      <c r="K432">
        <f t="shared" si="45"/>
        <v>-3.3796593673670564E-2</v>
      </c>
      <c r="M432">
        <f t="shared" si="46"/>
        <v>-3.3796593673670564E-2</v>
      </c>
      <c r="N432" s="13">
        <f t="shared" si="47"/>
        <v>2.4448010802071736E-6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8.0228081859050437</v>
      </c>
      <c r="H433" s="10">
        <f t="shared" si="48"/>
        <v>-3.1760890997860391E-2</v>
      </c>
      <c r="I433">
        <f t="shared" si="44"/>
        <v>-0.3811306919743247</v>
      </c>
      <c r="K433">
        <f t="shared" si="45"/>
        <v>-3.3323692592153349E-2</v>
      </c>
      <c r="M433">
        <f t="shared" si="46"/>
        <v>-3.3323692592153349E-2</v>
      </c>
      <c r="N433" s="13">
        <f t="shared" si="47"/>
        <v>2.4423488231246105E-6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8.0366238949005417</v>
      </c>
      <c r="H434" s="10">
        <f t="shared" si="48"/>
        <v>-3.1295516963941721E-2</v>
      </c>
      <c r="I434">
        <f t="shared" si="44"/>
        <v>-0.37554620356730062</v>
      </c>
      <c r="K434">
        <f t="shared" si="45"/>
        <v>-3.2857389362798514E-2</v>
      </c>
      <c r="M434">
        <f t="shared" si="46"/>
        <v>-3.2857389362798514E-2</v>
      </c>
      <c r="N434" s="13">
        <f t="shared" si="47"/>
        <v>2.4394453903106752E-6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8.0504396038960397</v>
      </c>
      <c r="H435" s="10">
        <f t="shared" si="48"/>
        <v>-3.083679198845956E-2</v>
      </c>
      <c r="I435">
        <f t="shared" si="44"/>
        <v>-0.37004150386151469</v>
      </c>
      <c r="K435">
        <f t="shared" si="45"/>
        <v>-3.2397592471271566E-2</v>
      </c>
      <c r="M435">
        <f t="shared" si="46"/>
        <v>-3.2397592471271566E-2</v>
      </c>
      <c r="N435" s="13">
        <f t="shared" si="47"/>
        <v>2.4360981471461932E-6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8.064255312891536</v>
      </c>
      <c r="H436" s="10">
        <f t="shared" si="48"/>
        <v>-3.038462371512201E-2</v>
      </c>
      <c r="I436">
        <f t="shared" si="44"/>
        <v>-0.36461548458146409</v>
      </c>
      <c r="K436">
        <f t="shared" si="45"/>
        <v>-3.1944211657489063E-2</v>
      </c>
      <c r="M436">
        <f t="shared" si="46"/>
        <v>-3.1944211657489063E-2</v>
      </c>
      <c r="N436" s="13">
        <f t="shared" si="47"/>
        <v>2.4323145499767003E-6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8.0780710218870357</v>
      </c>
      <c r="H437" s="10">
        <f t="shared" si="48"/>
        <v>-2.9938921030225739E-2</v>
      </c>
      <c r="I437">
        <f t="shared" si="44"/>
        <v>-0.35926705236270884</v>
      </c>
      <c r="K437">
        <f t="shared" si="45"/>
        <v>-3.1497157898853489E-2</v>
      </c>
      <c r="M437">
        <f t="shared" si="46"/>
        <v>-3.1497157898853489E-2</v>
      </c>
      <c r="N437" s="13">
        <f t="shared" si="47"/>
        <v>2.4281021387508176E-6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8.091886730882532</v>
      </c>
      <c r="H438" s="10">
        <f t="shared" si="48"/>
        <v>-2.9499594046562872E-2</v>
      </c>
      <c r="I438">
        <f t="shared" si="44"/>
        <v>-0.35399512855875448</v>
      </c>
      <c r="K438">
        <f t="shared" si="45"/>
        <v>-3.1056343393700843E-2</v>
      </c>
      <c r="M438">
        <f t="shared" si="46"/>
        <v>-3.1056343393700843E-2</v>
      </c>
      <c r="N438" s="13">
        <f t="shared" si="47"/>
        <v>2.4234685298144982E-6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8.10570243987803</v>
      </c>
      <c r="H439" s="10">
        <f t="shared" si="48"/>
        <v>-2.9066554087525016E-2</v>
      </c>
      <c r="I439">
        <f t="shared" si="44"/>
        <v>-0.34879864905030022</v>
      </c>
      <c r="K439">
        <f t="shared" si="45"/>
        <v>-3.0621681544956786E-2</v>
      </c>
      <c r="M439">
        <f t="shared" si="46"/>
        <v>-3.0621681544956786E-2</v>
      </c>
      <c r="N439" s="13">
        <f t="shared" si="47"/>
        <v>2.4184214088582E-6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8.119518148873528</v>
      </c>
      <c r="H440" s="10">
        <f t="shared" si="48"/>
        <v>-2.8639713671402858E-2</v>
      </c>
      <c r="I440">
        <f t="shared" si="44"/>
        <v>-0.34367656405683428</v>
      </c>
      <c r="K440">
        <f t="shared" si="45"/>
        <v>-3.0193086944000979E-2</v>
      </c>
      <c r="M440">
        <f t="shared" si="46"/>
        <v>-3.0193086944000979E-2</v>
      </c>
      <c r="N440" s="13">
        <f t="shared" si="47"/>
        <v>2.4129685240221975E-6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8.133333857869026</v>
      </c>
      <c r="H441" s="10">
        <f t="shared" si="48"/>
        <v>-2.821898649587851E-2</v>
      </c>
      <c r="I441">
        <f t="shared" si="44"/>
        <v>-0.33862783795054213</v>
      </c>
      <c r="K441">
        <f t="shared" si="45"/>
        <v>-2.9770475354736252E-2</v>
      </c>
      <c r="M441">
        <f t="shared" si="46"/>
        <v>-2.9770475354736252E-2</v>
      </c>
      <c r="N441" s="13">
        <f t="shared" si="47"/>
        <v>2.4071176791596988E-6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8.147149566864524</v>
      </c>
      <c r="H442" s="10">
        <f t="shared" si="48"/>
        <v>-2.7804287422709111E-2</v>
      </c>
      <c r="I442">
        <f t="shared" si="44"/>
        <v>-0.33365144907250932</v>
      </c>
      <c r="K442">
        <f t="shared" si="45"/>
        <v>-2.9353763697860059E-2</v>
      </c>
      <c r="M442">
        <f t="shared" si="46"/>
        <v>-2.9353763697860059E-2</v>
      </c>
      <c r="N442" s="13">
        <f t="shared" si="47"/>
        <v>2.4008767272556567E-6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8.1609652758600237</v>
      </c>
      <c r="H443" s="10">
        <f t="shared" si="48"/>
        <v>-2.7395532462599004E-2</v>
      </c>
      <c r="I443">
        <f t="shared" si="44"/>
        <v>-0.32874638955118807</v>
      </c>
      <c r="K443">
        <f t="shared" si="45"/>
        <v>-2.8942870035336934E-2</v>
      </c>
      <c r="M443">
        <f t="shared" si="46"/>
        <v>-2.8942870035336934E-2</v>
      </c>
      <c r="N443" s="13">
        <f t="shared" si="47"/>
        <v>2.3942535640065067E-6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8.17478098485552</v>
      </c>
      <c r="H444" s="10">
        <f t="shared" si="48"/>
        <v>-2.6992638760258907E-2</v>
      </c>
      <c r="I444">
        <f t="shared" si="44"/>
        <v>-0.32391166512310687</v>
      </c>
      <c r="K444">
        <f t="shared" si="45"/>
        <v>-2.8537713555069091E-2</v>
      </c>
      <c r="M444">
        <f t="shared" si="46"/>
        <v>-2.8537713555069091E-2</v>
      </c>
      <c r="N444" s="13">
        <f t="shared" si="47"/>
        <v>2.3872561215577305E-6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8.188596693851018</v>
      </c>
      <c r="H445" s="10">
        <f t="shared" si="48"/>
        <v>-2.6595524579649459E-2</v>
      </c>
      <c r="I445">
        <f t="shared" si="44"/>
        <v>-0.3191462949557935</v>
      </c>
      <c r="K445">
        <f t="shared" si="45"/>
        <v>-2.8138214555762629E-2</v>
      </c>
      <c r="M445">
        <f t="shared" si="46"/>
        <v>-2.8138214555762629E-2</v>
      </c>
      <c r="N445" s="13">
        <f t="shared" si="47"/>
        <v>2.379892362400051E-6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8.202412402846516</v>
      </c>
      <c r="H446" s="10">
        <f t="shared" si="48"/>
        <v>-2.620410928940763E-2</v>
      </c>
      <c r="I446">
        <f t="shared" si="44"/>
        <v>-0.31444931147289157</v>
      </c>
      <c r="K446">
        <f t="shared" si="45"/>
        <v>-2.7744294431988011E-2</v>
      </c>
      <c r="M446">
        <f t="shared" si="46"/>
        <v>-2.7744294431988011E-2</v>
      </c>
      <c r="N446" s="13">
        <f t="shared" si="47"/>
        <v>2.3721702734253486E-6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8.216228111842014</v>
      </c>
      <c r="H447" s="10">
        <f t="shared" si="48"/>
        <v>-2.5818313348453387E-2</v>
      </c>
      <c r="I447">
        <f t="shared" si="44"/>
        <v>-0.30981976018144064</v>
      </c>
      <c r="K447">
        <f t="shared" si="45"/>
        <v>-2.7355875659431962E-2</v>
      </c>
      <c r="M447">
        <f t="shared" si="46"/>
        <v>-2.7355875659431962E-2</v>
      </c>
      <c r="N447" s="13">
        <f t="shared" si="47"/>
        <v>2.3640978601417779E-6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8.230043820837512</v>
      </c>
      <c r="H448" s="10">
        <f t="shared" si="48"/>
        <v>-2.5438058291775111E-2</v>
      </c>
      <c r="I448">
        <f t="shared" si="44"/>
        <v>-0.3052566995013013</v>
      </c>
      <c r="K448">
        <f t="shared" si="45"/>
        <v>-2.6972881780338423E-2</v>
      </c>
      <c r="M448">
        <f t="shared" si="46"/>
        <v>-2.6972881780338423E-2</v>
      </c>
      <c r="N448" s="13">
        <f t="shared" si="47"/>
        <v>2.3556831410456567E-6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8.24385952983301</v>
      </c>
      <c r="H449" s="10">
        <f t="shared" si="48"/>
        <v>-2.5063266716391256E-2</v>
      </c>
      <c r="I449">
        <f t="shared" si="44"/>
        <v>-0.30075920059669509</v>
      </c>
      <c r="K449">
        <f t="shared" si="45"/>
        <v>-2.6595237389137227E-2</v>
      </c>
      <c r="M449">
        <f t="shared" si="46"/>
        <v>-2.6595237389137227E-2</v>
      </c>
      <c r="N449" s="13">
        <f t="shared" si="47"/>
        <v>2.3469341421537419E-6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8.2576752388285062</v>
      </c>
      <c r="H450" s="10">
        <f t="shared" si="48"/>
        <v>-2.46938622674867E-2</v>
      </c>
      <c r="I450">
        <f t="shared" si="44"/>
        <v>-0.29632634720984041</v>
      </c>
      <c r="K450">
        <f t="shared" si="45"/>
        <v>-2.622286811825756E-2</v>
      </c>
      <c r="M450">
        <f t="shared" si="46"/>
        <v>-2.622286811825756E-2</v>
      </c>
      <c r="N450" s="13">
        <f t="shared" si="47"/>
        <v>2.3378588916915212E-6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8.2714909478240042</v>
      </c>
      <c r="H451" s="10">
        <f t="shared" si="48"/>
        <v>-2.4329769624721394E-2</v>
      </c>
      <c r="I451">
        <f t="shared" si="44"/>
        <v>-0.29195723549665675</v>
      </c>
      <c r="K451">
        <f t="shared" si="45"/>
        <v>-2.5855700624124341E-2</v>
      </c>
      <c r="M451">
        <f t="shared" si="46"/>
        <v>-2.5855700624124341E-2</v>
      </c>
      <c r="N451" s="13">
        <f t="shared" si="47"/>
        <v>2.3284654149388783E-6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8.2853066568195022</v>
      </c>
      <c r="H452" s="10">
        <f t="shared" si="48"/>
        <v>-2.3970914488709728E-2</v>
      </c>
      <c r="I452">
        <f t="shared" si="44"/>
        <v>-0.28765097386451677</v>
      </c>
      <c r="K452">
        <f t="shared" si="45"/>
        <v>-2.549366257333564E-2</v>
      </c>
      <c r="M452">
        <f t="shared" si="46"/>
        <v>-2.549366257333564E-2</v>
      </c>
      <c r="N452" s="13">
        <f t="shared" si="47"/>
        <v>2.3187617292318813E-6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8.2991223658150002</v>
      </c>
      <c r="H453" s="10">
        <f t="shared" si="48"/>
        <v>-2.361722356766827E-2</v>
      </c>
      <c r="I453">
        <f t="shared" si="44"/>
        <v>-0.28340668281201925</v>
      </c>
      <c r="K453">
        <f t="shared" si="45"/>
        <v>-2.5136682629018584E-2</v>
      </c>
      <c r="M453">
        <f t="shared" si="46"/>
        <v>-2.5136682629018584E-2</v>
      </c>
      <c r="N453" s="13">
        <f t="shared" si="47"/>
        <v>2.3087558391195788E-6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8.3129380748104982</v>
      </c>
      <c r="H454" s="10">
        <f t="shared" si="48"/>
        <v>-2.3268624564230362E-2</v>
      </c>
      <c r="I454">
        <f t="shared" si="44"/>
        <v>-0.27922349477076436</v>
      </c>
      <c r="K454">
        <f t="shared" si="45"/>
        <v>-2.4784690437361971E-2</v>
      </c>
      <c r="M454">
        <f t="shared" si="46"/>
        <v>-2.4784690437361971E-2</v>
      </c>
      <c r="N454" s="13">
        <f t="shared" si="47"/>
        <v>2.2984557316743082E-6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8.3267537838059962</v>
      </c>
      <c r="H455" s="10">
        <f t="shared" si="48"/>
        <v>-2.2925046162425251E-2</v>
      </c>
      <c r="I455">
        <f t="shared" si="44"/>
        <v>-0.27510055394910304</v>
      </c>
      <c r="K455">
        <f t="shared" si="45"/>
        <v>-2.4437616614323643E-2</v>
      </c>
      <c r="M455">
        <f t="shared" si="46"/>
        <v>-2.4437616614323643E-2</v>
      </c>
      <c r="N455" s="13">
        <f t="shared" si="47"/>
        <v>2.2878693719561042E-6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8.3405694928014924</v>
      </c>
      <c r="H456" s="10">
        <f t="shared" si="48"/>
        <v>-2.2586418014820236E-2</v>
      </c>
      <c r="I456">
        <f t="shared" si="44"/>
        <v>-0.27103701617784282</v>
      </c>
      <c r="K456">
        <f t="shared" si="45"/>
        <v>-2.4095392732510001E-2</v>
      </c>
      <c r="M456">
        <f t="shared" si="46"/>
        <v>-2.4095392732510001E-2</v>
      </c>
      <c r="N456" s="13">
        <f t="shared" si="47"/>
        <v>2.2770046986269059E-6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8.3543852017969904</v>
      </c>
      <c r="H457" s="10">
        <f t="shared" si="48"/>
        <v>-2.2252670729823603E-2</v>
      </c>
      <c r="I457">
        <f t="shared" si="44"/>
        <v>-0.26703204875788322</v>
      </c>
      <c r="K457">
        <f t="shared" si="45"/>
        <v>-2.3757951308226295E-2</v>
      </c>
      <c r="M457">
        <f t="shared" si="46"/>
        <v>-2.3757951308226295E-2</v>
      </c>
      <c r="N457" s="13">
        <f t="shared" si="47"/>
        <v>2.2658696197163415E-6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8.3682009107924884</v>
      </c>
      <c r="H458" s="10">
        <f t="shared" si="48"/>
        <v>-2.192373585914674E-2</v>
      </c>
      <c r="I458">
        <f t="shared" si="44"/>
        <v>-0.26308483030976088</v>
      </c>
      <c r="K458">
        <f t="shared" si="45"/>
        <v>-2.3425225788695422E-2</v>
      </c>
      <c r="M458">
        <f t="shared" si="46"/>
        <v>-2.3425225788695422E-2</v>
      </c>
      <c r="N458" s="13">
        <f t="shared" si="47"/>
        <v>2.2544720085361082E-6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8.3820166197879864</v>
      </c>
      <c r="H459" s="10">
        <f t="shared" si="48"/>
        <v>-2.1599545885423541E-2</v>
      </c>
      <c r="I459">
        <f t="shared" si="44"/>
        <v>-0.25919455062508251</v>
      </c>
      <c r="K459">
        <f t="shared" si="45"/>
        <v>-2.3097150539443046E-2</v>
      </c>
      <c r="M459">
        <f t="shared" si="46"/>
        <v>-2.3097150539443046E-2</v>
      </c>
      <c r="N459" s="13">
        <f t="shared" si="47"/>
        <v>2.2428196997408806E-6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8.3958323287834844</v>
      </c>
      <c r="H460" s="10">
        <f t="shared" si="48"/>
        <v>-2.1280034209985099E-2</v>
      </c>
      <c r="I460">
        <f t="shared" si="44"/>
        <v>-0.25536041051982117</v>
      </c>
      <c r="K460">
        <f t="shared" si="45"/>
        <v>-2.2773660831847297E-2</v>
      </c>
      <c r="M460">
        <f t="shared" si="46"/>
        <v>-2.2773660831847297E-2</v>
      </c>
      <c r="N460" s="13">
        <f t="shared" si="47"/>
        <v>2.230920485535483E-6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8.4096480377789824</v>
      </c>
      <c r="H461" s="10">
        <f t="shared" si="48"/>
        <v>-2.0965135140788141E-2</v>
      </c>
      <c r="I461">
        <f t="shared" si="44"/>
        <v>-0.25158162168945769</v>
      </c>
      <c r="K461">
        <f t="shared" si="45"/>
        <v>-2.2454692830851043E-2</v>
      </c>
      <c r="M461">
        <f t="shared" si="46"/>
        <v>-2.2454692830851043E-2</v>
      </c>
      <c r="N461" s="13">
        <f t="shared" si="47"/>
        <v>2.2187821120255272E-6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8.4234637467744786</v>
      </c>
      <c r="H462" s="10">
        <f t="shared" si="48"/>
        <v>-2.0654783880495131E-2</v>
      </c>
      <c r="I462">
        <f t="shared" si="44"/>
        <v>-0.24785740656594157</v>
      </c>
      <c r="K462">
        <f t="shared" si="45"/>
        <v>-2.214018358283475E-2</v>
      </c>
      <c r="M462">
        <f t="shared" si="46"/>
        <v>-2.214018358283475E-2</v>
      </c>
      <c r="N462" s="13">
        <f t="shared" si="47"/>
        <v>2.2064122757106284E-6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8.4372794557699766</v>
      </c>
      <c r="H463" s="10">
        <f t="shared" si="48"/>
        <v>-2.0348916514704624E-2</v>
      </c>
      <c r="I463">
        <f t="shared" si="44"/>
        <v>-0.24418699817645551</v>
      </c>
      <c r="K463">
        <f t="shared" si="45"/>
        <v>-2.183007100364796E-2</v>
      </c>
      <c r="M463">
        <f t="shared" si="46"/>
        <v>-2.183007100364796E-2</v>
      </c>
      <c r="N463" s="13">
        <f t="shared" si="47"/>
        <v>2.1938186201169937E-6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8.4510951647654746</v>
      </c>
      <c r="H464" s="10">
        <f t="shared" si="48"/>
        <v>-2.0047470000329602E-2</v>
      </c>
      <c r="I464">
        <f t="shared" si="44"/>
        <v>-0.24056964000395523</v>
      </c>
      <c r="K464">
        <f t="shared" si="45"/>
        <v>-2.1524293866797668E-2</v>
      </c>
      <c r="M464">
        <f t="shared" si="46"/>
        <v>-2.1524293866797668E-2</v>
      </c>
      <c r="N464" s="13">
        <f t="shared" si="47"/>
        <v>2.1810087325696884E-6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8.4649108737609726</v>
      </c>
      <c r="H465" s="10">
        <f t="shared" si="48"/>
        <v>-1.975038215412267E-2</v>
      </c>
      <c r="I465">
        <f t="shared" si="44"/>
        <v>-0.23700458584947204</v>
      </c>
      <c r="K465">
        <f t="shared" si="45"/>
        <v>-2.1222791791791602E-2</v>
      </c>
      <c r="M465">
        <f t="shared" si="46"/>
        <v>-2.1222791791791602E-2</v>
      </c>
      <c r="N465" s="13">
        <f t="shared" si="47"/>
        <v>2.1679901411003568E-6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8.4787265827564706</v>
      </c>
      <c r="H466" s="10">
        <f t="shared" si="48"/>
        <v>-1.9457591641345771E-2</v>
      </c>
      <c r="I466">
        <f t="shared" si="44"/>
        <v>-0.23349109969614926</v>
      </c>
      <c r="K466">
        <f t="shared" si="45"/>
        <v>-2.092550523263426E-2</v>
      </c>
      <c r="M466">
        <f t="shared" si="46"/>
        <v>-2.092550523263426E-2</v>
      </c>
      <c r="N466" s="13">
        <f t="shared" si="47"/>
        <v>2.1547703114894665E-6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8.4925422917519686</v>
      </c>
      <c r="H467" s="10">
        <f t="shared" si="48"/>
        <v>-1.916903796458325E-2</v>
      </c>
      <c r="I467">
        <f t="shared" si="44"/>
        <v>-0.23002845557499901</v>
      </c>
      <c r="K467">
        <f t="shared" si="45"/>
        <v>-2.0632375466474423E-2</v>
      </c>
      <c r="M467">
        <f t="shared" si="46"/>
        <v>-2.0632375466474423E-2</v>
      </c>
      <c r="N467" s="13">
        <f t="shared" si="47"/>
        <v>2.141356644441099E-6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8.5063580007474666</v>
      </c>
      <c r="H468" s="10">
        <f t="shared" si="48"/>
        <v>-1.8884661452696128E-2</v>
      </c>
      <c r="I468">
        <f t="shared" ref="I468:I469" si="50">H468*$E$6</f>
        <v>-0.22661593743235353</v>
      </c>
      <c r="K468">
        <f t="shared" ref="K468:K469" si="51">(1/2)*($L$9*$L$4*EXP(-$L$7*$O$6*(G468/$O$6-1))-($L$9*$L$6*EXP(-$L$5*$O$6*(G468/$O$6-1))))</f>
        <v>-2.0343344582401848E-2</v>
      </c>
      <c r="M468">
        <f t="shared" ref="M468:M469" si="52">(1/2)*($L$9*$O$4*EXP(-$O$8*$O$6*(G468/$O$6-1))-($L$9*$O$7*EXP(-$O$5*$O$6*(G468/$O$6-1))))</f>
        <v>-2.0343344582401848E-2</v>
      </c>
      <c r="N468" s="13">
        <f t="shared" ref="N468:N469" si="53">(M468-H468)^2*O468</f>
        <v>2.1277564728880762E-6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8.5201737097429646</v>
      </c>
      <c r="H469" s="10">
        <f t="shared" si="48"/>
        <v>-1.860440324991627E-2</v>
      </c>
      <c r="I469">
        <f t="shared" si="50"/>
        <v>-0.22325283899899523</v>
      </c>
      <c r="K469">
        <f t="shared" si="51"/>
        <v>-2.0058355470391486E-2</v>
      </c>
      <c r="M469">
        <f t="shared" si="52"/>
        <v>-2.0058355470391486E-2</v>
      </c>
      <c r="N469" s="13">
        <f t="shared" si="53"/>
        <v>2.1139770594248106E-6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168</v>
      </c>
      <c r="B3" s="66" t="s">
        <v>288</v>
      </c>
      <c r="D3" s="15" t="str">
        <f>A3</f>
        <v>BCC</v>
      </c>
      <c r="E3" s="1" t="str">
        <f>B3</f>
        <v>Ga [2]</v>
      </c>
      <c r="K3" s="15" t="str">
        <f>A3</f>
        <v>BCC</v>
      </c>
      <c r="L3" s="1" t="str">
        <f>B3</f>
        <v>Ga [2]</v>
      </c>
      <c r="N3" s="15" t="str">
        <f>A3</f>
        <v>BCC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-2.8504</v>
      </c>
      <c r="D4" s="21" t="s">
        <v>8</v>
      </c>
      <c r="E4" s="4">
        <f>E11</f>
        <v>2.9254338139838332</v>
      </c>
      <c r="F4" t="s">
        <v>180</v>
      </c>
      <c r="K4" s="2" t="s">
        <v>251</v>
      </c>
      <c r="L4" s="4">
        <f>O4</f>
        <v>0.712598300049474</v>
      </c>
      <c r="N4" s="12" t="s">
        <v>251</v>
      </c>
      <c r="O4" s="4">
        <v>0.712598300049474</v>
      </c>
      <c r="P4" t="s">
        <v>46</v>
      </c>
      <c r="Q4" s="26" t="s">
        <v>256</v>
      </c>
      <c r="R4">
        <f>$O$6*2/SQRT(3)</f>
        <v>3.3778811921700687</v>
      </c>
      <c r="S4" t="s">
        <v>260</v>
      </c>
      <c r="X4" s="27"/>
    </row>
    <row r="5" spans="1:27" x14ac:dyDescent="0.4">
      <c r="A5" s="2" t="s">
        <v>20</v>
      </c>
      <c r="B5" s="67">
        <v>19.272983076000003</v>
      </c>
      <c r="D5" s="2" t="s">
        <v>3</v>
      </c>
      <c r="E5" s="5">
        <f>O10</f>
        <v>2.0220057259940472E-2</v>
      </c>
      <c r="K5" s="2" t="s">
        <v>2</v>
      </c>
      <c r="L5" s="4">
        <f>O5</f>
        <v>1.0579084511191834</v>
      </c>
      <c r="N5" s="12" t="s">
        <v>2</v>
      </c>
      <c r="O5" s="4">
        <v>1.0579084511191834</v>
      </c>
      <c r="P5" t="s">
        <v>46</v>
      </c>
      <c r="Q5" s="28" t="s">
        <v>24</v>
      </c>
      <c r="R5" s="29">
        <f>O4</f>
        <v>0.712598300049474</v>
      </c>
      <c r="S5" s="29">
        <f>O5</f>
        <v>1.0579084511191834</v>
      </c>
      <c r="T5" s="29">
        <f>O6</f>
        <v>2.9253309233849447</v>
      </c>
      <c r="U5" s="29">
        <f>($O$6+$O$6*2/SQRT(3))/2</f>
        <v>3.1516060577775065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8</v>
      </c>
      <c r="F6" t="s">
        <v>14</v>
      </c>
      <c r="K6" s="18" t="s">
        <v>252</v>
      </c>
      <c r="L6" s="4">
        <f>2*L4</f>
        <v>1.425196600098948</v>
      </c>
      <c r="N6" s="12" t="s">
        <v>23</v>
      </c>
      <c r="O6" s="4">
        <v>2.9253309233849447</v>
      </c>
      <c r="P6" t="s">
        <v>46</v>
      </c>
    </row>
    <row r="7" spans="1:27" x14ac:dyDescent="0.4">
      <c r="A7" s="63" t="s">
        <v>1</v>
      </c>
      <c r="B7" s="67"/>
      <c r="C7" t="s">
        <v>247</v>
      </c>
      <c r="D7" s="2" t="s">
        <v>26</v>
      </c>
      <c r="E7" s="1">
        <v>2</v>
      </c>
      <c r="F7" t="s">
        <v>27</v>
      </c>
      <c r="K7" s="18" t="s">
        <v>250</v>
      </c>
      <c r="L7" s="4">
        <f>2*L5</f>
        <v>2.1158169022383668</v>
      </c>
      <c r="N7" s="18" t="s">
        <v>252</v>
      </c>
      <c r="O7" s="4">
        <f>2*O4</f>
        <v>1.425196600098948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231</v>
      </c>
      <c r="N8" s="18" t="s">
        <v>250</v>
      </c>
      <c r="O8" s="4">
        <f>2*O5</f>
        <v>2.1158169022383668</v>
      </c>
      <c r="Q8" s="26" t="s">
        <v>256</v>
      </c>
      <c r="R8">
        <f>$O$6*2/SQRT(3)</f>
        <v>3.3778811921700687</v>
      </c>
      <c r="S8" t="s">
        <v>260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232</v>
      </c>
      <c r="R9" s="29">
        <f>O4</f>
        <v>0.712598300049474</v>
      </c>
      <c r="S9" s="29">
        <f>O5</f>
        <v>1.0579084511191834</v>
      </c>
      <c r="T9" s="29">
        <f>O6</f>
        <v>2.9253309233849447</v>
      </c>
      <c r="U9" s="29">
        <f>($O$6+$O$6*2/SQRT(3))/2</f>
        <v>3.1516060577775065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245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3.3779999999999997</v>
      </c>
      <c r="D11" s="3" t="s">
        <v>8</v>
      </c>
      <c r="E11" s="4">
        <f>$B$11/$E$8</f>
        <v>2.9254338139838332</v>
      </c>
      <c r="F11" t="s">
        <v>268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3.7179700822553494</v>
      </c>
      <c r="D12" s="3" t="s">
        <v>2</v>
      </c>
      <c r="E12" s="4">
        <f>(9*$B$6*$B$5/(-$B$4))^(1/2)</f>
        <v>4.3795886023435946</v>
      </c>
      <c r="N12" s="22" t="s">
        <v>255</v>
      </c>
      <c r="O12" s="20">
        <f>(O6-E4)/E4*100</f>
        <v>-3.5171056817841777E-3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-0.44749930767449431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-2.8504</v>
      </c>
    </row>
    <row r="16" spans="1:27" x14ac:dyDescent="0.4">
      <c r="D16" s="3" t="s">
        <v>9</v>
      </c>
      <c r="E16" s="4">
        <f>$E$15*$E$6</f>
        <v>-22.8032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0.14758309022698907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2.257463810495747</v>
      </c>
      <c r="H19" s="10">
        <f>-(-$B$4)*(1+D19+$E$5*D19^3)*EXP(-D19)</f>
        <v>0.15666885605296613</v>
      </c>
      <c r="I19">
        <f>H19*$E$6</f>
        <v>1.253350848423729</v>
      </c>
      <c r="K19">
        <f>(1/2)*($L$9*$L$4*EXP(-$L$7*$O$6*(G19/$O$6-1))-($L$9*$L$6*EXP(-$L$5*$O$6*(G19/$O$6-1))))</f>
        <v>0.1558258541897164</v>
      </c>
      <c r="M19">
        <f>(1/2)*($L$9*$O$4*EXP(-$O$8*$O$6*(G19/$O$6-1))-($L$9*$O$7*EXP(-$O$5*$O$6*(G19/$O$6-1))))</f>
        <v>0.1558258541897164</v>
      </c>
      <c r="N19" s="13">
        <f>(M19-H19)^2*O19</f>
        <v>7.1065214144251919E-7</v>
      </c>
      <c r="O19" s="13">
        <v>1</v>
      </c>
      <c r="P19" s="14">
        <f>SUMSQ(N26:N295)</f>
        <v>1.1148979533810738E-9</v>
      </c>
      <c r="Q19" s="1" t="s">
        <v>61</v>
      </c>
      <c r="R19" s="19">
        <f>O8/(O8-O5)*-B4/SQRT(L9)</f>
        <v>2.0155371690941348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2.2708232105655086</v>
      </c>
      <c r="H20" s="10">
        <f>-(-$B$4)*(1+D20+$E$5*D20^3)*EXP(-D20)</f>
        <v>-7.3596614864210987E-3</v>
      </c>
      <c r="I20">
        <f t="shared" ref="I20:I83" si="2">H20*$E$6</f>
        <v>-5.887729189136879E-2</v>
      </c>
      <c r="K20">
        <f t="shared" ref="K20:K83" si="3">(1/2)*($L$9*$L$4*EXP(-$L$7*$O$6*(G20/$O$6-1))-($L$9*$L$6*EXP(-$L$5*$O$6*(G20/$O$6-1))))</f>
        <v>-8.4043670362561329E-3</v>
      </c>
      <c r="M20">
        <f t="shared" ref="M20:M83" si="4">(1/2)*($L$9*$O$4*EXP(-$O$8*$O$6*(G20/$O$6-1))-($L$9*$O$7*EXP(-$O$5*$O$6*(G20/$O$6-1))))</f>
        <v>-8.4043670362561329E-3</v>
      </c>
      <c r="N20" s="13">
        <f t="shared" ref="N20:N83" si="5">(M20-H20)^2*O20</f>
        <v>1.0914096858561211E-6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2.2841826106352707</v>
      </c>
      <c r="H21" s="10">
        <f t="shared" ref="H21:H84" si="6">-(-$B$4)*(1+D21+$E$5*D21^3)*EXP(-D21)</f>
        <v>-0.1645996065496558</v>
      </c>
      <c r="I21">
        <f t="shared" si="2"/>
        <v>-1.3167968523972464</v>
      </c>
      <c r="K21">
        <f t="shared" si="3"/>
        <v>-0.16581364545064403</v>
      </c>
      <c r="M21">
        <f t="shared" si="4"/>
        <v>-0.16581364545064403</v>
      </c>
      <c r="N21" s="13">
        <f t="shared" si="5"/>
        <v>1.473890453112707E-6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2.2975420107050324</v>
      </c>
      <c r="H22" s="10">
        <f t="shared" si="6"/>
        <v>-0.31526960282505478</v>
      </c>
      <c r="I22">
        <f t="shared" si="2"/>
        <v>-2.5221568226004383</v>
      </c>
      <c r="K22">
        <f t="shared" si="3"/>
        <v>-0.31662357136200114</v>
      </c>
      <c r="M22">
        <f t="shared" si="4"/>
        <v>-0.31662357136200114</v>
      </c>
      <c r="N22" s="13">
        <f t="shared" si="5"/>
        <v>1.8332307990406651E-6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2.3109014107747936</v>
      </c>
      <c r="H23" s="10">
        <f t="shared" si="6"/>
        <v>-0.45958185838362076</v>
      </c>
      <c r="I23">
        <f t="shared" si="2"/>
        <v>-3.676654867068966</v>
      </c>
      <c r="K23">
        <f t="shared" si="3"/>
        <v>-0.46104911739201171</v>
      </c>
      <c r="M23">
        <f t="shared" si="4"/>
        <v>-0.46104911739201171</v>
      </c>
      <c r="N23" s="13">
        <f t="shared" si="5"/>
        <v>2.1528489977044029E-6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2.3242608108445557</v>
      </c>
      <c r="H24" s="10">
        <f t="shared" si="6"/>
        <v>-0.59774234511311675</v>
      </c>
      <c r="I24">
        <f t="shared" si="2"/>
        <v>-4.781938760904934</v>
      </c>
      <c r="K24">
        <f t="shared" si="3"/>
        <v>-0.59929882911380794</v>
      </c>
      <c r="M24">
        <f t="shared" si="4"/>
        <v>-0.59929882911380794</v>
      </c>
      <c r="N24" s="13">
        <f t="shared" si="5"/>
        <v>2.4226424444076648E-6</v>
      </c>
      <c r="O24" s="13">
        <v>1</v>
      </c>
      <c r="Q24" s="17" t="s">
        <v>57</v>
      </c>
      <c r="R24" s="19">
        <f>O5/(O8-O5)*-B4/L9</f>
        <v>0.35630000000000001</v>
      </c>
      <c r="V24" s="15" t="str">
        <f>D3</f>
        <v>BCC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2.3376202109143174</v>
      </c>
      <c r="H25" s="10">
        <f t="shared" si="6"/>
        <v>-0.72995097328721215</v>
      </c>
      <c r="I25">
        <f t="shared" si="2"/>
        <v>-5.8396077862976972</v>
      </c>
      <c r="K25">
        <f t="shared" si="3"/>
        <v>-0.73157501029013972</v>
      </c>
      <c r="M25">
        <f t="shared" si="4"/>
        <v>-0.73157501029013972</v>
      </c>
      <c r="N25" s="13">
        <f t="shared" si="5"/>
        <v>2.6374961868779629E-6</v>
      </c>
      <c r="O25" s="13">
        <v>1</v>
      </c>
      <c r="Q25" s="17" t="s">
        <v>58</v>
      </c>
      <c r="R25" s="19">
        <f>O8/(O8-O5)*-B4/SQRT(L9)</f>
        <v>2.0155371690941348</v>
      </c>
      <c r="V25" s="2" t="s">
        <v>102</v>
      </c>
      <c r="W25" s="1">
        <f>(-B4/(12*PI()*B6*W26))^(1/2)</f>
        <v>0.41246518052502951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2.350979610984079</v>
      </c>
      <c r="H26" s="10">
        <f t="shared" si="6"/>
        <v>-0.85640176139854707</v>
      </c>
      <c r="I26">
        <f t="shared" si="2"/>
        <v>-6.8512140911883765</v>
      </c>
      <c r="K26">
        <f t="shared" si="3"/>
        <v>-0.85807390286310437</v>
      </c>
      <c r="M26">
        <f t="shared" si="4"/>
        <v>-0.85807390286310437</v>
      </c>
      <c r="N26" s="13">
        <f t="shared" si="5"/>
        <v>2.7960570774918236E-6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2.3643390110538407</v>
      </c>
      <c r="H27" s="10">
        <f t="shared" si="6"/>
        <v>-0.97728300138118829</v>
      </c>
      <c r="I27">
        <f t="shared" si="2"/>
        <v>-7.8182640110495063</v>
      </c>
      <c r="K27">
        <f t="shared" si="3"/>
        <v>-0.97898586184289371</v>
      </c>
      <c r="M27">
        <f t="shared" si="4"/>
        <v>-0.97898586184289371</v>
      </c>
      <c r="N27" s="13">
        <f t="shared" si="5"/>
        <v>2.8997337520396111E-6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2.3776984111236024</v>
      </c>
      <c r="H28" s="10">
        <f t="shared" si="6"/>
        <v>-1.092777419344708</v>
      </c>
      <c r="I28">
        <f t="shared" si="2"/>
        <v>-8.7422193547576637</v>
      </c>
      <c r="K28">
        <f t="shared" si="3"/>
        <v>-1.0944955252389175</v>
      </c>
      <c r="M28">
        <f t="shared" si="4"/>
        <v>-1.0944955252389175</v>
      </c>
      <c r="N28" s="13">
        <f t="shared" si="5"/>
        <v>2.9518878637174583E-6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-0.87758549047878631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2.391057811193364</v>
      </c>
      <c r="H29" s="10">
        <f t="shared" si="6"/>
        <v>-1.2030623319389291</v>
      </c>
      <c r="I29">
        <f t="shared" si="2"/>
        <v>-9.6244986555114327</v>
      </c>
      <c r="K29">
        <f t="shared" si="3"/>
        <v>-1.2047819791726617</v>
      </c>
      <c r="M29">
        <f t="shared" si="4"/>
        <v>-1.2047819791726617</v>
      </c>
      <c r="N29" s="13">
        <f t="shared" si="5"/>
        <v>2.9571866084843046E-6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2.4044172112631261</v>
      </c>
      <c r="H30" s="10">
        <f t="shared" si="6"/>
        <v>-1.3083097984653018</v>
      </c>
      <c r="I30">
        <f t="shared" si="2"/>
        <v>-10.466478387722415</v>
      </c>
      <c r="K30">
        <f t="shared" si="3"/>
        <v>-1.3100189183077191</v>
      </c>
      <c r="M30">
        <f t="shared" si="4"/>
        <v>-1.3100189183077191</v>
      </c>
      <c r="N30" s="13">
        <f t="shared" si="5"/>
        <v>2.9210906357444809E-6</v>
      </c>
      <c r="O30" s="13">
        <v>1</v>
      </c>
      <c r="V30" s="22" t="s">
        <v>22</v>
      </c>
      <c r="W30" s="1">
        <f>1/(O5*W25^2)</f>
        <v>5.5561930787221581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2.4177766113328878</v>
      </c>
      <c r="H31" s="10">
        <f t="shared" si="6"/>
        <v>-1.4086867688478324</v>
      </c>
      <c r="I31">
        <f t="shared" si="2"/>
        <v>-11.269494150782659</v>
      </c>
      <c r="K31">
        <f t="shared" si="3"/>
        <v>-1.410374801728608</v>
      </c>
      <c r="M31">
        <f t="shared" si="4"/>
        <v>-1.410374801728608</v>
      </c>
      <c r="N31" s="13">
        <f t="shared" si="5"/>
        <v>2.8494550065794684E-6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2.4311360114026495</v>
      </c>
      <c r="H32" s="10">
        <f t="shared" si="6"/>
        <v>-1.5043552275735761</v>
      </c>
      <c r="I32">
        <f t="shared" si="2"/>
        <v>-12.034841820588609</v>
      </c>
      <c r="K32">
        <f t="shared" si="3"/>
        <v>-1.506013004396392</v>
      </c>
      <c r="M32">
        <f t="shared" si="4"/>
        <v>-1.506013004396392</v>
      </c>
      <c r="N32" s="13">
        <f t="shared" si="5"/>
        <v>2.7482239942654828E-6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2.4444954114724111</v>
      </c>
      <c r="H33" s="10">
        <f t="shared" si="6"/>
        <v>-1.5954723337098211</v>
      </c>
      <c r="I33">
        <f t="shared" si="2"/>
        <v>-12.763778669678569</v>
      </c>
      <c r="K33">
        <f t="shared" si="3"/>
        <v>-1.5970919643054664</v>
      </c>
      <c r="M33">
        <f t="shared" si="4"/>
        <v>-1.5970919643054664</v>
      </c>
      <c r="N33" s="13">
        <f t="shared" si="5"/>
        <v>2.6232032663503294E-6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2.4578548115421732</v>
      </c>
      <c r="H34" s="10">
        <f t="shared" si="6"/>
        <v>-1.6821905571023068</v>
      </c>
      <c r="I34">
        <f t="shared" si="2"/>
        <v>-13.457524456818454</v>
      </c>
      <c r="K34">
        <f t="shared" si="3"/>
        <v>-1.6837653254623817</v>
      </c>
      <c r="M34">
        <f t="shared" si="4"/>
        <v>-1.6837653254623817</v>
      </c>
      <c r="N34" s="13">
        <f t="shared" si="5"/>
        <v>2.4798953878928732E-6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2.4712142116119344</v>
      </c>
      <c r="H35" s="10">
        <f t="shared" si="6"/>
        <v>-1.7646578108561002</v>
      </c>
      <c r="I35">
        <f t="shared" si="2"/>
        <v>-14.117262486848801</v>
      </c>
      <c r="K35">
        <f t="shared" si="3"/>
        <v>-1.7661820768042515</v>
      </c>
      <c r="M35">
        <f t="shared" si="4"/>
        <v>-1.7661820768042515</v>
      </c>
      <c r="N35" s="13">
        <f t="shared" si="5"/>
        <v>2.3233866806937641E-6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2.4845736116816961</v>
      </c>
      <c r="H36" s="10">
        <f t="shared" si="6"/>
        <v>-1.8430175801981115</v>
      </c>
      <c r="I36">
        <f t="shared" si="2"/>
        <v>-14.744140641584892</v>
      </c>
      <c r="K36">
        <f t="shared" si="3"/>
        <v>-1.8444866871710177</v>
      </c>
      <c r="M36">
        <f t="shared" si="4"/>
        <v>-1.8444866871710177</v>
      </c>
      <c r="N36" s="13">
        <f t="shared" si="5"/>
        <v>2.1582752978417752E-6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2.4979330117514582</v>
      </c>
      <c r="H37" s="10">
        <f t="shared" si="6"/>
        <v>-1.9174090478176207</v>
      </c>
      <c r="I37">
        <f t="shared" si="2"/>
        <v>-15.339272382540965</v>
      </c>
      <c r="K37">
        <f t="shared" si="3"/>
        <v>-1.9188192364424621</v>
      </c>
      <c r="M37">
        <f t="shared" si="4"/>
        <v>-1.9188192364424621</v>
      </c>
      <c r="N37" s="13">
        <f t="shared" si="5"/>
        <v>1.9886319576321781E-6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2.5112924118212199</v>
      </c>
      <c r="H38" s="10">
        <f t="shared" si="6"/>
        <v>-1.9879672157787176</v>
      </c>
      <c r="I38">
        <f t="shared" si="2"/>
        <v>-15.903737726229741</v>
      </c>
      <c r="K38">
        <f t="shared" si="3"/>
        <v>-1.9893155429480158</v>
      </c>
      <c r="M38">
        <f t="shared" si="4"/>
        <v>-1.9893155429480158</v>
      </c>
      <c r="N38" s="13">
        <f t="shared" si="5"/>
        <v>1.8179861554677632E-6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2.5246518118909815</v>
      </c>
      <c r="H39" s="10">
        <f t="shared" si="6"/>
        <v>-2.0548230240960592</v>
      </c>
      <c r="I39">
        <f t="shared" si="2"/>
        <v>-16.438584192768474</v>
      </c>
      <c r="K39">
        <f t="shared" si="3"/>
        <v>-2.0561072872542239</v>
      </c>
      <c r="M39">
        <f t="shared" si="4"/>
        <v>-2.0561072872542239</v>
      </c>
      <c r="N39" s="13">
        <f t="shared" si="5"/>
        <v>1.6493318594190557E-6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2.5380112119607432</v>
      </c>
      <c r="H40" s="10">
        <f t="shared" si="6"/>
        <v>-2.1181034660629927</v>
      </c>
      <c r="I40">
        <f t="shared" si="2"/>
        <v>-16.944827728503942</v>
      </c>
      <c r="K40">
        <f t="shared" si="3"/>
        <v>-2.1193221324317841</v>
      </c>
      <c r="M40">
        <f t="shared" si="4"/>
        <v>-2.1193221324317841</v>
      </c>
      <c r="N40" s="13">
        <f t="shared" si="5"/>
        <v>1.4851477184232681E-6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2.5513706120305049</v>
      </c>
      <c r="H41" s="10">
        <f t="shared" si="6"/>
        <v>-2.1779317004187448</v>
      </c>
      <c r="I41">
        <f t="shared" si="2"/>
        <v>-17.423453603349959</v>
      </c>
      <c r="K41">
        <f t="shared" si="3"/>
        <v>-2.1790838409013116</v>
      </c>
      <c r="M41">
        <f t="shared" si="4"/>
        <v>-2.1790838409013116</v>
      </c>
      <c r="N41" s="13">
        <f t="shared" si="5"/>
        <v>1.3274276915691032E-6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2.5647300121002665</v>
      </c>
      <c r="H42" s="10">
        <f t="shared" si="6"/>
        <v>-2.2344271604391319</v>
      </c>
      <c r="I42">
        <f t="shared" si="2"/>
        <v>-17.875417283513055</v>
      </c>
      <c r="K42">
        <f t="shared" si="3"/>
        <v>-2.2355123879541132</v>
      </c>
      <c r="M42">
        <f t="shared" si="4"/>
        <v>-2.2355123879541132</v>
      </c>
      <c r="N42" s="13">
        <f t="shared" si="5"/>
        <v>1.1777187592724915E-6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2.5780894121700282</v>
      </c>
      <c r="H43" s="10">
        <f t="shared" si="6"/>
        <v>-2.2877056600330081</v>
      </c>
      <c r="I43">
        <f t="shared" si="2"/>
        <v>-18.301645280264065</v>
      </c>
      <c r="K43">
        <f t="shared" si="3"/>
        <v>-2.28872407204166</v>
      </c>
      <c r="M43">
        <f t="shared" si="4"/>
        <v>-2.28872407204166</v>
      </c>
      <c r="N43" s="13">
        <f t="shared" si="5"/>
        <v>1.037163019366246E-6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2.5914488122397898</v>
      </c>
      <c r="H44" s="10">
        <f t="shared" si="6"/>
        <v>-2.3378794969245442</v>
      </c>
      <c r="I44">
        <f t="shared" si="2"/>
        <v>-18.703035975396354</v>
      </c>
      <c r="K44">
        <f t="shared" si="3"/>
        <v>-2.338831621924693</v>
      </c>
      <c r="M44">
        <f t="shared" si="4"/>
        <v>-2.338831621924693</v>
      </c>
      <c r="N44" s="13">
        <f t="shared" si="5"/>
        <v>9.0654201590823856E-7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2.604808212309552</v>
      </c>
      <c r="H45" s="10">
        <f t="shared" si="6"/>
        <v>-2.385057552999315</v>
      </c>
      <c r="I45">
        <f t="shared" si="2"/>
        <v>-19.08046042399452</v>
      </c>
      <c r="K45">
        <f t="shared" si="3"/>
        <v>-2.3859443007704675</v>
      </c>
      <c r="M45">
        <f t="shared" si="4"/>
        <v>-2.3859443007704675</v>
      </c>
      <c r="N45" s="13">
        <f t="shared" si="5"/>
        <v>7.8632160964391988E-7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2.6181676123793136</v>
      </c>
      <c r="H46" s="10">
        <f t="shared" si="6"/>
        <v>-2.4293453918901413</v>
      </c>
      <c r="I46">
        <f t="shared" si="2"/>
        <v>-19.434763135121131</v>
      </c>
      <c r="K46">
        <f t="shared" si="3"/>
        <v>-2.4301680072840819</v>
      </c>
      <c r="M46">
        <f t="shared" si="4"/>
        <v>-2.4301680072840819</v>
      </c>
      <c r="N46" s="13">
        <f t="shared" si="5"/>
        <v>6.7669608634800476E-7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2.6315270124490753</v>
      </c>
      <c r="H47" s="10">
        <f t="shared" si="6"/>
        <v>-2.4708453538766246</v>
      </c>
      <c r="I47">
        <f t="shared" si="2"/>
        <v>-19.766762831012997</v>
      </c>
      <c r="K47">
        <f t="shared" si="3"/>
        <v>-2.4716053739574972</v>
      </c>
      <c r="M47">
        <f t="shared" si="4"/>
        <v>-2.4716053739574972</v>
      </c>
      <c r="N47" s="13">
        <f t="shared" si="5"/>
        <v>5.776305233296152E-7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2.6448864125188378</v>
      </c>
      <c r="H48" s="10">
        <f t="shared" si="6"/>
        <v>-2.5096566481704028</v>
      </c>
      <c r="I48">
        <f t="shared" si="2"/>
        <v>-20.077253185363222</v>
      </c>
      <c r="K48">
        <f t="shared" si="3"/>
        <v>-2.5103558625174376</v>
      </c>
      <c r="M48">
        <f t="shared" si="4"/>
        <v>-2.5103558625174376</v>
      </c>
      <c r="N48" s="13">
        <f t="shared" si="5"/>
        <v>4.8890070309929238E-7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2.6582458125885995</v>
      </c>
      <c r="H49" s="10">
        <f t="shared" si="6"/>
        <v>-2.545875442656222</v>
      </c>
      <c r="I49">
        <f t="shared" si="2"/>
        <v>-20.367003541249776</v>
      </c>
      <c r="K49">
        <f t="shared" si="3"/>
        <v>-2.5465158566511192</v>
      </c>
      <c r="M49">
        <f t="shared" si="4"/>
        <v>-2.5465158566511192</v>
      </c>
      <c r="N49" s="13">
        <f t="shared" si="5"/>
        <v>4.1013008486022487E-7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2.6716052126583612</v>
      </c>
      <c r="H50" s="10">
        <f t="shared" si="6"/>
        <v>-2.5795949511571417</v>
      </c>
      <c r="I50">
        <f t="shared" si="2"/>
        <v>-20.636759609257133</v>
      </c>
      <c r="K50">
        <f t="shared" si="3"/>
        <v>-2.5801787520865966</v>
      </c>
      <c r="M50">
        <f t="shared" si="4"/>
        <v>-2.5801787520865966</v>
      </c>
      <c r="N50" s="13">
        <f t="shared" si="5"/>
        <v>3.4082352523249925E-7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2.6849646127281228</v>
      </c>
      <c r="H51" s="10">
        <f t="shared" si="6"/>
        <v>-2.610905518290322</v>
      </c>
      <c r="I51">
        <f t="shared" si="2"/>
        <v>-20.887244146322576</v>
      </c>
      <c r="K51">
        <f t="shared" si="3"/>
        <v>-2.6114350441022491</v>
      </c>
      <c r="M51">
        <f t="shared" si="4"/>
        <v>-2.6114350441022491</v>
      </c>
      <c r="N51" s="13">
        <f t="shared" si="5"/>
        <v>2.8039758549706696E-7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2.6983240127978845</v>
      </c>
      <c r="H52" s="10">
        <f t="shared" si="6"/>
        <v>-2.6398947019781573</v>
      </c>
      <c r="I52">
        <f t="shared" si="2"/>
        <v>-21.119157615825259</v>
      </c>
      <c r="K52">
        <f t="shared" si="3"/>
        <v>-2.6403724125379346</v>
      </c>
      <c r="M52">
        <f t="shared" si="4"/>
        <v>-2.6403724125379346</v>
      </c>
      <c r="N52" s="13">
        <f t="shared" si="5"/>
        <v>2.2820737892274146E-7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2.7116834128676461</v>
      </c>
      <c r="H53" s="10">
        <f t="shared" si="6"/>
        <v>-2.6666473536777846</v>
      </c>
      <c r="I53">
        <f t="shared" si="2"/>
        <v>-21.333178829422277</v>
      </c>
      <c r="K53">
        <f t="shared" si="3"/>
        <v>-2.6670758043782756</v>
      </c>
      <c r="M53">
        <f t="shared" si="4"/>
        <v>-2.6670758043782756</v>
      </c>
      <c r="N53" s="13">
        <f t="shared" si="5"/>
        <v>1.8357000275124845E-7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2.7250428129374078</v>
      </c>
      <c r="H54" s="10">
        <f t="shared" si="6"/>
        <v>-2.6912456963903506</v>
      </c>
      <c r="I54">
        <f t="shared" si="2"/>
        <v>-21.529965571122805</v>
      </c>
      <c r="K54">
        <f t="shared" si="3"/>
        <v>-2.6916275139765675</v>
      </c>
      <c r="M54">
        <f t="shared" si="4"/>
        <v>-2.6916275139765675</v>
      </c>
      <c r="N54" s="13">
        <f t="shared" si="5"/>
        <v>1.457846691445112E-7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2.7384022130071699</v>
      </c>
      <c r="H55" s="10">
        <f t="shared" si="6"/>
        <v>-2.7137694005097988</v>
      </c>
      <c r="I55">
        <f t="shared" si="2"/>
        <v>-21.71015520407839</v>
      </c>
      <c r="K55">
        <f t="shared" si="3"/>
        <v>-2.7141072609858456</v>
      </c>
      <c r="M55">
        <f t="shared" si="4"/>
        <v>-2.7141072609858456</v>
      </c>
      <c r="N55" s="13">
        <f t="shared" si="5"/>
        <v>1.141497012746323E-7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2.7517616130769316</v>
      </c>
      <c r="H56" s="10">
        <f t="shared" si="6"/>
        <v>-2.73429565756937</v>
      </c>
      <c r="I56">
        <f t="shared" si="2"/>
        <v>-21.87436526055496</v>
      </c>
      <c r="K56">
        <f t="shared" si="3"/>
        <v>-2.7345922660618553</v>
      </c>
      <c r="M56">
        <f t="shared" si="4"/>
        <v>-2.7345922660618553</v>
      </c>
      <c r="N56" s="13">
        <f t="shared" si="5"/>
        <v>8.7976597814438936E-8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2.7651210131466932</v>
      </c>
      <c r="H57" s="10">
        <f t="shared" si="6"/>
        <v>-2.7528992519424724</v>
      </c>
      <c r="I57">
        <f t="shared" si="2"/>
        <v>-22.023194015539779</v>
      </c>
      <c r="K57">
        <f t="shared" si="3"/>
        <v>-2.753157324400787</v>
      </c>
      <c r="M57">
        <f t="shared" si="4"/>
        <v>-2.753157324400787</v>
      </c>
      <c r="N57" s="13">
        <f t="shared" si="5"/>
        <v>6.6601393740515694E-8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2.7784804132164549</v>
      </c>
      <c r="H58" s="10">
        <f t="shared" si="6"/>
        <v>-2.7696526305530837</v>
      </c>
      <c r="I58">
        <f t="shared" si="2"/>
        <v>-22.15722104442467</v>
      </c>
      <c r="K58">
        <f t="shared" si="3"/>
        <v>-2.7698748771728949</v>
      </c>
      <c r="M58">
        <f t="shared" si="4"/>
        <v>-2.7698748771728949</v>
      </c>
      <c r="N58" s="13">
        <f t="shared" si="5"/>
        <v>4.9393560017496912E-8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2.7918398132862166</v>
      </c>
      <c r="H59" s="10">
        <f t="shared" si="6"/>
        <v>-2.7846259706494014</v>
      </c>
      <c r="I59">
        <f t="shared" si="2"/>
        <v>-22.277007765195211</v>
      </c>
      <c r="K59">
        <f t="shared" si="3"/>
        <v>-2.7848150809114256</v>
      </c>
      <c r="M59">
        <f t="shared" si="4"/>
        <v>-2.7848150809114256</v>
      </c>
      <c r="N59" s="13">
        <f t="shared" si="5"/>
        <v>3.5762691202851167E-8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2.8051992133559787</v>
      </c>
      <c r="H60" s="10">
        <f t="shared" si="6"/>
        <v>-2.7978872456930337</v>
      </c>
      <c r="I60">
        <f t="shared" si="2"/>
        <v>-22.38309796554427</v>
      </c>
      <c r="K60">
        <f t="shared" si="3"/>
        <v>-2.7980458749145813</v>
      </c>
      <c r="M60">
        <f t="shared" si="4"/>
        <v>-2.7980458749145813</v>
      </c>
      <c r="N60" s="13">
        <f t="shared" si="5"/>
        <v>2.516322992880861E-8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2.8185586134257399</v>
      </c>
      <c r="H61" s="10">
        <f t="shared" si="6"/>
        <v>-2.8095022894146311</v>
      </c>
      <c r="I61">
        <f t="shared" si="2"/>
        <v>-22.476018315317049</v>
      </c>
      <c r="K61">
        <f t="shared" si="3"/>
        <v>-2.8096330467166473</v>
      </c>
      <c r="M61">
        <f t="shared" si="4"/>
        <v>-2.8096330467166473</v>
      </c>
      <c r="N61" s="13">
        <f t="shared" si="5"/>
        <v>1.7097472030548209E-8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2.8319180134955015</v>
      </c>
      <c r="H62" s="10">
        <f t="shared" si="6"/>
        <v>-2.8195348580855422</v>
      </c>
      <c r="I62">
        <f t="shared" si="2"/>
        <v>-22.556278864684337</v>
      </c>
      <c r="K62">
        <f t="shared" si="3"/>
        <v>-2.8196402956828375</v>
      </c>
      <c r="M62">
        <f t="shared" si="4"/>
        <v>-2.8196402956828375</v>
      </c>
      <c r="N62" s="13">
        <f t="shared" si="5"/>
        <v>1.1117086923408031E-8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2.8452774135652636</v>
      </c>
      <c r="H63" s="10">
        <f t="shared" si="6"/>
        <v>-2.828046691053749</v>
      </c>
      <c r="I63">
        <f t="shared" si="2"/>
        <v>-22.624373528429992</v>
      </c>
      <c r="K63">
        <f t="shared" si="3"/>
        <v>-2.8281292947808563</v>
      </c>
      <c r="M63">
        <f t="shared" si="4"/>
        <v>-2.8281292947808563</v>
      </c>
      <c r="N63" s="13">
        <f t="shared" si="5"/>
        <v>6.8233757320227762E-9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2.8586368136350253</v>
      </c>
      <c r="H64" s="10">
        <f t="shared" si="6"/>
        <v>-2.8350975695910461</v>
      </c>
      <c r="I64">
        <f t="shared" si="2"/>
        <v>-22.680780556728369</v>
      </c>
      <c r="K64">
        <f t="shared" si="3"/>
        <v>-2.8351597505807233</v>
      </c>
      <c r="M64">
        <f t="shared" si="4"/>
        <v>-2.8351597505807233</v>
      </c>
      <c r="N64" s="13">
        <f t="shared" si="5"/>
        <v>3.8664754772424985E-9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2.871996213704787</v>
      </c>
      <c r="H65" s="10">
        <f t="shared" si="6"/>
        <v>-2.8407453740972382</v>
      </c>
      <c r="I65">
        <f t="shared" si="2"/>
        <v>-22.725962992777905</v>
      </c>
      <c r="K65">
        <f t="shared" si="3"/>
        <v>-2.8407894615329425</v>
      </c>
      <c r="M65">
        <f t="shared" si="4"/>
        <v>-2.8407894615329425</v>
      </c>
      <c r="N65" s="13">
        <f t="shared" si="5"/>
        <v>1.943701986988497E-9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2.8853556137745486</v>
      </c>
      <c r="H66" s="10">
        <f t="shared" si="6"/>
        <v>-2.8450461397058406</v>
      </c>
      <c r="I66">
        <f t="shared" si="2"/>
        <v>-22.760369117646725</v>
      </c>
      <c r="K66">
        <f t="shared" si="3"/>
        <v>-2.845074374573672</v>
      </c>
      <c r="M66">
        <f t="shared" si="4"/>
        <v>-2.845074374573672</v>
      </c>
      <c r="N66" s="13">
        <f t="shared" si="5"/>
        <v>7.9720776145225994E-10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2.8987150138443103</v>
      </c>
      <c r="H67" s="10">
        <f t="shared" si="6"/>
        <v>-2.8480541103346759</v>
      </c>
      <c r="I67">
        <f t="shared" si="2"/>
        <v>-22.784432882677407</v>
      </c>
      <c r="K67">
        <f t="shared" si="3"/>
        <v>-2.8480686401042385</v>
      </c>
      <c r="M67">
        <f t="shared" si="4"/>
        <v>-2.8480686401042385</v>
      </c>
      <c r="N67" s="13">
        <f t="shared" si="5"/>
        <v>2.111142035428734E-10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2.9120744139140724</v>
      </c>
      <c r="H68" s="10">
        <f t="shared" si="6"/>
        <v>-2.8498217912235355</v>
      </c>
      <c r="I68">
        <f t="shared" si="2"/>
        <v>-22.798574329788284</v>
      </c>
      <c r="K68">
        <f t="shared" si="3"/>
        <v>-2.8498246653909507</v>
      </c>
      <c r="M68">
        <f t="shared" si="4"/>
        <v>-2.8498246653909507</v>
      </c>
      <c r="N68" s="13">
        <f t="shared" si="5"/>
        <v>8.2608383304760119E-8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2.9254338139838332</v>
      </c>
      <c r="H69" s="54">
        <f t="shared" si="6"/>
        <v>-2.8504</v>
      </c>
      <c r="I69" s="51">
        <f t="shared" si="2"/>
        <v>-22.8032</v>
      </c>
      <c r="J69" s="51"/>
      <c r="K69">
        <f t="shared" si="3"/>
        <v>-2.8503931664299174</v>
      </c>
      <c r="M69">
        <f t="shared" si="4"/>
        <v>-2.8503931664299174</v>
      </c>
      <c r="N69" s="55">
        <f t="shared" si="5"/>
        <v>4.6697680074996806E-7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2.9387932140535953</v>
      </c>
      <c r="H70" s="10">
        <f t="shared" si="6"/>
        <v>-2.8498379163134211</v>
      </c>
      <c r="I70">
        <f t="shared" si="2"/>
        <v>-22.798703330507369</v>
      </c>
      <c r="K70">
        <f t="shared" si="3"/>
        <v>-2.8498232183203034</v>
      </c>
      <c r="M70">
        <f t="shared" si="4"/>
        <v>-2.8498232183203034</v>
      </c>
      <c r="N70" s="13">
        <f t="shared" si="5"/>
        <v>2.160310016881665E-6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2.9521526141233565</v>
      </c>
      <c r="H71" s="10">
        <f t="shared" si="6"/>
        <v>-2.8481831300759777</v>
      </c>
      <c r="I71">
        <f t="shared" si="2"/>
        <v>-22.785465040607821</v>
      </c>
      <c r="K71">
        <f t="shared" si="3"/>
        <v>-2.8481623041882385</v>
      </c>
      <c r="M71">
        <f t="shared" si="4"/>
        <v>-2.8481623041882385</v>
      </c>
      <c r="N71" s="13">
        <f t="shared" si="5"/>
        <v>4.3371760012649245E-10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2.9655120141931182</v>
      </c>
      <c r="H72" s="10">
        <f t="shared" si="6"/>
        <v>-2.8454816883487184</v>
      </c>
      <c r="I72">
        <f t="shared" si="2"/>
        <v>-22.763853506789747</v>
      </c>
      <c r="K72">
        <f t="shared" si="3"/>
        <v>-2.8454563627024183</v>
      </c>
      <c r="M72">
        <f t="shared" si="4"/>
        <v>-2.8454563627024183</v>
      </c>
      <c r="N72" s="13">
        <f t="shared" si="5"/>
        <v>6.4138836051723638E-10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2.9788714142628803</v>
      </c>
      <c r="H73" s="10">
        <f t="shared" si="6"/>
        <v>-2.8417781409094758</v>
      </c>
      <c r="I73">
        <f t="shared" si="2"/>
        <v>-22.734225127275806</v>
      </c>
      <c r="K73">
        <f t="shared" si="3"/>
        <v>-2.841749834221261</v>
      </c>
      <c r="M73">
        <f t="shared" si="4"/>
        <v>-2.841749834221261</v>
      </c>
      <c r="N73" s="13">
        <f t="shared" si="5"/>
        <v>8.0126859768655226E-10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2.9922308143326415</v>
      </c>
      <c r="H74" s="10">
        <f t="shared" si="6"/>
        <v>-2.8371155845385649</v>
      </c>
      <c r="I74">
        <f t="shared" si="2"/>
        <v>-22.69692467630852</v>
      </c>
      <c r="K74">
        <f t="shared" si="3"/>
        <v>-2.8370857056103937</v>
      </c>
      <c r="M74">
        <f t="shared" si="4"/>
        <v>-2.8370857056103937</v>
      </c>
      <c r="N74" s="13">
        <f t="shared" si="5"/>
        <v>8.9275034865911681E-10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3.0055902144024036</v>
      </c>
      <c r="H75" s="10">
        <f t="shared" si="6"/>
        <v>-2.8315357060572177</v>
      </c>
      <c r="I75">
        <f t="shared" si="2"/>
        <v>-22.652285648457742</v>
      </c>
      <c r="K75">
        <f t="shared" si="3"/>
        <v>-2.83150555376813</v>
      </c>
      <c r="M75">
        <f t="shared" si="4"/>
        <v>-2.83150555376813</v>
      </c>
      <c r="N75" s="13">
        <f t="shared" si="5"/>
        <v>9.0916053723180515E-10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3.0189496144721653</v>
      </c>
      <c r="H76" s="10">
        <f t="shared" si="6"/>
        <v>-2.8250788241527833</v>
      </c>
      <c r="I76">
        <f t="shared" si="2"/>
        <v>-22.600630593222267</v>
      </c>
      <c r="K76">
        <f t="shared" si="3"/>
        <v>-2.8250495878955491</v>
      </c>
      <c r="M76">
        <f t="shared" si="4"/>
        <v>-2.8250495878955491</v>
      </c>
      <c r="N76" s="13">
        <f t="shared" si="5"/>
        <v>8.5475873706884189E-10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3.0323090145419274</v>
      </c>
      <c r="H77" s="10">
        <f t="shared" si="6"/>
        <v>-2.8177839300238134</v>
      </c>
      <c r="I77">
        <f t="shared" si="2"/>
        <v>-22.542271440190508</v>
      </c>
      <c r="K77">
        <f t="shared" si="3"/>
        <v>-2.8177566905467639</v>
      </c>
      <c r="M77">
        <f t="shared" si="4"/>
        <v>-2.8177566905467639</v>
      </c>
      <c r="N77" s="13">
        <f t="shared" si="5"/>
        <v>7.4198910993150283E-10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3.0456684146116886</v>
      </c>
      <c r="H78" s="10">
        <f t="shared" si="6"/>
        <v>-2.8096887268772677</v>
      </c>
      <c r="I78">
        <f t="shared" si="2"/>
        <v>-22.477509815018141</v>
      </c>
      <c r="K78">
        <f t="shared" si="3"/>
        <v>-2.8096644574939598</v>
      </c>
      <c r="M78">
        <f t="shared" si="4"/>
        <v>-2.8096644574939598</v>
      </c>
      <c r="N78" s="13">
        <f t="shared" si="5"/>
        <v>5.8900296614609659E-10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3.0590278146814502</v>
      </c>
      <c r="H79" s="10">
        <f t="shared" si="6"/>
        <v>-2.8008296683092158</v>
      </c>
      <c r="I79">
        <f t="shared" si="2"/>
        <v>-22.406637346473726</v>
      </c>
      <c r="K79">
        <f t="shared" si="3"/>
        <v>-2.8008092364407999</v>
      </c>
      <c r="M79">
        <f t="shared" si="4"/>
        <v>-2.8008092364407999</v>
      </c>
      <c r="N79" s="13">
        <f t="shared" si="5"/>
        <v>4.1746124696165545E-10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3.0723872147512123</v>
      </c>
      <c r="H80" s="10">
        <f t="shared" si="6"/>
        <v>-2.7912419955995822</v>
      </c>
      <c r="I80">
        <f t="shared" si="2"/>
        <v>-22.329935964796658</v>
      </c>
      <c r="K80">
        <f t="shared" si="3"/>
        <v>-2.7912261646168921</v>
      </c>
      <c r="M80">
        <f t="shared" si="4"/>
        <v>-2.7912261646168921</v>
      </c>
      <c r="N80" s="13">
        <f t="shared" si="5"/>
        <v>2.5062001293394258E-10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3.0857466148209736</v>
      </c>
      <c r="H81" s="10">
        <f t="shared" si="6"/>
        <v>-2.7809597739506575</v>
      </c>
      <c r="I81">
        <f t="shared" si="2"/>
        <v>-22.24767819160526</v>
      </c>
      <c r="K81">
        <f t="shared" si="3"/>
        <v>-2.7809492052850326</v>
      </c>
      <c r="M81">
        <f t="shared" si="4"/>
        <v>-2.7809492052850326</v>
      </c>
      <c r="N81" s="13">
        <f t="shared" si="5"/>
        <v>1.1169669309045943E-10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3.0991060148907357</v>
      </c>
      <c r="H82" s="10">
        <f t="shared" si="6"/>
        <v>-2.7700159276983061</v>
      </c>
      <c r="I82">
        <f t="shared" si="2"/>
        <v>-22.160127421586449</v>
      </c>
      <c r="K82">
        <f t="shared" si="3"/>
        <v>-2.7700111831921026</v>
      </c>
      <c r="M82">
        <f t="shared" si="4"/>
        <v>-2.7700111831921026</v>
      </c>
      <c r="N82" s="13">
        <f t="shared" si="5"/>
        <v>2.2510339114755833E-11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3.1124654149604973</v>
      </c>
      <c r="H83" s="10">
        <f t="shared" si="6"/>
        <v>-2.7584422745240387</v>
      </c>
      <c r="I83">
        <f t="shared" si="2"/>
        <v>-22.067538196192309</v>
      </c>
      <c r="K83">
        <f t="shared" si="3"/>
        <v>-2.7584438189935914</v>
      </c>
      <c r="M83">
        <f t="shared" si="4"/>
        <v>-2.7584438189935914</v>
      </c>
      <c r="N83" s="13">
        <f t="shared" si="5"/>
        <v>2.3853861992003304E-12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3.1258248150302586</v>
      </c>
      <c r="H84" s="10">
        <f t="shared" si="6"/>
        <v>-2.7462695586953427</v>
      </c>
      <c r="I84">
        <f t="shared" ref="I84:I147" si="9">H84*$E$6</f>
        <v>-21.970156469562742</v>
      </c>
      <c r="K84">
        <f t="shared" ref="K84:K147" si="10">(1/2)*($L$9*$L$4*EXP(-$L$7*$O$6*(G84/$O$6-1))-($L$9*$L$6*EXP(-$L$5*$O$6*(G84/$O$6-1))))</f>
        <v>-2.746277762680899</v>
      </c>
      <c r="M84">
        <f t="shared" ref="M84:M147" si="11">(1/2)*($L$9*$O$4*EXP(-$O$8*$O$6*(G84/$O$6-1))-($L$9*$O$7*EXP(-$O$5*$O$6*(G84/$O$6-1))))</f>
        <v>-2.746277762680899</v>
      </c>
      <c r="N84" s="13">
        <f t="shared" ref="N84:N147" si="12">(M84-H84)^2*O84</f>
        <v>6.7305379006865586E-11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3.1391842151000207</v>
      </c>
      <c r="H85" s="10">
        <f t="shared" ref="H85:H148" si="13">-(-$B$4)*(1+D85+$E$5*D85^3)*EXP(-D85)</f>
        <v>-2.7335274833609584</v>
      </c>
      <c r="I85">
        <f t="shared" si="9"/>
        <v>-21.868219866887667</v>
      </c>
      <c r="K85">
        <f t="shared" si="10"/>
        <v>-2.7335426260397369</v>
      </c>
      <c r="M85">
        <f t="shared" si="11"/>
        <v>-2.7335426260397369</v>
      </c>
      <c r="N85" s="13">
        <f t="shared" si="12"/>
        <v>2.2930072058719533E-10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3.1525436151697828</v>
      </c>
      <c r="H86" s="10">
        <f t="shared" si="13"/>
        <v>-2.7202447419270577</v>
      </c>
      <c r="I86">
        <f t="shared" si="9"/>
        <v>-21.761957935416461</v>
      </c>
      <c r="K86">
        <f t="shared" si="10"/>
        <v>-2.7202670141671534</v>
      </c>
      <c r="M86">
        <f t="shared" si="11"/>
        <v>-2.7202670141671534</v>
      </c>
      <c r="N86" s="13">
        <f t="shared" si="12"/>
        <v>4.9605267888346665E-10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3.165903015239544</v>
      </c>
      <c r="H87" s="10">
        <f t="shared" si="13"/>
        <v>-2.7064490485395813</v>
      </c>
      <c r="I87">
        <f t="shared" si="9"/>
        <v>-21.651592388316651</v>
      </c>
      <c r="K87">
        <f t="shared" si="10"/>
        <v>-2.7064785560739342</v>
      </c>
      <c r="M87">
        <f t="shared" si="11"/>
        <v>-2.7064785560739342</v>
      </c>
      <c r="N87" s="13">
        <f t="shared" si="12"/>
        <v>8.7069458358308487E-10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3.1792624153093056</v>
      </c>
      <c r="H88" s="10">
        <f t="shared" si="13"/>
        <v>-2.6921671676973373</v>
      </c>
      <c r="I88">
        <f t="shared" si="9"/>
        <v>-21.537337341578699</v>
      </c>
      <c r="K88">
        <f t="shared" si="10"/>
        <v>-2.6922039343983837</v>
      </c>
      <c r="M88">
        <f t="shared" si="11"/>
        <v>-2.6922039343983837</v>
      </c>
      <c r="N88" s="13">
        <f t="shared" si="12"/>
        <v>1.3517903058319309E-9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3.1926218153790678</v>
      </c>
      <c r="H89" s="10">
        <f t="shared" si="13"/>
        <v>-2.6774249430197803</v>
      </c>
      <c r="I89">
        <f t="shared" si="9"/>
        <v>-21.419399544158242</v>
      </c>
      <c r="K89">
        <f t="shared" si="10"/>
        <v>-2.6774689142567452</v>
      </c>
      <c r="M89">
        <f t="shared" si="11"/>
        <v>-2.6774689142567452</v>
      </c>
      <c r="N89" s="13">
        <f t="shared" si="12"/>
        <v>1.9334696802205877E-9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3.2059812154488299</v>
      </c>
      <c r="H90" s="10">
        <f t="shared" si="13"/>
        <v>-2.6622473251927623</v>
      </c>
      <c r="I90">
        <f t="shared" si="9"/>
        <v>-21.297978601542098</v>
      </c>
      <c r="K90">
        <f t="shared" si="10"/>
        <v>-2.6622983712548276</v>
      </c>
      <c r="M90">
        <f t="shared" si="11"/>
        <v>-2.6622983712548276</v>
      </c>
      <c r="N90" s="13">
        <f t="shared" si="12"/>
        <v>2.6057004523740902E-9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3.2193406155185911</v>
      </c>
      <c r="H91" s="10">
        <f t="shared" si="13"/>
        <v>-2.6466583991149184</v>
      </c>
      <c r="I91">
        <f t="shared" si="9"/>
        <v>-21.173267192919347</v>
      </c>
      <c r="K91">
        <f t="shared" si="10"/>
        <v>-2.6467163186846987</v>
      </c>
      <c r="M91">
        <f t="shared" si="11"/>
        <v>-2.6467163186846987</v>
      </c>
      <c r="N91" s="13">
        <f t="shared" si="12"/>
        <v>3.3546765635345645E-9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3.2327000155883527</v>
      </c>
      <c r="H92" s="10">
        <f t="shared" si="13"/>
        <v>-2.6306814102667415</v>
      </c>
      <c r="I92">
        <f t="shared" si="9"/>
        <v>-21.045451282133932</v>
      </c>
      <c r="K92">
        <f t="shared" si="10"/>
        <v>-2.6307459339296209</v>
      </c>
      <c r="M92">
        <f t="shared" si="11"/>
        <v>-2.6307459339296209</v>
      </c>
      <c r="N92" s="13">
        <f t="shared" si="12"/>
        <v>4.1633030713674314E-9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3.2460594156581148</v>
      </c>
      <c r="H93" s="10">
        <f t="shared" si="13"/>
        <v>-2.6143387903238011</v>
      </c>
      <c r="I93">
        <f t="shared" si="9"/>
        <v>-20.914710322590409</v>
      </c>
      <c r="K93">
        <f t="shared" si="10"/>
        <v>-2.6144095840998118</v>
      </c>
      <c r="M93">
        <f t="shared" si="11"/>
        <v>-2.6144095840998118</v>
      </c>
      <c r="N93" s="13">
        <f t="shared" si="12"/>
        <v>5.0117587218550842E-9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3.2594188157278761</v>
      </c>
      <c r="H94" s="10">
        <f t="shared" si="13"/>
        <v>-2.5976521820350071</v>
      </c>
      <c r="I94">
        <f t="shared" si="9"/>
        <v>-20.781217456280057</v>
      </c>
      <c r="K94">
        <f t="shared" si="10"/>
        <v>-2.5977288509208876</v>
      </c>
      <c r="M94">
        <f t="shared" si="11"/>
        <v>-2.5977288509208876</v>
      </c>
      <c r="N94" s="13">
        <f t="shared" si="12"/>
        <v>5.8781180621458662E-9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3.2727782157976382</v>
      </c>
      <c r="H95" s="10">
        <f t="shared" si="13"/>
        <v>-2.5806424633862157</v>
      </c>
      <c r="I95">
        <f t="shared" si="9"/>
        <v>-20.645139707089726</v>
      </c>
      <c r="K95">
        <f t="shared" si="10"/>
        <v>-2.5807245548963005</v>
      </c>
      <c r="M95">
        <f t="shared" si="11"/>
        <v>-2.5807245548963005</v>
      </c>
      <c r="N95" s="13">
        <f t="shared" si="12"/>
        <v>6.7390160279960173E-9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3.2861376158673998</v>
      </c>
      <c r="H96" s="10">
        <f t="shared" si="13"/>
        <v>-2.5633297710689842</v>
      </c>
      <c r="I96">
        <f t="shared" si="9"/>
        <v>-20.506638168551873</v>
      </c>
      <c r="K96">
        <f t="shared" si="10"/>
        <v>-2.5634167787644673</v>
      </c>
      <c r="M96">
        <f t="shared" si="11"/>
        <v>-2.5634167787644673</v>
      </c>
      <c r="N96" s="13">
        <f t="shared" si="12"/>
        <v>7.5703390732777449E-9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3.299497015937161</v>
      </c>
      <c r="H97" s="10">
        <f t="shared" si="13"/>
        <v>-2.5457335232736891</v>
      </c>
      <c r="I97">
        <f t="shared" si="9"/>
        <v>-20.365868186189513</v>
      </c>
      <c r="K97">
        <f t="shared" si="10"/>
        <v>-2.5458248902706715</v>
      </c>
      <c r="M97">
        <f t="shared" si="11"/>
        <v>-2.5458248902706715</v>
      </c>
      <c r="N97" s="13">
        <f t="shared" si="12"/>
        <v>8.3479281375860348E-9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3.3128564160069232</v>
      </c>
      <c r="H98" s="10">
        <f t="shared" si="13"/>
        <v>-2.5278724418257474</v>
      </c>
      <c r="I98">
        <f t="shared" si="9"/>
        <v>-20.22297953460598</v>
      </c>
      <c r="K98">
        <f t="shared" si="10"/>
        <v>-2.5279675642732897</v>
      </c>
      <c r="M98">
        <f t="shared" si="11"/>
        <v>-2.5279675642732897</v>
      </c>
      <c r="N98" s="13">
        <f t="shared" si="12"/>
        <v>9.0482800264345807E-9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3.3262158160766848</v>
      </c>
      <c r="H99" s="10">
        <f t="shared" si="13"/>
        <v>-2.5097645736831651</v>
      </c>
      <c r="I99">
        <f t="shared" si="9"/>
        <v>-20.078116589465321</v>
      </c>
      <c r="K99">
        <f t="shared" si="10"/>
        <v>-2.5098628042033404</v>
      </c>
      <c r="M99">
        <f t="shared" si="11"/>
        <v>-2.5098628042033404</v>
      </c>
      <c r="N99" s="13">
        <f t="shared" si="12"/>
        <v>9.6492350939147728E-9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3.3395752161464465</v>
      </c>
      <c r="H100" s="10">
        <f t="shared" si="13"/>
        <v>-2.491427311813124</v>
      </c>
      <c r="I100">
        <f t="shared" si="9"/>
        <v>-19.931418494504992</v>
      </c>
      <c r="K100">
        <f t="shared" si="10"/>
        <v>-2.4915279628957734</v>
      </c>
      <c r="M100">
        <f t="shared" si="11"/>
        <v>-2.4915279628957734</v>
      </c>
      <c r="N100" s="13">
        <f t="shared" si="12"/>
        <v>1.0130640438484065E-8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3.3529346162162081</v>
      </c>
      <c r="H101" s="10">
        <f t="shared" si="13"/>
        <v>-2.4728774154648705</v>
      </c>
      <c r="I101">
        <f t="shared" si="9"/>
        <v>-19.783019323718964</v>
      </c>
      <c r="K101">
        <f t="shared" si="10"/>
        <v>-2.4729797628104899</v>
      </c>
      <c r="M101">
        <f t="shared" si="11"/>
        <v>-2.4729797628104899</v>
      </c>
      <c r="N101" s="13">
        <f t="shared" si="12"/>
        <v>1.0474979155341953E-8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3.3662940162859702</v>
      </c>
      <c r="H102" s="10">
        <f t="shared" si="13"/>
        <v>-2.4541310298556858</v>
      </c>
      <c r="I102">
        <f t="shared" si="9"/>
        <v>-19.633048238845486</v>
      </c>
      <c r="K102">
        <f t="shared" si="10"/>
        <v>-2.4542343156604494</v>
      </c>
      <c r="M102">
        <f t="shared" si="11"/>
        <v>-2.4542343156604494</v>
      </c>
      <c r="N102" s="13">
        <f t="shared" si="12"/>
        <v>1.0667957465664002E-8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3.3796534163557319</v>
      </c>
      <c r="H103" s="10">
        <f t="shared" si="13"/>
        <v>-2.4352037052862658</v>
      </c>
      <c r="I103">
        <f t="shared" si="9"/>
        <v>-19.481629642290127</v>
      </c>
      <c r="K103">
        <f t="shared" si="10"/>
        <v>-2.4353071414638605</v>
      </c>
      <c r="M103">
        <f t="shared" si="11"/>
        <v>-2.4353071414638605</v>
      </c>
      <c r="N103" s="13">
        <f t="shared" si="12"/>
        <v>1.0699042835396834E-8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3.3930128164254931</v>
      </c>
      <c r="H104" s="10">
        <f t="shared" si="13"/>
        <v>-2.4161104157013988</v>
      </c>
      <c r="I104">
        <f t="shared" si="9"/>
        <v>-19.328883325611191</v>
      </c>
      <c r="K104">
        <f t="shared" si="10"/>
        <v>-2.4162131870368722</v>
      </c>
      <c r="M104">
        <f t="shared" si="11"/>
        <v>-2.4162131870368722</v>
      </c>
      <c r="N104" s="13">
        <f t="shared" si="12"/>
        <v>1.0561947394969126E-8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3.4063722164952552</v>
      </c>
      <c r="H105" s="10">
        <f t="shared" si="13"/>
        <v>-2.3968655767114044</v>
      </c>
      <c r="I105">
        <f t="shared" si="9"/>
        <v>-19.174924613691235</v>
      </c>
      <c r="K105">
        <f t="shared" si="10"/>
        <v>-2.3969668439427787</v>
      </c>
      <c r="M105">
        <f t="shared" si="11"/>
        <v>-2.3969668439427787</v>
      </c>
      <c r="N105" s="13">
        <f t="shared" si="12"/>
        <v>1.0255052150209747E-8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3.4197316165650173</v>
      </c>
      <c r="H106" s="10">
        <f t="shared" si="13"/>
        <v>-2.3774830630893597</v>
      </c>
      <c r="I106">
        <f t="shared" si="9"/>
        <v>-19.019864504714878</v>
      </c>
      <c r="K106">
        <f t="shared" si="10"/>
        <v>-2.3775819659132753</v>
      </c>
      <c r="M106">
        <f t="shared" si="11"/>
        <v>-2.3775819659132753</v>
      </c>
      <c r="N106" s="13">
        <f t="shared" si="12"/>
        <v>9.7817685784720126E-9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3.4330910166347786</v>
      </c>
      <c r="H107" s="10">
        <f t="shared" si="13"/>
        <v>-2.3579762257587626</v>
      </c>
      <c r="I107">
        <f t="shared" si="9"/>
        <v>-18.863809806070101</v>
      </c>
      <c r="K107">
        <f t="shared" si="10"/>
        <v>-2.3580718857568659</v>
      </c>
      <c r="M107">
        <f t="shared" si="11"/>
        <v>-2.3580718857568659</v>
      </c>
      <c r="N107" s="13">
        <f t="shared" si="12"/>
        <v>9.1508352371112852E-9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3.4464504167045402</v>
      </c>
      <c r="H108" s="10">
        <f t="shared" si="13"/>
        <v>-2.3383579082858552</v>
      </c>
      <c r="I108">
        <f t="shared" si="9"/>
        <v>-18.706863266286842</v>
      </c>
      <c r="K108">
        <f t="shared" si="10"/>
        <v>-2.3384494317690905</v>
      </c>
      <c r="M108">
        <f t="shared" si="11"/>
        <v>-2.3384494317690905</v>
      </c>
      <c r="N108" s="13">
        <f t="shared" si="12"/>
        <v>8.3765479835162684E-9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3.4598098167743023</v>
      </c>
      <c r="H109" s="10">
        <f t="shared" si="13"/>
        <v>-2.3186404628904564</v>
      </c>
      <c r="I109">
        <f t="shared" si="9"/>
        <v>-18.549123703123652</v>
      </c>
      <c r="K109">
        <f t="shared" si="10"/>
        <v>-2.318726943658854</v>
      </c>
      <c r="M109">
        <f t="shared" si="11"/>
        <v>-2.318726943658854</v>
      </c>
      <c r="N109" s="13">
        <f t="shared" si="12"/>
        <v>7.4789233026337421E-9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3.4731692168440635</v>
      </c>
      <c r="H110" s="10">
        <f t="shared" si="13"/>
        <v>-2.2988357659887826</v>
      </c>
      <c r="I110">
        <f t="shared" si="9"/>
        <v>-18.390686127910261</v>
      </c>
      <c r="K110">
        <f t="shared" si="10"/>
        <v>-2.2989162880047096</v>
      </c>
      <c r="M110">
        <f t="shared" si="11"/>
        <v>-2.2989162880047096</v>
      </c>
      <c r="N110" s="13">
        <f t="shared" si="12"/>
        <v>6.4837950489495315E-9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3.4865286169138257</v>
      </c>
      <c r="H111" s="10">
        <f t="shared" si="13"/>
        <v>-2.2789552332813572</v>
      </c>
      <c r="I111">
        <f t="shared" si="9"/>
        <v>-18.231641866250857</v>
      </c>
      <c r="K111">
        <f t="shared" si="10"/>
        <v>-2.2790288732545401</v>
      </c>
      <c r="M111">
        <f t="shared" si="11"/>
        <v>-2.2790288732545401</v>
      </c>
      <c r="N111" s="13">
        <f t="shared" si="12"/>
        <v>5.4228456503755578E-9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3.4998880169835873</v>
      </c>
      <c r="H112" s="10">
        <f t="shared" si="13"/>
        <v>-2.2590098343987668</v>
      </c>
      <c r="I112">
        <f t="shared" si="9"/>
        <v>-18.072078675190134</v>
      </c>
      <c r="K112">
        <f t="shared" si="10"/>
        <v>-2.2590756642817698</v>
      </c>
      <c r="M112">
        <f t="shared" si="11"/>
        <v>-2.2590756642817698</v>
      </c>
      <c r="N112" s="13">
        <f t="shared" si="12"/>
        <v>4.3335734961841618E-6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3.5132474170533485</v>
      </c>
      <c r="H113" s="10">
        <f t="shared" si="13"/>
        <v>-2.2390101071176574</v>
      </c>
      <c r="I113">
        <f t="shared" si="9"/>
        <v>-17.912080856941259</v>
      </c>
      <c r="K113">
        <f t="shared" si="10"/>
        <v>-2.2390671965107805</v>
      </c>
      <c r="M113">
        <f t="shared" si="11"/>
        <v>-2.2390671965107805</v>
      </c>
      <c r="N113" s="13">
        <f t="shared" si="12"/>
        <v>3.259198807163834E-6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3.5266068171231106</v>
      </c>
      <c r="H114" s="10">
        <f t="shared" si="13"/>
        <v>-2.2189661711590452</v>
      </c>
      <c r="I114">
        <f t="shared" si="9"/>
        <v>-17.751729369272361</v>
      </c>
      <c r="K114">
        <f t="shared" si="10"/>
        <v>-2.2190135896239092</v>
      </c>
      <c r="M114">
        <f t="shared" si="11"/>
        <v>-2.2190135896239092</v>
      </c>
      <c r="N114" s="13">
        <f t="shared" si="12"/>
        <v>2.2485108100585844E-6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3.5399662171928727</v>
      </c>
      <c r="H115" s="10">
        <f t="shared" si="13"/>
        <v>-2.1988877415806765</v>
      </c>
      <c r="I115">
        <f t="shared" si="9"/>
        <v>-17.591101932645412</v>
      </c>
      <c r="K115">
        <f t="shared" si="10"/>
        <v>-2.198924560862054</v>
      </c>
      <c r="M115">
        <f t="shared" si="11"/>
        <v>-2.198924560862054</v>
      </c>
      <c r="N115" s="13">
        <f t="shared" si="12"/>
        <v>1.355659481159468E-9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3.5533256172626344</v>
      </c>
      <c r="H116" s="10">
        <f t="shared" si="13"/>
        <v>-2.1787841417748512</v>
      </c>
      <c r="I116">
        <f t="shared" si="9"/>
        <v>-17.43027313419881</v>
      </c>
      <c r="K116">
        <f t="shared" si="10"/>
        <v>-2.1788094379305138</v>
      </c>
      <c r="M116">
        <f t="shared" si="11"/>
        <v>-2.1788094379305138</v>
      </c>
      <c r="N116" s="13">
        <f t="shared" si="12"/>
        <v>6.3989549130658637E-10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3.5666850173323956</v>
      </c>
      <c r="H117" s="10">
        <f t="shared" si="13"/>
        <v>-2.1586643160828229</v>
      </c>
      <c r="I117">
        <f t="shared" si="9"/>
        <v>-17.269314528662584</v>
      </c>
      <c r="K117">
        <f t="shared" si="10"/>
        <v>-2.1586771715214441</v>
      </c>
      <c r="M117">
        <f t="shared" si="11"/>
        <v>-2.1586771715214441</v>
      </c>
      <c r="N117" s="13">
        <f t="shared" si="12"/>
        <v>1.6526230214275204E-10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3.5800444174021577</v>
      </c>
      <c r="H118" s="10">
        <f t="shared" si="13"/>
        <v>-2.1385368420365682</v>
      </c>
      <c r="I118">
        <f t="shared" si="9"/>
        <v>-17.108294736292546</v>
      </c>
      <c r="K118">
        <f t="shared" si="10"/>
        <v>-2.1385363474639156</v>
      </c>
      <c r="M118">
        <f t="shared" si="11"/>
        <v>-2.1385363474639156</v>
      </c>
      <c r="N118" s="13">
        <f t="shared" si="12"/>
        <v>2.4460210870924506E-13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3.5934038174719194</v>
      </c>
      <c r="H119" s="10">
        <f t="shared" si="13"/>
        <v>-2.118409942238443</v>
      </c>
      <c r="I119">
        <f t="shared" si="9"/>
        <v>-16.947279537907544</v>
      </c>
      <c r="K119">
        <f t="shared" si="10"/>
        <v>-2.1183951985123084</v>
      </c>
      <c r="M119">
        <f t="shared" si="11"/>
        <v>-2.1183951985123084</v>
      </c>
      <c r="N119" s="13">
        <f t="shared" si="12"/>
        <v>2.1737746033315297E-10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3.6067632175416811</v>
      </c>
      <c r="H120" s="10">
        <f t="shared" si="13"/>
        <v>-2.0982914958889407</v>
      </c>
      <c r="I120">
        <f t="shared" si="9"/>
        <v>-16.786331967111526</v>
      </c>
      <c r="K120">
        <f t="shared" si="10"/>
        <v>-2.0982616157834171</v>
      </c>
      <c r="M120">
        <f t="shared" si="11"/>
        <v>-2.0982616157834171</v>
      </c>
      <c r="N120" s="13">
        <f t="shared" si="12"/>
        <v>8.9282070610311582E-10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3.6201226176114427</v>
      </c>
      <c r="H121" s="10">
        <f t="shared" si="13"/>
        <v>-2.0781890499724951</v>
      </c>
      <c r="I121">
        <f t="shared" si="9"/>
        <v>-16.625512399779961</v>
      </c>
      <c r="K121">
        <f t="shared" si="10"/>
        <v>-2.0781431598524089</v>
      </c>
      <c r="M121">
        <f t="shared" si="11"/>
        <v>-2.0781431598524089</v>
      </c>
      <c r="N121" s="13">
        <f t="shared" si="12"/>
        <v>2.1059031215218289E-9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3.6334820176812048</v>
      </c>
      <c r="H122" s="10">
        <f t="shared" si="13"/>
        <v>-2.0581098301109932</v>
      </c>
      <c r="I122">
        <f t="shared" si="9"/>
        <v>-16.464878640887946</v>
      </c>
      <c r="K122">
        <f t="shared" si="10"/>
        <v>-2.0580470715174228</v>
      </c>
      <c r="M122">
        <f t="shared" si="11"/>
        <v>-2.0580470715174228</v>
      </c>
      <c r="N122" s="13">
        <f t="shared" si="12"/>
        <v>3.9386410669360502E-9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3.6468414177509665</v>
      </c>
      <c r="H123" s="10">
        <f t="shared" si="13"/>
        <v>-2.0380607510944113</v>
      </c>
      <c r="I123">
        <f t="shared" si="9"/>
        <v>-16.304486008755291</v>
      </c>
      <c r="K123">
        <f t="shared" si="10"/>
        <v>-2.037980282242382</v>
      </c>
      <c r="M123">
        <f t="shared" si="11"/>
        <v>-2.037980282242382</v>
      </c>
      <c r="N123" s="13">
        <f t="shared" si="12"/>
        <v>6.4752361469102679E-9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3.6602008178207277</v>
      </c>
      <c r="H124" s="10">
        <f t="shared" si="13"/>
        <v>-2.0180484270977104</v>
      </c>
      <c r="I124">
        <f t="shared" si="9"/>
        <v>-16.144387416781683</v>
      </c>
      <c r="K124">
        <f t="shared" si="10"/>
        <v>-2.0179494242872771</v>
      </c>
      <c r="M124">
        <f t="shared" si="11"/>
        <v>-2.0179494242872771</v>
      </c>
      <c r="N124" s="13">
        <f t="shared" si="12"/>
        <v>9.8015564736901011E-9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3.6735602178904898</v>
      </c>
      <c r="H125" s="10">
        <f t="shared" si="13"/>
        <v>-1.9980791815928898</v>
      </c>
      <c r="I125">
        <f t="shared" si="9"/>
        <v>-15.984633452743118</v>
      </c>
      <c r="K125">
        <f t="shared" si="10"/>
        <v>-1.9979608405349432</v>
      </c>
      <c r="M125">
        <f t="shared" si="11"/>
        <v>-1.9979608405349432</v>
      </c>
      <c r="N125" s="13">
        <f t="shared" si="12"/>
        <v>1.4004605995923795E-8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3.686919617960251</v>
      </c>
      <c r="H126" s="10">
        <f t="shared" si="13"/>
        <v>-1.9781590569648593</v>
      </c>
      <c r="I126">
        <f t="shared" si="9"/>
        <v>-15.825272455718874</v>
      </c>
      <c r="K126">
        <f t="shared" si="10"/>
        <v>-1.9780205940230799</v>
      </c>
      <c r="M126">
        <f t="shared" si="11"/>
        <v>-1.9780205940230799</v>
      </c>
      <c r="N126" s="13">
        <f t="shared" si="12"/>
        <v>1.9171986246185312E-8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3.7002790180300131</v>
      </c>
      <c r="H127" s="10">
        <f t="shared" si="13"/>
        <v>-1.9582938238395273</v>
      </c>
      <c r="I127">
        <f t="shared" si="9"/>
        <v>-15.666350590716219</v>
      </c>
      <c r="K127">
        <f t="shared" si="10"/>
        <v>-1.958134477190018</v>
      </c>
      <c r="M127">
        <f t="shared" si="11"/>
        <v>-1.958134477190018</v>
      </c>
      <c r="N127" s="13">
        <f t="shared" si="12"/>
        <v>2.53913547098524E-8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3.7136384180997748</v>
      </c>
      <c r="H128" s="10">
        <f t="shared" si="13"/>
        <v>-1.938488990132299</v>
      </c>
      <c r="I128">
        <f t="shared" si="9"/>
        <v>-15.507911921058392</v>
      </c>
      <c r="K128">
        <f t="shared" si="10"/>
        <v>-1.9383080208425207</v>
      </c>
      <c r="M128">
        <f t="shared" si="11"/>
        <v>-1.9383080208425207</v>
      </c>
      <c r="N128" s="13">
        <f t="shared" si="12"/>
        <v>3.274988384285788E-8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3.7269978181695369</v>
      </c>
      <c r="H129" s="10">
        <f t="shared" si="13"/>
        <v>-1.9187498098249456</v>
      </c>
      <c r="I129">
        <f t="shared" si="9"/>
        <v>-15.349998478599565</v>
      </c>
      <c r="K129">
        <f t="shared" si="10"/>
        <v>-1.9185465028536124</v>
      </c>
      <c r="M129">
        <f t="shared" si="11"/>
        <v>-1.9185465028536124</v>
      </c>
      <c r="N129" s="13">
        <f t="shared" si="12"/>
        <v>4.1333724592676473E-8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3.7403572182392981</v>
      </c>
      <c r="H130" s="10">
        <f t="shared" si="13"/>
        <v>-1.8990812914785644</v>
      </c>
      <c r="I130">
        <f t="shared" si="9"/>
        <v>-15.192650331828515</v>
      </c>
      <c r="K130">
        <f t="shared" si="10"/>
        <v>-1.8988549565982904</v>
      </c>
      <c r="M130">
        <f t="shared" si="11"/>
        <v>-1.8988549565982904</v>
      </c>
      <c r="N130" s="13">
        <f t="shared" si="12"/>
        <v>5.1227478028652729E-8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3.7537166183090602</v>
      </c>
      <c r="H131" s="10">
        <f t="shared" si="13"/>
        <v>-1.8794882064901848</v>
      </c>
      <c r="I131">
        <f t="shared" si="9"/>
        <v>-15.035905651921478</v>
      </c>
      <c r="K131">
        <f t="shared" si="10"/>
        <v>-1.8792381791346511</v>
      </c>
      <c r="M131">
        <f t="shared" si="11"/>
        <v>-1.8792381791346511</v>
      </c>
      <c r="N131" s="13">
        <f t="shared" si="12"/>
        <v>6.2513678515175017E-8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3.7670760183788214</v>
      </c>
      <c r="H132" s="10">
        <f t="shared" si="13"/>
        <v>-1.859975097100304</v>
      </c>
      <c r="I132">
        <f t="shared" si="9"/>
        <v>-14.879800776802432</v>
      </c>
      <c r="K132">
        <f t="shared" si="10"/>
        <v>-1.8597007391378453</v>
      </c>
      <c r="M132">
        <f t="shared" si="11"/>
        <v>-1.8597007391378453</v>
      </c>
      <c r="N132" s="13">
        <f t="shared" si="12"/>
        <v>7.5272291564473619E-8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3.7804354184485831</v>
      </c>
      <c r="H133" s="10">
        <f t="shared" si="13"/>
        <v>-1.8405462841584996</v>
      </c>
      <c r="I133">
        <f t="shared" si="9"/>
        <v>-14.724370273267997</v>
      </c>
      <c r="K133">
        <f t="shared" si="10"/>
        <v>-1.8402469845939764</v>
      </c>
      <c r="M133">
        <f t="shared" si="11"/>
        <v>-1.8402469845939764</v>
      </c>
      <c r="N133" s="13">
        <f t="shared" si="12"/>
        <v>8.9580229323799052E-8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3.7937948185183452</v>
      </c>
      <c r="H134" s="10">
        <f t="shared" si="13"/>
        <v>-1.8212058746540165</v>
      </c>
      <c r="I134">
        <f t="shared" si="9"/>
        <v>-14.569646997232132</v>
      </c>
      <c r="K134">
        <f t="shared" si="10"/>
        <v>-1.8208810502609407</v>
      </c>
      <c r="M134">
        <f t="shared" si="11"/>
        <v>-1.8208810502609407</v>
      </c>
      <c r="N134" s="13">
        <f t="shared" si="12"/>
        <v>1.0551088633705889E-7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3.8071542185881069</v>
      </c>
      <c r="H135" s="10">
        <f t="shared" si="13"/>
        <v>-1.8019577690180739</v>
      </c>
      <c r="I135">
        <f t="shared" si="9"/>
        <v>-14.415662152144591</v>
      </c>
      <c r="K135">
        <f t="shared" si="10"/>
        <v>-1.801606864902928</v>
      </c>
      <c r="M135">
        <f t="shared" si="11"/>
        <v>-1.801606864902928</v>
      </c>
      <c r="N135" s="13">
        <f t="shared" si="12"/>
        <v>1.231336980263506E-7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3.820513618657869</v>
      </c>
      <c r="H136" s="10">
        <f t="shared" si="13"/>
        <v>-1.7828056682044171</v>
      </c>
      <c r="I136">
        <f t="shared" si="9"/>
        <v>-14.262445345635337</v>
      </c>
      <c r="K136">
        <f t="shared" si="10"/>
        <v>-1.7824281583051755</v>
      </c>
      <c r="M136">
        <f t="shared" si="11"/>
        <v>-1.7824281583051755</v>
      </c>
      <c r="N136" s="13">
        <f t="shared" si="12"/>
        <v>1.4251372402537897E-7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3.8338730187276302</v>
      </c>
      <c r="H137" s="10">
        <f t="shared" si="13"/>
        <v>-1.7637530805544943</v>
      </c>
      <c r="I137">
        <f t="shared" si="9"/>
        <v>-14.110024644435954</v>
      </c>
      <c r="K137">
        <f t="shared" si="10"/>
        <v>-1.7633484680753453</v>
      </c>
      <c r="M137">
        <f t="shared" si="11"/>
        <v>-1.7633484680753453</v>
      </c>
      <c r="N137" s="13">
        <f t="shared" si="12"/>
        <v>1.637112582831199E-7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3.8472324187973923</v>
      </c>
      <c r="H138" s="10">
        <f t="shared" si="13"/>
        <v>-1.7448033284534272</v>
      </c>
      <c r="I138">
        <f t="shared" si="9"/>
        <v>-13.958426627627418</v>
      </c>
      <c r="K138">
        <f t="shared" si="10"/>
        <v>-1.7443711462377132</v>
      </c>
      <c r="M138">
        <f t="shared" si="11"/>
        <v>-1.7443711462377132</v>
      </c>
      <c r="N138" s="13">
        <f t="shared" si="12"/>
        <v>1.8678146757951507E-7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3.8605918188671535</v>
      </c>
      <c r="H139" s="10">
        <f t="shared" si="13"/>
        <v>-1.7259595547828066</v>
      </c>
      <c r="I139">
        <f t="shared" si="9"/>
        <v>-13.807676438262453</v>
      </c>
      <c r="K139">
        <f t="shared" si="10"/>
        <v>-1.725499365626215</v>
      </c>
      <c r="M139">
        <f t="shared" si="11"/>
        <v>-1.725499365626215</v>
      </c>
      <c r="N139" s="13">
        <f t="shared" si="12"/>
        <v>2.1177405984451419E-7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3.8739512189369152</v>
      </c>
      <c r="H140" s="10">
        <f t="shared" si="13"/>
        <v>-1.7072247291761435</v>
      </c>
      <c r="I140">
        <f t="shared" si="9"/>
        <v>-13.657797833409148</v>
      </c>
      <c r="K140">
        <f t="shared" si="10"/>
        <v>-1.706736126082169</v>
      </c>
      <c r="M140">
        <f t="shared" si="11"/>
        <v>-1.706736126082169</v>
      </c>
      <c r="N140" s="13">
        <f t="shared" si="12"/>
        <v>2.3873298344153444E-7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3.8873106190066773</v>
      </c>
      <c r="H141" s="10">
        <f t="shared" si="13"/>
        <v>-1.6886016540826714</v>
      </c>
      <c r="I141">
        <f t="shared" si="9"/>
        <v>-13.508813232661371</v>
      </c>
      <c r="K141">
        <f t="shared" si="10"/>
        <v>-1.6880842604623827</v>
      </c>
      <c r="M141">
        <f t="shared" si="11"/>
        <v>-1.6880842604623827</v>
      </c>
      <c r="N141" s="13">
        <f t="shared" si="12"/>
        <v>2.6769615831543341E-7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3.9006700190764394</v>
      </c>
      <c r="H142" s="10">
        <f t="shared" si="13"/>
        <v>-1.6700929706450276</v>
      </c>
      <c r="I142">
        <f t="shared" si="9"/>
        <v>-13.360743765160221</v>
      </c>
      <c r="K142">
        <f t="shared" si="10"/>
        <v>-1.6695464404631624</v>
      </c>
      <c r="M142">
        <f t="shared" si="11"/>
        <v>-1.6695464404631624</v>
      </c>
      <c r="N142" s="13">
        <f t="shared" si="12"/>
        <v>2.9869523968964643E-7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3.9140294191462006</v>
      </c>
      <c r="H143" s="10">
        <f t="shared" si="13"/>
        <v>-1.6517011643961788</v>
      </c>
      <c r="I143">
        <f t="shared" si="9"/>
        <v>-13.21360931516943</v>
      </c>
      <c r="K143">
        <f t="shared" si="10"/>
        <v>-1.6511251822655741</v>
      </c>
      <c r="M143">
        <f t="shared" si="11"/>
        <v>-1.6511251822655741</v>
      </c>
      <c r="N143" s="13">
        <f t="shared" si="12"/>
        <v>3.317554147758296E-7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3.9273888192159623</v>
      </c>
      <c r="H144" s="10">
        <f t="shared" si="13"/>
        <v>-1.6334285707808258</v>
      </c>
      <c r="I144">
        <f t="shared" si="9"/>
        <v>-13.067428566246607</v>
      </c>
      <c r="K144">
        <f t="shared" si="10"/>
        <v>-1.6328228520071819</v>
      </c>
      <c r="M144">
        <f t="shared" si="11"/>
        <v>-1.6328228520071819</v>
      </c>
      <c r="N144" s="13">
        <f t="shared" si="12"/>
        <v>3.6689523274467505E-7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3.9407482192857239</v>
      </c>
      <c r="H145" s="10">
        <f t="shared" si="13"/>
        <v>-1.6152773805063585</v>
      </c>
      <c r="I145">
        <f t="shared" si="9"/>
        <v>-12.922219044050868</v>
      </c>
      <c r="K145">
        <f t="shared" si="10"/>
        <v>-1.6146416710853326</v>
      </c>
      <c r="M145">
        <f t="shared" si="11"/>
        <v>-1.6146416710853326</v>
      </c>
      <c r="N145" s="13">
        <f t="shared" si="12"/>
        <v>4.0412646798104066E-7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3.9541076193554856</v>
      </c>
      <c r="H146" s="10">
        <f t="shared" si="13"/>
        <v>-1.597249644728302</v>
      </c>
      <c r="I146">
        <f t="shared" si="9"/>
        <v>-12.777997157826416</v>
      </c>
      <c r="K146">
        <f t="shared" si="10"/>
        <v>-1.5965837212968899</v>
      </c>
      <c r="M146">
        <f t="shared" si="11"/>
        <v>-1.5965837212968899</v>
      </c>
      <c r="N146" s="13">
        <f t="shared" si="12"/>
        <v>4.4345401650372036E-7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3.9674670194252477</v>
      </c>
      <c r="H147" s="10">
        <f t="shared" si="13"/>
        <v>-1.5793472800750517</v>
      </c>
      <c r="I147">
        <f t="shared" si="9"/>
        <v>-12.634778240600413</v>
      </c>
      <c r="K147">
        <f t="shared" si="10"/>
        <v>-1.5786509498192012</v>
      </c>
      <c r="M147">
        <f t="shared" si="11"/>
        <v>-1.5786509498192012</v>
      </c>
      <c r="N147" s="13">
        <f t="shared" si="12"/>
        <v>4.8487582521278757E-7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3.9808264194950094</v>
      </c>
      <c r="H148" s="10">
        <f t="shared" si="13"/>
        <v>-1.5615720735165672</v>
      </c>
      <c r="I148">
        <f t="shared" ref="I148:I211" si="16">H148*$E$6</f>
        <v>-12.492576588132538</v>
      </c>
      <c r="K148">
        <f t="shared" ref="K148:K211" si="17">(1/2)*($L$9*$L$4*EXP(-$L$7*$O$6*(G148/$O$6-1))-($L$9*$L$6*EXP(-$L$5*$O$6*(G148/$O$6-1))))</f>
        <v>-1.5608451740369578</v>
      </c>
      <c r="M148">
        <f t="shared" ref="M148:M211" si="18">(1/2)*($L$9*$O$4*EXP(-$O$8*$O$6*(G148/$O$6-1))-($L$9*$O$7*EXP(-$O$5*$O$6*(G148/$O$6-1))))</f>
        <v>-1.5608451740369578</v>
      </c>
      <c r="N148" s="13">
        <f t="shared" ref="N148:N211" si="19">(M148-H148)^2*O148</f>
        <v>5.283828534565129E-7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3.9941858195647715</v>
      </c>
      <c r="H149" s="10">
        <f t="shared" ref="H149:H212" si="20">-(-$B$4)*(1+D149+$E$5*D149^3)*EXP(-D149)</f>
        <v>-1.5439256870815565</v>
      </c>
      <c r="I149">
        <f t="shared" si="16"/>
        <v>-12.351405496652452</v>
      </c>
      <c r="K149">
        <f t="shared" si="17"/>
        <v>-1.5431680862194206</v>
      </c>
      <c r="M149">
        <f t="shared" si="18"/>
        <v>-1.5431680862194206</v>
      </c>
      <c r="N149" s="13">
        <f t="shared" si="19"/>
        <v>5.7395906630912434E-7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4.0075452196345323</v>
      </c>
      <c r="H150" s="10">
        <f t="shared" si="20"/>
        <v>-1.52640966242756</v>
      </c>
      <c r="I150">
        <f t="shared" si="16"/>
        <v>-12.21127729942048</v>
      </c>
      <c r="K150">
        <f t="shared" si="17"/>
        <v>-1.5256212580524409</v>
      </c>
      <c r="M150">
        <f t="shared" si="18"/>
        <v>-1.5256212580524409</v>
      </c>
      <c r="N150" s="13">
        <f t="shared" si="19"/>
        <v>6.21581458707062E-7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4.0209046197042948</v>
      </c>
      <c r="H151" s="10">
        <f t="shared" si="20"/>
        <v>-1.5090254252682223</v>
      </c>
      <c r="I151">
        <f t="shared" si="16"/>
        <v>-12.072203402145778</v>
      </c>
      <c r="K151">
        <f t="shared" si="17"/>
        <v>-1.5082061450294859</v>
      </c>
      <c r="M151">
        <f t="shared" si="18"/>
        <v>-1.5082061450294859</v>
      </c>
      <c r="N151" s="13">
        <f t="shared" si="19"/>
        <v>6.712201095838772E-7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4.0342640197740556</v>
      </c>
      <c r="H152" s="10">
        <f t="shared" si="20"/>
        <v>-1.4917742896619155</v>
      </c>
      <c r="I152">
        <f t="shared" si="16"/>
        <v>-11.934194317295324</v>
      </c>
      <c r="K152">
        <f t="shared" si="17"/>
        <v>-1.4909240907058439</v>
      </c>
      <c r="M152">
        <f t="shared" si="18"/>
        <v>-1.4909240907058439</v>
      </c>
      <c r="N152" s="13">
        <f t="shared" si="19"/>
        <v>7.2283826490529789E-7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4.0476234198438181</v>
      </c>
      <c r="H153" s="10">
        <f t="shared" si="20"/>
        <v>-1.4746574621657618</v>
      </c>
      <c r="I153">
        <f t="shared" si="16"/>
        <v>-11.797259697326094</v>
      </c>
      <c r="K153">
        <f t="shared" si="17"/>
        <v>-1.473776330819988</v>
      </c>
      <c r="M153">
        <f t="shared" si="18"/>
        <v>-1.473776330819988</v>
      </c>
      <c r="N153" s="13">
        <f t="shared" si="19"/>
        <v>7.7639244850501123E-7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4.0609828199135798</v>
      </c>
      <c r="H154" s="10">
        <f t="shared" si="20"/>
        <v>-1.4576760458589975</v>
      </c>
      <c r="I154">
        <f t="shared" si="16"/>
        <v>-11.66140836687198</v>
      </c>
      <c r="K154">
        <f t="shared" si="17"/>
        <v>-1.4567639972860422</v>
      </c>
      <c r="M154">
        <f t="shared" si="18"/>
        <v>-1.4567639972860422</v>
      </c>
      <c r="N154" s="13">
        <f t="shared" si="19"/>
        <v>8.3183259942968511E-7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4.0743422199833415</v>
      </c>
      <c r="H155" s="10">
        <f t="shared" si="20"/>
        <v>-1.4408310442394903</v>
      </c>
      <c r="I155">
        <f t="shared" si="16"/>
        <v>-11.526648353915922</v>
      </c>
      <c r="K155">
        <f t="shared" si="17"/>
        <v>-1.439888122061094</v>
      </c>
      <c r="M155">
        <f t="shared" si="18"/>
        <v>-1.439888122061094</v>
      </c>
      <c r="N155" s="13">
        <f t="shared" si="19"/>
        <v>8.8910223451164352E-7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4.0877016200531031</v>
      </c>
      <c r="H156" s="10">
        <f t="shared" si="20"/>
        <v>-1.4241233649971441</v>
      </c>
      <c r="I156">
        <f t="shared" si="16"/>
        <v>-11.392986919977153</v>
      </c>
      <c r="K156">
        <f t="shared" si="17"/>
        <v>-1.4231496408910769</v>
      </c>
      <c r="M156">
        <f t="shared" si="18"/>
        <v>-1.4231496408910769</v>
      </c>
      <c r="N156" s="13">
        <f t="shared" si="19"/>
        <v>9.4813863473640614E-7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4.1010610201228648</v>
      </c>
      <c r="H157" s="10">
        <f t="shared" si="20"/>
        <v>-1.4075538236677896</v>
      </c>
      <c r="I157">
        <f t="shared" si="16"/>
        <v>-11.260430589342317</v>
      </c>
      <c r="K157">
        <f t="shared" si="17"/>
        <v>-1.4065493969387699</v>
      </c>
      <c r="M157">
        <f t="shared" si="18"/>
        <v>-1.4065493969387699</v>
      </c>
      <c r="N157" s="13">
        <f t="shared" si="19"/>
        <v>1.0088730539691751E-6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4.1144204201926264</v>
      </c>
      <c r="H158" s="10">
        <f t="shared" si="20"/>
        <v>-1.391123147171083</v>
      </c>
      <c r="I158">
        <f t="shared" si="16"/>
        <v>-11.128985177368664</v>
      </c>
      <c r="K158">
        <f t="shared" si="17"/>
        <v>-1.3900881442974096</v>
      </c>
      <c r="M158">
        <f t="shared" si="18"/>
        <v>-1.3900881442974096</v>
      </c>
      <c r="N158" s="13">
        <f t="shared" si="19"/>
        <v>1.0712309485122343E-6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4.1277798202623881</v>
      </c>
      <c r="H159" s="10">
        <f t="shared" si="20"/>
        <v>-1.3748319772358173</v>
      </c>
      <c r="I159">
        <f t="shared" si="16"/>
        <v>-10.998655817886538</v>
      </c>
      <c r="K159">
        <f t="shared" si="17"/>
        <v>-1.373766551393268</v>
      </c>
      <c r="M159">
        <f t="shared" si="18"/>
        <v>-1.373766551393268</v>
      </c>
      <c r="N159" s="13">
        <f t="shared" si="19"/>
        <v>1.1351322259719217E-6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4.1411392203321498</v>
      </c>
      <c r="H160" s="10">
        <f t="shared" si="20"/>
        <v>-1.3586808737159701</v>
      </c>
      <c r="I160">
        <f t="shared" si="16"/>
        <v>-10.869446989727761</v>
      </c>
      <c r="K160">
        <f t="shared" si="17"/>
        <v>-1.3575852042804974</v>
      </c>
      <c r="M160">
        <f t="shared" si="18"/>
        <v>-1.3575852042804974</v>
      </c>
      <c r="N160" s="13">
        <f t="shared" si="19"/>
        <v>1.2004915118290197E-6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4.1544986204019123</v>
      </c>
      <c r="H161" s="10">
        <f t="shared" si="20"/>
        <v>-1.3426703178007053</v>
      </c>
      <c r="I161">
        <f t="shared" si="16"/>
        <v>-10.741362542405643</v>
      </c>
      <c r="K161">
        <f t="shared" si="17"/>
        <v>-1.3415446098314054</v>
      </c>
      <c r="M161">
        <f t="shared" si="18"/>
        <v>-1.3415446098314054</v>
      </c>
      <c r="N161" s="13">
        <f t="shared" si="19"/>
        <v>1.267218432145291E-6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4.167858020471674</v>
      </c>
      <c r="H162" s="10">
        <f t="shared" si="20"/>
        <v>-1.3268007151214618</v>
      </c>
      <c r="I162">
        <f t="shared" si="16"/>
        <v>-10.614405720971694</v>
      </c>
      <c r="K162">
        <f t="shared" si="17"/>
        <v>-1.32564519882527</v>
      </c>
      <c r="M162">
        <f t="shared" si="18"/>
        <v>-1.32564519882527</v>
      </c>
      <c r="N162" s="13">
        <f t="shared" si="19"/>
        <v>1.3352179107648535E-6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4.1812174205414347</v>
      </c>
      <c r="H163" s="10">
        <f t="shared" si="20"/>
        <v>-1.3110723987591753</v>
      </c>
      <c r="I163">
        <f t="shared" si="16"/>
        <v>-10.488579190073402</v>
      </c>
      <c r="K163">
        <f t="shared" si="17"/>
        <v>-1.3098873289386841</v>
      </c>
      <c r="M163">
        <f t="shared" si="18"/>
        <v>-1.3098873289386841</v>
      </c>
      <c r="N163" s="13">
        <f t="shared" si="19"/>
        <v>1.4043904794389455E-6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4.1945768206111973</v>
      </c>
      <c r="H164" s="10">
        <f t="shared" si="20"/>
        <v>-1.2954856321545878</v>
      </c>
      <c r="I164">
        <f t="shared" si="16"/>
        <v>-10.363885057236702</v>
      </c>
      <c r="K164">
        <f t="shared" si="17"/>
        <v>-1.294271287640355</v>
      </c>
      <c r="M164">
        <f t="shared" si="18"/>
        <v>-1.294271287640355</v>
      </c>
      <c r="N164" s="13">
        <f t="shared" si="19"/>
        <v>1.4746325992471634E-6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4.2079362206809581</v>
      </c>
      <c r="H165" s="10">
        <f t="shared" si="20"/>
        <v>-1.2800406119245211</v>
      </c>
      <c r="I165">
        <f t="shared" si="16"/>
        <v>-10.240324895396169</v>
      </c>
      <c r="K165">
        <f t="shared" si="17"/>
        <v>-1.2787972949932049</v>
      </c>
      <c r="M165">
        <f t="shared" si="18"/>
        <v>-1.2787972949932049</v>
      </c>
      <c r="N165" s="13">
        <f t="shared" si="19"/>
        <v>1.5458369916974955E-6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4.2212956207507206</v>
      </c>
      <c r="H166" s="10">
        <f t="shared" si="20"/>
        <v>-1.264737470586903</v>
      </c>
      <c r="I166">
        <f t="shared" si="16"/>
        <v>-10.117899764695224</v>
      </c>
      <c r="K166">
        <f t="shared" si="17"/>
        <v>-1.2634655063664877</v>
      </c>
      <c r="M166">
        <f t="shared" si="18"/>
        <v>-1.2634655063664877</v>
      </c>
      <c r="N166" s="13">
        <f t="shared" si="19"/>
        <v>1.617892978016731E-6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4.2346550208204823</v>
      </c>
      <c r="H167" s="10">
        <f t="shared" si="20"/>
        <v>-1.2495762791972638</v>
      </c>
      <c r="I167">
        <f t="shared" si="16"/>
        <v>-9.9966102335781102</v>
      </c>
      <c r="K167">
        <f t="shared" si="17"/>
        <v>-1.2482760150606511</v>
      </c>
      <c r="M167">
        <f t="shared" si="18"/>
        <v>-1.2482760150606511</v>
      </c>
      <c r="N167" s="13">
        <f t="shared" si="19"/>
        <v>1.6906868249610688E-6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4.2480144208902439</v>
      </c>
      <c r="H168" s="10">
        <f t="shared" si="20"/>
        <v>-1.2345570498993352</v>
      </c>
      <c r="I168">
        <f t="shared" si="16"/>
        <v>-9.8764563991946819</v>
      </c>
      <c r="K168">
        <f t="shared" si="17"/>
        <v>-1.2332288548474826</v>
      </c>
      <c r="M168">
        <f t="shared" si="18"/>
        <v>-1.2332288548474826</v>
      </c>
      <c r="N168" s="13">
        <f t="shared" si="19"/>
        <v>1.7641020957659042E-6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4.2613738209600056</v>
      </c>
      <c r="H169" s="10">
        <f t="shared" si="20"/>
        <v>-1.219679738392315</v>
      </c>
      <c r="I169">
        <f t="shared" si="16"/>
        <v>-9.7574379071385202</v>
      </c>
      <c r="K169">
        <f t="shared" si="17"/>
        <v>-1.2183240024281075</v>
      </c>
      <c r="M169">
        <f t="shared" si="18"/>
        <v>-1.2183240024281075</v>
      </c>
      <c r="N169" s="13">
        <f t="shared" si="19"/>
        <v>1.8380200046458342E-6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4.2747332210297673</v>
      </c>
      <c r="H170" s="10">
        <f t="shared" si="20"/>
        <v>-1.204944246317289</v>
      </c>
      <c r="I170">
        <f t="shared" si="16"/>
        <v>-9.6395539705383122</v>
      </c>
      <c r="K170">
        <f t="shared" si="17"/>
        <v>-1.2035613798112643</v>
      </c>
      <c r="M170">
        <f t="shared" si="18"/>
        <v>-1.2035613798112643</v>
      </c>
      <c r="N170" s="13">
        <f t="shared" si="19"/>
        <v>1.9123197734849746E-6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4.2880926210995289</v>
      </c>
      <c r="H171" s="10">
        <f t="shared" si="20"/>
        <v>-1.1903504235652205</v>
      </c>
      <c r="I171">
        <f t="shared" si="16"/>
        <v>-9.5228033885217638</v>
      </c>
      <c r="K171">
        <f t="shared" si="17"/>
        <v>-1.1889408566142394</v>
      </c>
      <c r="M171">
        <f t="shared" si="18"/>
        <v>-1.1889408566142394</v>
      </c>
      <c r="N171" s="13">
        <f t="shared" si="19"/>
        <v>1.9868789892979996E-6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4.3014520211692906</v>
      </c>
      <c r="H172" s="10">
        <f t="shared" si="20"/>
        <v>-1.1758980705088617</v>
      </c>
      <c r="I172">
        <f t="shared" si="16"/>
        <v>-9.407184564070894</v>
      </c>
      <c r="K172">
        <f t="shared" si="17"/>
        <v>-1.174462252288782</v>
      </c>
      <c r="M172">
        <f t="shared" si="18"/>
        <v>-1.174462252288782</v>
      </c>
      <c r="N172" s="13">
        <f t="shared" si="19"/>
        <v>2.0615739611130253E-6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4.3148114212390523</v>
      </c>
      <c r="H173" s="10">
        <f t="shared" si="20"/>
        <v>-1.1615869401608683</v>
      </c>
      <c r="I173">
        <f t="shared" si="16"/>
        <v>-9.2926955212869462</v>
      </c>
      <c r="K173">
        <f t="shared" si="17"/>
        <v>-1.1601253382742298</v>
      </c>
      <c r="M173">
        <f t="shared" si="18"/>
        <v>-1.1601253382742298</v>
      </c>
      <c r="N173" s="13">
        <f t="shared" si="19"/>
        <v>2.1362800750251171E-6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4.3281708213088139</v>
      </c>
      <c r="H174" s="10">
        <f t="shared" si="20"/>
        <v>-1.1474167402603346</v>
      </c>
      <c r="I174">
        <f t="shared" si="16"/>
        <v>-9.1793339220826766</v>
      </c>
      <c r="K174">
        <f t="shared" si="17"/>
        <v>-1.1459298400800346</v>
      </c>
      <c r="M174">
        <f t="shared" si="18"/>
        <v>-1.1459298400800346</v>
      </c>
      <c r="N174" s="13">
        <f t="shared" si="19"/>
        <v>2.2108721461760383E-6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4.3415302213785765</v>
      </c>
      <c r="H175" s="10">
        <f t="shared" si="20"/>
        <v>-1.1333871352898961</v>
      </c>
      <c r="I175">
        <f t="shared" si="16"/>
        <v>-9.0670970823191688</v>
      </c>
      <c r="K175">
        <f t="shared" si="17"/>
        <v>-1.1318754392997963</v>
      </c>
      <c r="M175">
        <f t="shared" si="18"/>
        <v>-1.1318754392997963</v>
      </c>
      <c r="N175" s="13">
        <f t="shared" si="19"/>
        <v>2.2852247664838599E-6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4.3548896214483372</v>
      </c>
      <c r="H176" s="10">
        <f t="shared" si="20"/>
        <v>-1.1194977484255033</v>
      </c>
      <c r="I176">
        <f t="shared" si="16"/>
        <v>-8.9559819874040265</v>
      </c>
      <c r="K176">
        <f t="shared" si="17"/>
        <v>-1.117961775558876</v>
      </c>
      <c r="M176">
        <f t="shared" si="18"/>
        <v>-1.117961775558876</v>
      </c>
      <c r="N176" s="13">
        <f t="shared" si="19"/>
        <v>2.3592126470153534E-6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4.3682490215180998</v>
      </c>
      <c r="H177" s="10">
        <f t="shared" si="20"/>
        <v>-1.1057481634208859</v>
      </c>
      <c r="I177">
        <f t="shared" si="16"/>
        <v>-8.8459853073670871</v>
      </c>
      <c r="K177">
        <f t="shared" si="17"/>
        <v>-1.1041884483975515</v>
      </c>
      <c r="M177">
        <f t="shared" si="18"/>
        <v>-1.1041884483975515</v>
      </c>
      <c r="N177" s="13">
        <f t="shared" si="19"/>
        <v>2.4327109540150498E-6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4.3816084215878606</v>
      </c>
      <c r="H178" s="10">
        <f t="shared" si="20"/>
        <v>-1.0921379264286903</v>
      </c>
      <c r="I178">
        <f t="shared" si="16"/>
        <v>-8.7371034114295227</v>
      </c>
      <c r="K178">
        <f t="shared" si="17"/>
        <v>-1.0905550190917059</v>
      </c>
      <c r="M178">
        <f t="shared" si="18"/>
        <v>-1.0905550190917059</v>
      </c>
      <c r="N178" s="13">
        <f t="shared" si="19"/>
        <v>2.5055956374790674E-6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4.3949678216576222</v>
      </c>
      <c r="H179" s="10">
        <f t="shared" si="20"/>
        <v>-1.078666547760204</v>
      </c>
      <c r="I179">
        <f t="shared" si="16"/>
        <v>-8.6293323820816319</v>
      </c>
      <c r="K179">
        <f t="shared" si="17"/>
        <v>-1.0770610124128706</v>
      </c>
      <c r="M179">
        <f t="shared" si="18"/>
        <v>-1.0770610124128706</v>
      </c>
      <c r="N179" s="13">
        <f t="shared" si="19"/>
        <v>2.577743751537081E-6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4.4083272217273848</v>
      </c>
      <c r="H180" s="10">
        <f t="shared" si="20"/>
        <v>-1.0653335035855294</v>
      </c>
      <c r="I180">
        <f t="shared" si="16"/>
        <v>-8.5226680286842349</v>
      </c>
      <c r="K180">
        <f t="shared" si="17"/>
        <v>-1.0637059183294999</v>
      </c>
      <c r="M180">
        <f t="shared" si="18"/>
        <v>-1.0637059183294999</v>
      </c>
      <c r="N180" s="13">
        <f t="shared" si="19"/>
        <v>2.6490337656444904E-6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4.4216866217971464</v>
      </c>
      <c r="H181" s="10">
        <f t="shared" si="20"/>
        <v>-1.0521382375760135</v>
      </c>
      <c r="I181">
        <f t="shared" si="16"/>
        <v>-8.4171059006081084</v>
      </c>
      <c r="K181">
        <f t="shared" si="17"/>
        <v>-1.0504891936512322</v>
      </c>
      <c r="M181">
        <f t="shared" si="18"/>
        <v>-1.0504891936512322</v>
      </c>
      <c r="N181" s="13">
        <f t="shared" si="19"/>
        <v>2.7193458658583753E-6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4.4350460218669081</v>
      </c>
      <c r="H182" s="10">
        <f t="shared" si="20"/>
        <v>-1.0390801624906953</v>
      </c>
      <c r="I182">
        <f t="shared" si="16"/>
        <v>-8.3126412999255628</v>
      </c>
      <c r="K182">
        <f t="shared" si="17"/>
        <v>-1.0374102636178508</v>
      </c>
      <c r="M182">
        <f t="shared" si="18"/>
        <v>-1.0374102636178508</v>
      </c>
      <c r="N182" s="13">
        <f t="shared" si="19"/>
        <v>2.7885622455274047E-6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4.4484054219366689</v>
      </c>
      <c r="H183" s="10">
        <f t="shared" si="20"/>
        <v>-1.026158661708471</v>
      </c>
      <c r="I183">
        <f t="shared" si="16"/>
        <v>-8.2092692936677683</v>
      </c>
      <c r="K183">
        <f t="shared" si="17"/>
        <v>-1.0244685234346431</v>
      </c>
      <c r="M183">
        <f t="shared" si="18"/>
        <v>-1.0244685234346431</v>
      </c>
      <c r="N183" s="13">
        <f t="shared" si="19"/>
        <v>2.8565673846579957E-6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4.4617648220064305</v>
      </c>
      <c r="H184" s="10">
        <f t="shared" si="20"/>
        <v>-1.0133730907076397</v>
      </c>
      <c r="I184">
        <f t="shared" si="16"/>
        <v>-8.1069847256611176</v>
      </c>
      <c r="K184">
        <f t="shared" si="17"/>
        <v>-1.0116633397557599</v>
      </c>
      <c r="M184">
        <f t="shared" si="18"/>
        <v>-1.0116633397557599</v>
      </c>
      <c r="N184" s="13">
        <f t="shared" si="19"/>
        <v>2.9232483174537166E-6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4.4751242220761931</v>
      </c>
      <c r="H185" s="10">
        <f t="shared" si="20"/>
        <v>-1.0007227784944317</v>
      </c>
      <c r="I185">
        <f t="shared" si="16"/>
        <v>-8.0057822279554536</v>
      </c>
      <c r="K185">
        <f t="shared" si="17"/>
        <v>-0.99899405211717385</v>
      </c>
      <c r="M185">
        <f t="shared" si="18"/>
        <v>-0.99899405211717385</v>
      </c>
      <c r="N185" s="13">
        <f t="shared" si="19"/>
        <v>2.9884948874270499E-6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4.4884836221459548</v>
      </c>
      <c r="H186" s="10">
        <f t="shared" si="20"/>
        <v>-0.98820702898208834</v>
      </c>
      <c r="I186">
        <f t="shared" si="16"/>
        <v>-7.9056562318567067</v>
      </c>
      <c r="K186">
        <f t="shared" si="17"/>
        <v>-0.98645997432074983</v>
      </c>
      <c r="M186">
        <f t="shared" si="18"/>
        <v>-0.98645997432074983</v>
      </c>
      <c r="N186" s="13">
        <f t="shared" si="19"/>
        <v>3.0521999897046146E-6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4.5018430222157164</v>
      </c>
      <c r="H187" s="10">
        <f t="shared" si="20"/>
        <v>-0.97582512232200747</v>
      </c>
      <c r="I187">
        <f t="shared" si="16"/>
        <v>-7.8066009785760597</v>
      </c>
      <c r="K187">
        <f t="shared" si="17"/>
        <v>-0.97406039577092274</v>
      </c>
      <c r="M187">
        <f t="shared" si="18"/>
        <v>-0.97406039577092274</v>
      </c>
      <c r="N187" s="13">
        <f t="shared" si="19"/>
        <v>3.114259800103398E-6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4.5152024222854781</v>
      </c>
      <c r="H188" s="10">
        <f t="shared" si="20"/>
        <v>-0.96357631618842865</v>
      </c>
      <c r="I188">
        <f t="shared" si="16"/>
        <v>-7.7086105295074292</v>
      </c>
      <c r="K188">
        <f t="shared" si="17"/>
        <v>-0.9617945827654375</v>
      </c>
      <c r="M188">
        <f t="shared" si="18"/>
        <v>-0.9617945827654375</v>
      </c>
      <c r="N188" s="13">
        <f t="shared" si="19"/>
        <v>3.1745739906037591E-6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4.5285618223552397</v>
      </c>
      <c r="H189" s="10">
        <f t="shared" si="20"/>
        <v>-0.95145984701808839</v>
      </c>
      <c r="I189">
        <f t="shared" si="16"/>
        <v>-7.6116787761447071</v>
      </c>
      <c r="K189">
        <f t="shared" si="17"/>
        <v>-0.94966177974153365</v>
      </c>
      <c r="M189">
        <f t="shared" si="18"/>
        <v>-0.94966177974153365</v>
      </c>
      <c r="N189" s="13">
        <f t="shared" si="19"/>
        <v>3.2330459310169721E-6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4.5419212224250014</v>
      </c>
      <c r="H190" s="10">
        <f t="shared" si="20"/>
        <v>-0.93947493120623637</v>
      </c>
      <c r="I190">
        <f t="shared" si="16"/>
        <v>-7.515799449649891</v>
      </c>
      <c r="K190">
        <f t="shared" si="17"/>
        <v>-0.93766121047895812</v>
      </c>
      <c r="M190">
        <f t="shared" si="18"/>
        <v>-0.93766121047895812</v>
      </c>
      <c r="N190" s="13">
        <f t="shared" si="19"/>
        <v>3.2895828765587668E-6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4.5552806224947631</v>
      </c>
      <c r="H191" s="10">
        <f t="shared" si="20"/>
        <v>-0.92762076626035861</v>
      </c>
      <c r="I191">
        <f t="shared" si="16"/>
        <v>-7.4209661300828689</v>
      </c>
      <c r="K191">
        <f t="shared" si="17"/>
        <v>-0.9257920792611074</v>
      </c>
      <c r="M191">
        <f t="shared" si="18"/>
        <v>-0.9257920792611074</v>
      </c>
      <c r="N191" s="13">
        <f t="shared" si="19"/>
        <v>3.3440961412303787E-6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4.5686400225645247</v>
      </c>
      <c r="H192" s="10">
        <f t="shared" si="20"/>
        <v>-0.91589653191291975</v>
      </c>
      <c r="I192">
        <f t="shared" si="16"/>
        <v>-7.327172255303358</v>
      </c>
      <c r="K192">
        <f t="shared" si="17"/>
        <v>-0.91405357199559845</v>
      </c>
      <c r="M192">
        <f t="shared" si="18"/>
        <v>-0.91405357199559845</v>
      </c>
      <c r="N192" s="13">
        <f t="shared" si="19"/>
        <v>3.39650125685296E-6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4.5819994226342873</v>
      </c>
      <c r="H193" s="10">
        <f t="shared" si="20"/>
        <v>-0.90430139119439579</v>
      </c>
      <c r="I193">
        <f t="shared" si="16"/>
        <v>-7.2344111295551663</v>
      </c>
      <c r="K193">
        <f t="shared" si="17"/>
        <v>-0.9024448572955075</v>
      </c>
      <c r="M193">
        <f t="shared" si="18"/>
        <v>-0.9024448572955075</v>
      </c>
      <c r="N193" s="13">
        <f t="shared" si="19"/>
        <v>3.4467181177213578E-6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4.5953588227040489</v>
      </c>
      <c r="H194" s="10">
        <f t="shared" si="20"/>
        <v>-0.89283449146783023</v>
      </c>
      <c r="I194">
        <f t="shared" si="16"/>
        <v>-7.1426759317426418</v>
      </c>
      <c r="K194">
        <f t="shared" si="17"/>
        <v>-0.89096508752249015</v>
      </c>
      <c r="M194">
        <f t="shared" si="18"/>
        <v>-0.89096508752249015</v>
      </c>
      <c r="N194" s="13">
        <f t="shared" si="19"/>
        <v>3.4946711108530407E-6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4.6087182227738097</v>
      </c>
      <c r="H195" s="10">
        <f t="shared" si="20"/>
        <v>-0.88149496542611383</v>
      </c>
      <c r="I195">
        <f t="shared" si="16"/>
        <v>-7.0519597234089106</v>
      </c>
      <c r="K195">
        <f t="shared" si="17"/>
        <v>-0.87961339979294784</v>
      </c>
      <c r="M195">
        <f t="shared" si="18"/>
        <v>-0.87961339979294784</v>
      </c>
      <c r="N195" s="13">
        <f t="shared" si="19"/>
        <v>3.5402892319113463E-6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4.6220776228435723</v>
      </c>
      <c r="H196" s="10">
        <f t="shared" si="20"/>
        <v>-0.87028193205314963</v>
      </c>
      <c r="I196">
        <f t="shared" si="16"/>
        <v>-6.9622554564251971</v>
      </c>
      <c r="K196">
        <f t="shared" si="17"/>
        <v>-0.86838891694839437</v>
      </c>
      <c r="M196">
        <f t="shared" si="18"/>
        <v>-0.86838891694839437</v>
      </c>
      <c r="N196" s="13">
        <f t="shared" si="19"/>
        <v>3.5835061868315601E-6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4.635437022913333</v>
      </c>
      <c r="H197" s="10">
        <f t="shared" si="20"/>
        <v>-0.85919449755003541</v>
      </c>
      <c r="I197">
        <f t="shared" si="16"/>
        <v>-6.8735559804002833</v>
      </c>
      <c r="K197">
        <f t="shared" si="17"/>
        <v>-0.85729074849112763</v>
      </c>
      <c r="M197">
        <f t="shared" si="18"/>
        <v>-0.85729074849112763</v>
      </c>
      <c r="N197" s="13">
        <f t="shared" si="19"/>
        <v>3.6242604792922493E-6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4.6487964229830956</v>
      </c>
      <c r="H198" s="10">
        <f t="shared" si="20"/>
        <v>-0.84823175622735725</v>
      </c>
      <c r="I198">
        <f t="shared" si="16"/>
        <v>-6.785854049818858</v>
      </c>
      <c r="K198">
        <f t="shared" si="17"/>
        <v>-0.84631799148625908</v>
      </c>
      <c r="M198">
        <f t="shared" si="18"/>
        <v>-0.84631799148625908</v>
      </c>
      <c r="N198" s="13">
        <f t="shared" si="19"/>
        <v>3.6624954842705353E-6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4.6621558230528573</v>
      </c>
      <c r="H199" s="10">
        <f t="shared" si="20"/>
        <v>-0.83739279136465905</v>
      </c>
      <c r="I199">
        <f t="shared" si="16"/>
        <v>-6.6991423309172724</v>
      </c>
      <c r="K199">
        <f t="shared" si="17"/>
        <v>-0.83546973143118497</v>
      </c>
      <c r="M199">
        <f t="shared" si="18"/>
        <v>-0.83546973143118497</v>
      </c>
      <c r="N199" s="13">
        <f t="shared" si="19"/>
        <v>3.6981595077333351E-6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4.6755152231226189</v>
      </c>
      <c r="H200" s="10">
        <f t="shared" si="20"/>
        <v>-0.82667667603812389</v>
      </c>
      <c r="I200">
        <f t="shared" si="16"/>
        <v>-6.6134134083049911</v>
      </c>
      <c r="K200">
        <f t="shared" si="17"/>
        <v>-0.82474504309346808</v>
      </c>
      <c r="M200">
        <f t="shared" si="18"/>
        <v>-0.82474504309346808</v>
      </c>
      <c r="N200" s="13">
        <f t="shared" si="19"/>
        <v>3.7312058328796928E-6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4.6888746231923806</v>
      </c>
      <c r="H201" s="10">
        <f t="shared" si="20"/>
        <v>-0.81608247391746547</v>
      </c>
      <c r="I201">
        <f t="shared" si="16"/>
        <v>-6.5286597913397237</v>
      </c>
      <c r="K201">
        <f t="shared" si="17"/>
        <v>-0.81414299131814194</v>
      </c>
      <c r="M201">
        <f t="shared" si="18"/>
        <v>-0.81414299131814194</v>
      </c>
      <c r="N201" s="13">
        <f t="shared" si="19"/>
        <v>3.7615927530787474E-6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4.7022340232621422</v>
      </c>
      <c r="H202" s="10">
        <f t="shared" si="20"/>
        <v>-0.80560924003300582</v>
      </c>
      <c r="I202">
        <f t="shared" si="16"/>
        <v>-6.4448739202640466</v>
      </c>
      <c r="K202">
        <f t="shared" si="17"/>
        <v>-0.80366263180538566</v>
      </c>
      <c r="M202">
        <f t="shared" si="18"/>
        <v>-0.80366263180538566</v>
      </c>
      <c r="N202" s="13">
        <f t="shared" si="19"/>
        <v>3.7892835918385056E-6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4.7155934233319039</v>
      </c>
      <c r="H203" s="10">
        <f t="shared" si="20"/>
        <v>-0.79525602151388319</v>
      </c>
      <c r="I203">
        <f t="shared" si="16"/>
        <v>-6.3620481721110655</v>
      </c>
      <c r="K203">
        <f t="shared" si="17"/>
        <v>-0.79330301185948271</v>
      </c>
      <c r="M203">
        <f t="shared" si="18"/>
        <v>-0.79330301185948271</v>
      </c>
      <c r="N203" s="13">
        <f t="shared" si="19"/>
        <v>3.8142467101814972E-6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4.7289528234016656</v>
      </c>
      <c r="H204" s="10">
        <f t="shared" si="20"/>
        <v>-0.78502185829830617</v>
      </c>
      <c r="I204">
        <f t="shared" si="16"/>
        <v>-6.2801748663864494</v>
      </c>
      <c r="K204">
        <f t="shared" si="17"/>
        <v>-0.78306317110998203</v>
      </c>
      <c r="M204">
        <f t="shared" si="18"/>
        <v>-0.78306317110998203</v>
      </c>
      <c r="N204" s="13">
        <f t="shared" si="19"/>
        <v>3.836455501705159E-6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4.7423122234714272</v>
      </c>
      <c r="H205" s="10">
        <f t="shared" si="20"/>
        <v>-0.77490578381674435</v>
      </c>
      <c r="I205">
        <f t="shared" si="16"/>
        <v>-6.1992462705339548</v>
      </c>
      <c r="K205">
        <f t="shared" si="17"/>
        <v>-0.7729421422059175</v>
      </c>
      <c r="M205">
        <f t="shared" si="18"/>
        <v>-0.7729421422059175</v>
      </c>
      <c r="N205" s="13">
        <f t="shared" si="19"/>
        <v>3.8558883757706641E-6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4.7556716235411889</v>
      </c>
      <c r="H206" s="10">
        <f t="shared" si="20"/>
        <v>-0.76490682564891999</v>
      </c>
      <c r="I206">
        <f t="shared" si="16"/>
        <v>-6.1192546051913599</v>
      </c>
      <c r="K206">
        <f t="shared" si="17"/>
        <v>-0.76293895148393698</v>
      </c>
      <c r="M206">
        <f t="shared" si="18"/>
        <v>-0.76293895148393698</v>
      </c>
      <c r="N206" s="13">
        <f t="shared" si="19"/>
        <v>3.8725287292075706E-6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4.7690310236109514</v>
      </c>
      <c r="H207" s="10">
        <f t="shared" si="20"/>
        <v>-0.75502400615543419</v>
      </c>
      <c r="I207">
        <f t="shared" si="16"/>
        <v>-6.0401920492434735</v>
      </c>
      <c r="K207">
        <f t="shared" si="17"/>
        <v>-0.7530526196111722</v>
      </c>
      <c r="M207">
        <f t="shared" si="18"/>
        <v>-0.7530526196111722</v>
      </c>
      <c r="N207" s="13">
        <f t="shared" si="19"/>
        <v>3.886364906897224E-6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4.7823904236807122</v>
      </c>
      <c r="H208" s="10">
        <f t="shared" si="20"/>
        <v>-0.74525634308484534</v>
      </c>
      <c r="I208">
        <f t="shared" si="16"/>
        <v>-5.9620507446787627</v>
      </c>
      <c r="K208">
        <f t="shared" si="17"/>
        <v>-0.74328216220363319</v>
      </c>
      <c r="M208">
        <f t="shared" si="18"/>
        <v>-0.74328216220363319</v>
      </c>
      <c r="N208" s="13">
        <f t="shared" si="19"/>
        <v>3.8973901517435845E-6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4.7957498237504739</v>
      </c>
      <c r="H209" s="10">
        <f t="shared" si="20"/>
        <v>-0.7356028501569879</v>
      </c>
      <c r="I209">
        <f t="shared" si="16"/>
        <v>-5.8848228012559032</v>
      </c>
      <c r="K209">
        <f t="shared" si="17"/>
        <v>-0.73362659042090317</v>
      </c>
      <c r="M209">
        <f t="shared" si="18"/>
        <v>-0.73362659042090317</v>
      </c>
      <c r="N209" s="13">
        <f t="shared" si="19"/>
        <v>3.9056025444696826E-6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4.8091092238202355</v>
      </c>
      <c r="H210" s="10">
        <f t="shared" si="20"/>
        <v>-0.7260625376232932</v>
      </c>
      <c r="I210">
        <f t="shared" si="16"/>
        <v>-5.8085003009863456</v>
      </c>
      <c r="K210">
        <f t="shared" si="17"/>
        <v>-0.72408491153789889</v>
      </c>
      <c r="M210">
        <f t="shared" si="18"/>
        <v>-0.72408491153789889</v>
      </c>
      <c r="N210" s="13">
        <f t="shared" si="19"/>
        <v>3.9110049336320343E-6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4.8224686238899972</v>
      </c>
      <c r="H211" s="10">
        <f t="shared" si="20"/>
        <v>-0.7166344128048584</v>
      </c>
      <c r="I211">
        <f t="shared" si="16"/>
        <v>-5.7330753024388672</v>
      </c>
      <c r="K211">
        <f t="shared" si="17"/>
        <v>-0.71465612949440882</v>
      </c>
      <c r="M211">
        <f t="shared" si="18"/>
        <v>-0.71465612949440882</v>
      </c>
      <c r="N211" s="13">
        <f t="shared" si="19"/>
        <v>3.9136048564033494E-6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4.8358280239597597</v>
      </c>
      <c r="H212" s="10">
        <f t="shared" si="20"/>
        <v>-0.70731748060898481</v>
      </c>
      <c r="I212">
        <f t="shared" ref="I212:I275" si="23">H212*$E$6</f>
        <v>-5.6585398448718784</v>
      </c>
      <c r="K212">
        <f t="shared" ref="K212:K275" si="24">(1/2)*($L$9*$L$4*EXP(-$L$7*$O$6*(G212/$O$6-1))-($L$9*$L$6*EXP(-$L$5*$O$6*(G212/$O$6-1))))</f>
        <v>-0.7053392454231211</v>
      </c>
      <c r="M212">
        <f t="shared" ref="M212:M275" si="25">(1/2)*($L$9*$O$4*EXP(-$O$8*$O$6*(G212/$O$6-1))-($L$9*$O$7*EXP(-$O$5*$O$6*(G212/$O$6-1))))</f>
        <v>-0.7053392454231211</v>
      </c>
      <c r="N212" s="13">
        <f t="shared" ref="N212:N275" si="26">(M212-H212)^2*O212</f>
        <v>3.91341445058922E-6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4.8491874240295214</v>
      </c>
      <c r="H213" s="10">
        <f t="shared" ref="H213:H276" si="27">-(-$B$4)*(1+D213+$E$5*D213^3)*EXP(-D213)</f>
        <v>-0.69811074402487971</v>
      </c>
      <c r="I213">
        <f t="shared" si="23"/>
        <v>-5.5848859521990377</v>
      </c>
      <c r="K213">
        <f t="shared" si="24"/>
        <v>-0.69613325815683702</v>
      </c>
      <c r="M213">
        <f t="shared" si="25"/>
        <v>-0.69613325815683702</v>
      </c>
      <c r="N213" s="13">
        <f t="shared" si="26"/>
        <v>3.910450358308568E-6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4.8625468240992831</v>
      </c>
      <c r="H214" s="10">
        <f t="shared" si="27"/>
        <v>-0.68901320459920512</v>
      </c>
      <c r="I214">
        <f t="shared" si="23"/>
        <v>-5.512105636793641</v>
      </c>
      <c r="K214">
        <f t="shared" si="24"/>
        <v>-0.68703716471551846</v>
      </c>
      <c r="M214">
        <f t="shared" si="25"/>
        <v>-0.68703716471551846</v>
      </c>
      <c r="N214" s="13">
        <f t="shared" si="26"/>
        <v>3.9047336219204063E-6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4.8759062241690447</v>
      </c>
      <c r="H215" s="10">
        <f t="shared" si="27"/>
        <v>-0.68002386289212868</v>
      </c>
      <c r="I215">
        <f t="shared" si="23"/>
        <v>-5.4401909031370295</v>
      </c>
      <c r="K215">
        <f t="shared" si="24"/>
        <v>-0.67804996077383306</v>
      </c>
      <c r="M215">
        <f t="shared" si="25"/>
        <v>-0.67804996077383306</v>
      </c>
      <c r="N215" s="13">
        <f t="shared" si="26"/>
        <v>3.8962895726119476E-6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4.8892656242388055</v>
      </c>
      <c r="H216" s="10">
        <f t="shared" si="27"/>
        <v>-0.67114171891451524</v>
      </c>
      <c r="I216">
        <f t="shared" si="23"/>
        <v>-5.3691337513161219</v>
      </c>
      <c r="K216">
        <f t="shared" si="24"/>
        <v>-0.66917064110981561</v>
      </c>
      <c r="M216">
        <f t="shared" si="25"/>
        <v>-0.66917064110981561</v>
      </c>
      <c r="N216" s="13">
        <f t="shared" si="26"/>
        <v>3.8851477121795046E-6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4.9026250243085681</v>
      </c>
      <c r="H217" s="10">
        <f t="shared" si="27"/>
        <v>-0.6623657725468769</v>
      </c>
      <c r="I217">
        <f t="shared" si="23"/>
        <v>-5.2989261803750152</v>
      </c>
      <c r="K217">
        <f t="shared" si="24"/>
        <v>-0.66039820003524785</v>
      </c>
      <c r="M217">
        <f t="shared" si="25"/>
        <v>-0.66039820003524785</v>
      </c>
      <c r="N217" s="13">
        <f t="shared" si="26"/>
        <v>3.8713415885182302E-6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4.9159844243783297</v>
      </c>
      <c r="H218" s="10">
        <f t="shared" si="27"/>
        <v>-0.65369502394068479</v>
      </c>
      <c r="I218">
        <f t="shared" si="23"/>
        <v>-5.2295601915254784</v>
      </c>
      <c r="K218">
        <f t="shared" si="24"/>
        <v>-0.6517316318083678</v>
      </c>
      <c r="M218">
        <f t="shared" si="25"/>
        <v>-0.6517316318083678</v>
      </c>
      <c r="N218" s="13">
        <f t="shared" si="26"/>
        <v>3.8549086652442916E-6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4.9293438244480914</v>
      </c>
      <c r="H219" s="10">
        <f t="shared" si="27"/>
        <v>-0.64512847390262207</v>
      </c>
      <c r="I219">
        <f t="shared" si="23"/>
        <v>-5.1610277912209765</v>
      </c>
      <c r="K219">
        <f t="shared" si="24"/>
        <v>-0.64316993102945308</v>
      </c>
      <c r="M219">
        <f t="shared" si="25"/>
        <v>-0.64316993102945308</v>
      </c>
      <c r="N219" s="13">
        <f t="shared" si="26"/>
        <v>3.8358901860410393E-6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4.9427032245178539</v>
      </c>
      <c r="H220" s="10">
        <f t="shared" si="27"/>
        <v>-0.63666512426234334</v>
      </c>
      <c r="I220">
        <f t="shared" si="23"/>
        <v>-5.0933209940987467</v>
      </c>
      <c r="K220">
        <f t="shared" si="24"/>
        <v>-0.6347120930198562</v>
      </c>
      <c r="M220">
        <f t="shared" si="25"/>
        <v>-0.6347120930198562</v>
      </c>
      <c r="N220" s="13">
        <f t="shared" si="26"/>
        <v>3.8143310341308439E-6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4.9560626245876147</v>
      </c>
      <c r="H221" s="10">
        <f t="shared" si="27"/>
        <v>-0.62830397822429052</v>
      </c>
      <c r="I221">
        <f t="shared" si="23"/>
        <v>-5.0264318257943241</v>
      </c>
      <c r="K221">
        <f t="shared" si="24"/>
        <v>-0.62635711418502626</v>
      </c>
      <c r="M221">
        <f t="shared" si="25"/>
        <v>-0.62635711418502626</v>
      </c>
      <c r="N221" s="13">
        <f t="shared" si="26"/>
        <v>3.7902795873803154E-6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4.9694220246573773</v>
      </c>
      <c r="H222" s="10">
        <f t="shared" si="27"/>
        <v>-0.62004404070409236</v>
      </c>
      <c r="I222">
        <f t="shared" si="23"/>
        <v>-4.9603523256327389</v>
      </c>
      <c r="K222">
        <f t="shared" si="24"/>
        <v>-0.6181039923620234</v>
      </c>
      <c r="M222">
        <f t="shared" si="25"/>
        <v>-0.6181039923620234</v>
      </c>
      <c r="N222" s="13">
        <f t="shared" si="26"/>
        <v>3.7637875695645059E-6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4.982781424727138</v>
      </c>
      <c r="H223" s="10">
        <f t="shared" si="27"/>
        <v>-0.61188431865006665</v>
      </c>
      <c r="I223">
        <f t="shared" si="23"/>
        <v>-4.8950745492005332</v>
      </c>
      <c r="K223">
        <f t="shared" si="24"/>
        <v>-0.60995172715206647</v>
      </c>
      <c r="M223">
        <f t="shared" si="25"/>
        <v>-0.60995172715206647</v>
      </c>
      <c r="N223" s="13">
        <f t="shared" si="26"/>
        <v>3.7349098981425803E-6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4.9961408247968997</v>
      </c>
      <c r="H224" s="10">
        <f t="shared" si="27"/>
        <v>-0.60382382135032164</v>
      </c>
      <c r="I224">
        <f t="shared" si="23"/>
        <v>-4.8305905708025731</v>
      </c>
      <c r="K224">
        <f t="shared" si="24"/>
        <v>-0.60189932023856452</v>
      </c>
      <c r="M224">
        <f t="shared" si="25"/>
        <v>-0.60189932023856452</v>
      </c>
      <c r="N224" s="13">
        <f t="shared" si="26"/>
        <v>3.7037045291544158E-6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5.0095002248666622</v>
      </c>
      <c r="H225" s="10">
        <f t="shared" si="27"/>
        <v>-0.59586156072594332</v>
      </c>
      <c r="I225">
        <f t="shared" si="23"/>
        <v>-4.7668924858075465</v>
      </c>
      <c r="K225">
        <f t="shared" si="24"/>
        <v>-0.59394577569114992</v>
      </c>
      <c r="M225">
        <f t="shared" si="25"/>
        <v>-0.59394577569114992</v>
      </c>
      <c r="N225" s="13">
        <f t="shared" si="26"/>
        <v>3.6702322995383242E-6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5.0228596249364239</v>
      </c>
      <c r="H226" s="10">
        <f t="shared" si="27"/>
        <v>-0.5879965516107345</v>
      </c>
      <c r="I226">
        <f t="shared" si="23"/>
        <v>-4.703972412885876</v>
      </c>
      <c r="K226">
        <f t="shared" si="24"/>
        <v>-0.58609010025614616</v>
      </c>
      <c r="M226">
        <f t="shared" si="25"/>
        <v>-0.58609010025614616</v>
      </c>
      <c r="N226" s="13">
        <f t="shared" si="26"/>
        <v>3.6345567674116952E-6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5.0362190250061856</v>
      </c>
      <c r="H227" s="10">
        <f t="shared" si="27"/>
        <v>-0.58022781201796603</v>
      </c>
      <c r="I227">
        <f t="shared" si="23"/>
        <v>-4.6418224961437282</v>
      </c>
      <c r="K227">
        <f t="shared" si="24"/>
        <v>-0.57833130363393159</v>
      </c>
      <c r="M227">
        <f t="shared" si="25"/>
        <v>-0.57833130363393159</v>
      </c>
      <c r="N227" s="13">
        <f t="shared" si="26"/>
        <v>3.5967440507129016E-6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5.0495784250759472</v>
      </c>
      <c r="H228" s="10">
        <f t="shared" si="27"/>
        <v>-0.57255436339457721</v>
      </c>
      <c r="I228">
        <f t="shared" si="23"/>
        <v>-4.5804349071566177</v>
      </c>
      <c r="K228">
        <f t="shared" si="24"/>
        <v>-0.57066839874363884</v>
      </c>
      <c r="M228">
        <f t="shared" si="25"/>
        <v>-0.57066839874363884</v>
      </c>
      <c r="N228" s="13">
        <f t="shared" si="26"/>
        <v>3.5568626645891125E-6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5.0629378251457089</v>
      </c>
      <c r="H229" s="10">
        <f t="shared" si="27"/>
        <v>-0.56497523086325563</v>
      </c>
      <c r="I229">
        <f t="shared" si="23"/>
        <v>-4.519801846906045</v>
      </c>
      <c r="K229">
        <f t="shared" si="24"/>
        <v>-0.56310040197560018</v>
      </c>
      <c r="M229">
        <f t="shared" si="25"/>
        <v>-0.56310040197560018</v>
      </c>
      <c r="N229" s="13">
        <f t="shared" si="26"/>
        <v>3.5149833579873502E-6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5.0762972252154706</v>
      </c>
      <c r="H230" s="10">
        <f t="shared" si="27"/>
        <v>-0.55748944345280904</v>
      </c>
      <c r="I230">
        <f t="shared" si="23"/>
        <v>-4.4599155476224723</v>
      </c>
      <c r="K230">
        <f t="shared" si="24"/>
        <v>-0.55562633343196233</v>
      </c>
      <c r="M230">
        <f t="shared" si="25"/>
        <v>-0.55562633343196233</v>
      </c>
      <c r="N230" s="13">
        <f t="shared" si="26"/>
        <v>3.4711789497794445E-6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5.0896566252852322</v>
      </c>
      <c r="H231" s="10">
        <f t="shared" si="27"/>
        <v>-0.55009603431723453</v>
      </c>
      <c r="I231">
        <f t="shared" si="23"/>
        <v>-4.4007682745378762</v>
      </c>
      <c r="K231">
        <f t="shared" si="24"/>
        <v>-0.54824521715585517</v>
      </c>
      <c r="M231">
        <f t="shared" si="25"/>
        <v>-0.54824521715585517</v>
      </c>
      <c r="N231" s="13">
        <f t="shared" si="26"/>
        <v>3.4255241648563478E-6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5.1030160253549939</v>
      </c>
      <c r="H232" s="10">
        <f t="shared" si="27"/>
        <v>-0.54279404094387185</v>
      </c>
      <c r="I232">
        <f t="shared" si="23"/>
        <v>-4.3423523275509748</v>
      </c>
      <c r="K232">
        <f t="shared" si="24"/>
        <v>-0.54095608134950768</v>
      </c>
      <c r="M232">
        <f t="shared" si="25"/>
        <v>-0.54095608134950768</v>
      </c>
      <c r="N232" s="13">
        <f t="shared" si="26"/>
        <v>3.3780954705153012E-6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5.1163754254247564</v>
      </c>
      <c r="H233" s="10">
        <f t="shared" si="27"/>
        <v>-0.53558250535101914</v>
      </c>
      <c r="I233">
        <f t="shared" si="23"/>
        <v>-4.2846600428081532</v>
      </c>
      <c r="K233">
        <f t="shared" si="24"/>
        <v>-0.53375795858168429</v>
      </c>
      <c r="M233">
        <f t="shared" si="25"/>
        <v>-0.53375795858168429</v>
      </c>
      <c r="N233" s="13">
        <f t="shared" si="26"/>
        <v>3.3289709134902602E-6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5.1297348254945172</v>
      </c>
      <c r="H234" s="10">
        <f t="shared" si="27"/>
        <v>-0.52846047427537923</v>
      </c>
      <c r="I234">
        <f t="shared" si="23"/>
        <v>-4.2276837942030339</v>
      </c>
      <c r="K234">
        <f t="shared" si="24"/>
        <v>-0.52664988598480089</v>
      </c>
      <c r="M234">
        <f t="shared" si="25"/>
        <v>-0.52664988598480089</v>
      </c>
      <c r="N234" s="13">
        <f t="shared" si="26"/>
        <v>3.2782299579793992E-6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5.1430942255642789</v>
      </c>
      <c r="H235" s="10">
        <f t="shared" si="27"/>
        <v>-0.5214269993496875</v>
      </c>
      <c r="I235">
        <f t="shared" si="23"/>
        <v>-4.1714159947975</v>
      </c>
      <c r="K235">
        <f t="shared" si="24"/>
        <v>-0.51963090544206925</v>
      </c>
      <c r="M235">
        <f t="shared" si="25"/>
        <v>-0.51963090544206925</v>
      </c>
      <c r="N235" s="13">
        <f t="shared" si="26"/>
        <v>3.2259533249834199E-6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5.1564536256340405</v>
      </c>
      <c r="H236" s="10">
        <f t="shared" si="27"/>
        <v>-0.5144811372708693</v>
      </c>
      <c r="I236">
        <f t="shared" si="23"/>
        <v>-4.1158490981669544</v>
      </c>
      <c r="K236">
        <f t="shared" si="24"/>
        <v>-0.51270006376502208</v>
      </c>
      <c r="M236">
        <f t="shared" si="25"/>
        <v>-0.51270006376502208</v>
      </c>
      <c r="N236" s="13">
        <f t="shared" si="26"/>
        <v>3.172222833230905E-6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5.1698130257038022</v>
      </c>
      <c r="H237" s="10">
        <f t="shared" si="27"/>
        <v>-0.50762194995905652</v>
      </c>
      <c r="I237">
        <f t="shared" si="23"/>
        <v>-4.0609755996724521</v>
      </c>
      <c r="K237">
        <f t="shared" si="24"/>
        <v>-0.50585641286173533</v>
      </c>
      <c r="M237">
        <f t="shared" si="25"/>
        <v>-0.50585641286173533</v>
      </c>
      <c r="N237" s="13">
        <f t="shared" si="26"/>
        <v>3.1171212420173345E-6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5.1831724257735647</v>
      </c>
      <c r="H238" s="10">
        <f t="shared" si="27"/>
        <v>-0.50084850470778808</v>
      </c>
      <c r="I238">
        <f t="shared" si="23"/>
        <v>-4.0067880376623046</v>
      </c>
      <c r="K238">
        <f t="shared" si="24"/>
        <v>-0.49909900989607386</v>
      </c>
      <c r="M238">
        <f t="shared" si="25"/>
        <v>-0.49909900989607386</v>
      </c>
      <c r="N238" s="13">
        <f t="shared" si="26"/>
        <v>3.060732096214953E-6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5.1965318258433264</v>
      </c>
      <c r="H239" s="10">
        <f t="shared" si="27"/>
        <v>-0.4941598743257069</v>
      </c>
      <c r="I239">
        <f t="shared" si="23"/>
        <v>-3.9532789946056552</v>
      </c>
      <c r="K239">
        <f t="shared" si="24"/>
        <v>-0.49242691743827544</v>
      </c>
      <c r="M239">
        <f t="shared" si="25"/>
        <v>-0.49242691743827544</v>
      </c>
      <c r="N239" s="13">
        <f t="shared" si="26"/>
        <v>3.0031395736961662E-6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5.2098912259130881</v>
      </c>
      <c r="H240" s="10">
        <f t="shared" si="27"/>
        <v>-0.48755513727005523</v>
      </c>
      <c r="I240">
        <f t="shared" si="23"/>
        <v>-3.9004410981604418</v>
      </c>
      <c r="K240">
        <f t="shared" si="24"/>
        <v>-0.4858392036071621</v>
      </c>
      <c r="M240">
        <f t="shared" si="25"/>
        <v>-0.4858392036071621</v>
      </c>
      <c r="N240" s="13">
        <f t="shared" si="26"/>
        <v>2.9444283354498411E-6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5.2232506259828497</v>
      </c>
      <c r="H241" s="10">
        <f t="shared" si="27"/>
        <v>-0.48103337777226374</v>
      </c>
      <c r="I241">
        <f t="shared" si="23"/>
        <v>-3.8482670221781099</v>
      </c>
      <c r="K241">
        <f t="shared" si="24"/>
        <v>-0.47933494220428291</v>
      </c>
      <c r="M241">
        <f t="shared" si="25"/>
        <v>-0.47933494220428291</v>
      </c>
      <c r="N241" s="13">
        <f t="shared" si="26"/>
        <v>2.8846833785823552E-6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5.2366100260526105</v>
      </c>
      <c r="H242" s="10">
        <f t="shared" si="27"/>
        <v>-0.47459368595591694</v>
      </c>
      <c r="I242">
        <f t="shared" si="23"/>
        <v>-3.7967494876473356</v>
      </c>
      <c r="K242">
        <f t="shared" si="24"/>
        <v>-0.47291321284026483</v>
      </c>
      <c r="M242">
        <f t="shared" si="25"/>
        <v>-0.47291321284026483</v>
      </c>
      <c r="N242" s="13">
        <f t="shared" si="26"/>
        <v>2.8239898924295255E-6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5.2499694261223731</v>
      </c>
      <c r="H243" s="10">
        <f t="shared" si="27"/>
        <v>-0.46823515794737114</v>
      </c>
      <c r="I243">
        <f t="shared" si="23"/>
        <v>-3.7458812635789691</v>
      </c>
      <c r="K243">
        <f t="shared" si="24"/>
        <v>-0.46657310105364247</v>
      </c>
      <c r="M243">
        <f t="shared" si="25"/>
        <v>-0.46657310105364247</v>
      </c>
      <c r="N243" s="13">
        <f t="shared" si="26"/>
        <v>2.7624331179909936E-6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5.2633288261921347</v>
      </c>
      <c r="H244" s="10">
        <f t="shared" si="27"/>
        <v>-0.46195689597929179</v>
      </c>
      <c r="I244">
        <f t="shared" si="23"/>
        <v>-3.6956551678343343</v>
      </c>
      <c r="K244">
        <f t="shared" si="24"/>
        <v>-0.46031369842244374</v>
      </c>
      <c r="M244">
        <f t="shared" si="25"/>
        <v>-0.46031369842244374</v>
      </c>
      <c r="N244" s="13">
        <f t="shared" si="26"/>
        <v>2.7000982108314097E-6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5.2766882262618964</v>
      </c>
      <c r="H245" s="10">
        <f t="shared" si="27"/>
        <v>-0.45575800848736908</v>
      </c>
      <c r="I245">
        <f t="shared" si="23"/>
        <v>-3.6460640678989527</v>
      </c>
      <c r="K245">
        <f t="shared" si="24"/>
        <v>-0.45413410266877274</v>
      </c>
      <c r="M245">
        <f t="shared" si="25"/>
        <v>-0.45413410266877274</v>
      </c>
      <c r="N245" s="13">
        <f t="shared" si="26"/>
        <v>2.6370701076710439E-6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5.290047626331658</v>
      </c>
      <c r="H246" s="10">
        <f t="shared" si="27"/>
        <v>-0.44963761020046084</v>
      </c>
      <c r="I246">
        <f t="shared" si="23"/>
        <v>-3.5971008816036867</v>
      </c>
      <c r="K246">
        <f t="shared" si="24"/>
        <v>-0.44803341775665328</v>
      </c>
      <c r="M246">
        <f t="shared" si="25"/>
        <v>-0.44803341775665328</v>
      </c>
      <c r="N246" s="13">
        <f t="shared" si="26"/>
        <v>2.5734333967692412E-6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5.3034070264014197</v>
      </c>
      <c r="H247" s="10">
        <f t="shared" si="27"/>
        <v>-0.44359482222440538</v>
      </c>
      <c r="I247">
        <f t="shared" si="23"/>
        <v>-3.5487585777952431</v>
      </c>
      <c r="K247">
        <f t="shared" si="24"/>
        <v>-0.44201075398336931</v>
      </c>
      <c r="M247">
        <f t="shared" si="25"/>
        <v>-0.44201075398336931</v>
      </c>
      <c r="N247" s="13">
        <f t="shared" si="26"/>
        <v>2.5092721922591215E-6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5.3167664264711814</v>
      </c>
      <c r="H248" s="10">
        <f t="shared" si="27"/>
        <v>-0.43762877211974022</v>
      </c>
      <c r="I248">
        <f t="shared" si="23"/>
        <v>-3.5010301769579217</v>
      </c>
      <c r="K248">
        <f t="shared" si="24"/>
        <v>-0.43606522806453191</v>
      </c>
      <c r="M248">
        <f t="shared" si="25"/>
        <v>-0.43606522806453191</v>
      </c>
      <c r="N248" s="13">
        <f t="shared" si="26"/>
        <v>2.4446700125772472E-6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5.330125826540943</v>
      </c>
      <c r="H249" s="10">
        <f t="shared" si="27"/>
        <v>-0.43173859397355285</v>
      </c>
      <c r="I249">
        <f t="shared" si="23"/>
        <v>-3.4539087517884228</v>
      </c>
      <c r="K249">
        <f t="shared" si="24"/>
        <v>-0.43019596321311215</v>
      </c>
      <c r="M249">
        <f t="shared" si="25"/>
        <v>-0.43019596321311215</v>
      </c>
      <c r="N249" s="13">
        <f t="shared" si="26"/>
        <v>2.3797096630578514E-6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5.3434852266107047</v>
      </c>
      <c r="H250" s="10">
        <f t="shared" si="27"/>
        <v>-0.4259234284656826</v>
      </c>
      <c r="I250">
        <f t="shared" si="23"/>
        <v>-3.4073874277254608</v>
      </c>
      <c r="K250">
        <f t="shared" si="24"/>
        <v>-0.42440208921264266</v>
      </c>
      <c r="M250">
        <f t="shared" si="25"/>
        <v>-0.42440208921264266</v>
      </c>
      <c r="N250" s="13">
        <f t="shared" si="26"/>
        <v>2.3144731228401006E-6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5.3568446266804663</v>
      </c>
      <c r="H251" s="10">
        <f t="shared" si="27"/>
        <v>-0.42018242292948865</v>
      </c>
      <c r="I251">
        <f t="shared" si="23"/>
        <v>-3.3614593834359092</v>
      </c>
      <c r="K251">
        <f t="shared" si="24"/>
        <v>-0.41868274248482029</v>
      </c>
      <c r="M251">
        <f t="shared" si="25"/>
        <v>-0.41868274248482029</v>
      </c>
      <c r="N251" s="13">
        <f t="shared" si="26"/>
        <v>2.2490414361206928E-6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5.3702040267502289</v>
      </c>
      <c r="H252" s="10">
        <f t="shared" si="27"/>
        <v>-0.41451473140738926</v>
      </c>
      <c r="I252">
        <f t="shared" si="23"/>
        <v>-3.3161178512591141</v>
      </c>
      <c r="K252">
        <f t="shared" si="24"/>
        <v>-0.41303706615169605</v>
      </c>
      <c r="M252">
        <f t="shared" si="25"/>
        <v>-0.41303706615169605</v>
      </c>
      <c r="N252" s="13">
        <f t="shared" si="26"/>
        <v>2.1834946078828671E-6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5.3835634268199906</v>
      </c>
      <c r="H253" s="10">
        <f t="shared" si="27"/>
        <v>-0.40891951470137111</v>
      </c>
      <c r="I253">
        <f t="shared" si="23"/>
        <v>-3.2713561176109689</v>
      </c>
      <c r="K253">
        <f t="shared" si="24"/>
        <v>-0.40746421009267231</v>
      </c>
      <c r="M253">
        <f t="shared" si="25"/>
        <v>-0.40746421009267231</v>
      </c>
      <c r="N253" s="13">
        <f t="shared" si="26"/>
        <v>2.1179115040999794E-6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5.3969228268897522</v>
      </c>
      <c r="H254" s="10">
        <f t="shared" si="27"/>
        <v>-0.40339594041866328</v>
      </c>
      <c r="I254">
        <f t="shared" si="23"/>
        <v>-3.2271675233493062</v>
      </c>
      <c r="K254">
        <f t="shared" si="24"/>
        <v>-0.40196333099648429</v>
      </c>
      <c r="M254">
        <f t="shared" si="25"/>
        <v>-0.40196333099648429</v>
      </c>
      <c r="N254" s="13">
        <f t="shared" si="26"/>
        <v>2.0523697565160125E-6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5.4102822269595139</v>
      </c>
      <c r="H255" s="10">
        <f t="shared" si="27"/>
        <v>-0.39794318301276205</v>
      </c>
      <c r="I255">
        <f t="shared" si="23"/>
        <v>-3.1835454641020964</v>
      </c>
      <c r="K255">
        <f t="shared" si="24"/>
        <v>-0.39653359240836078</v>
      </c>
      <c r="M255">
        <f t="shared" si="25"/>
        <v>-0.39653359240836078</v>
      </c>
      <c r="N255" s="13">
        <f t="shared" si="26"/>
        <v>1.9869456720163304E-6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5.4236416270292747</v>
      </c>
      <c r="H256" s="10">
        <f t="shared" si="27"/>
        <v>-0.39256042381998724</v>
      </c>
      <c r="I256">
        <f t="shared" si="23"/>
        <v>-3.1404833905598979</v>
      </c>
      <c r="K256">
        <f t="shared" si="24"/>
        <v>-0.39117416477255146</v>
      </c>
      <c r="M256">
        <f t="shared" si="25"/>
        <v>-0.39117416477255146</v>
      </c>
      <c r="N256" s="13">
        <f t="shared" si="26"/>
        <v>1.9217141465975517E-6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5.4370010270990372</v>
      </c>
      <c r="H257" s="10">
        <f t="shared" si="27"/>
        <v>-0.38724685109174628</v>
      </c>
      <c r="I257">
        <f t="shared" si="23"/>
        <v>-3.0979748087339702</v>
      </c>
      <c r="K257">
        <f t="shared" si="24"/>
        <v>-0.38588422547038059</v>
      </c>
      <c r="M257">
        <f t="shared" si="25"/>
        <v>-0.38588422547038059</v>
      </c>
      <c r="N257" s="13">
        <f t="shared" si="26"/>
        <v>1.8567485840022256E-6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5.4503604271687989</v>
      </c>
      <c r="H258" s="10">
        <f t="shared" si="27"/>
        <v>-0.38200166002267294</v>
      </c>
      <c r="I258">
        <f t="shared" si="23"/>
        <v>-3.0560132801813835</v>
      </c>
      <c r="K258">
        <f t="shared" si="24"/>
        <v>-0.38066295885401896</v>
      </c>
      <c r="M258">
        <f t="shared" si="25"/>
        <v>-0.38066295885401896</v>
      </c>
      <c r="N258" s="13">
        <f t="shared" si="26"/>
        <v>1.7921208189555248E-6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5.4637198272385605</v>
      </c>
      <c r="H259" s="10">
        <f t="shared" si="27"/>
        <v>-0.37682405277480835</v>
      </c>
      <c r="I259">
        <f t="shared" si="23"/>
        <v>-3.0145924221984668</v>
      </c>
      <c r="K259">
        <f t="shared" si="24"/>
        <v>-0.37550955627611754</v>
      </c>
      <c r="M259">
        <f t="shared" si="25"/>
        <v>-0.37550955627611754</v>
      </c>
      <c r="N259" s="13">
        <f t="shared" si="26"/>
        <v>1.7279010450703966E-6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5.4770792273083222</v>
      </c>
      <c r="H260" s="10">
        <f t="shared" si="27"/>
        <v>-0.37171323849797888</v>
      </c>
      <c r="I260">
        <f t="shared" si="23"/>
        <v>-2.9737059079838311</v>
      </c>
      <c r="K260">
        <f t="shared" si="24"/>
        <v>-0.37042321611547802</v>
      </c>
      <c r="M260">
        <f t="shared" si="25"/>
        <v>-0.37042321611547802</v>
      </c>
      <c r="N260" s="13">
        <f t="shared" si="26"/>
        <v>1.6641577473532109E-6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5.490438627378083</v>
      </c>
      <c r="H261" s="10">
        <f t="shared" si="27"/>
        <v>-0.36666843334652727</v>
      </c>
      <c r="I261">
        <f t="shared" si="23"/>
        <v>-2.9333474667722181</v>
      </c>
      <c r="K261">
        <f t="shared" si="24"/>
        <v>-0.36540314379891026</v>
      </c>
      <c r="M261">
        <f t="shared" si="25"/>
        <v>-0.36540314379891026</v>
      </c>
      <c r="N261" s="13">
        <f t="shared" si="26"/>
        <v>1.600957639308858E-6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5.5037980274478455</v>
      </c>
      <c r="H262" s="10">
        <f t="shared" si="27"/>
        <v>-0.36168886049254395</v>
      </c>
      <c r="I262">
        <f t="shared" si="23"/>
        <v>-2.8935108839403516</v>
      </c>
      <c r="K262">
        <f t="shared" si="24"/>
        <v>-0.36044855181942081</v>
      </c>
      <c r="M262">
        <f t="shared" si="25"/>
        <v>-0.36044855181942081</v>
      </c>
      <c r="N262" s="13">
        <f t="shared" si="26"/>
        <v>1.5383656046244745E-6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5.5171574275176072</v>
      </c>
      <c r="H263" s="10">
        <f t="shared" si="27"/>
        <v>-0.35677375013574175</v>
      </c>
      <c r="I263">
        <f t="shared" si="23"/>
        <v>-2.854190001085934</v>
      </c>
      <c r="K263">
        <f t="shared" si="24"/>
        <v>-0.35555865975089074</v>
      </c>
      <c r="M263">
        <f t="shared" si="25"/>
        <v>-0.35555865975089074</v>
      </c>
      <c r="N263" s="13">
        <f t="shared" si="26"/>
        <v>1.4764446433573857E-6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5.5305168275873688</v>
      </c>
      <c r="H264" s="10">
        <f t="shared" si="27"/>
        <v>-0.35192233951011381</v>
      </c>
      <c r="I264">
        <f t="shared" si="23"/>
        <v>-2.8153787160809105</v>
      </c>
      <c r="K264">
        <f t="shared" si="24"/>
        <v>-0.35073269425936526</v>
      </c>
      <c r="M264">
        <f t="shared" si="25"/>
        <v>-0.35073269425936526</v>
      </c>
      <c r="N264" s="13">
        <f t="shared" si="26"/>
        <v>1.4152558226285805E-6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5.5438762276571314</v>
      </c>
      <c r="H265" s="10">
        <f t="shared" si="27"/>
        <v>-0.34713387288750802</v>
      </c>
      <c r="I265">
        <f t="shared" si="23"/>
        <v>-2.7770709831000642</v>
      </c>
      <c r="K265">
        <f t="shared" si="24"/>
        <v>-0.3459698891111081</v>
      </c>
      <c r="M265">
        <f t="shared" si="25"/>
        <v>-0.3459698891111081</v>
      </c>
      <c r="N265" s="13">
        <f t="shared" si="26"/>
        <v>1.3548582317222281E-6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5.5572356277268931</v>
      </c>
      <c r="H266" s="10">
        <f t="shared" si="27"/>
        <v>-0.34240760157824812</v>
      </c>
      <c r="I266">
        <f t="shared" si="23"/>
        <v>-2.739260812625985</v>
      </c>
      <c r="K266">
        <f t="shared" si="24"/>
        <v>-0.34126948517754163</v>
      </c>
      <c r="M266">
        <f t="shared" si="25"/>
        <v>-0.34126948517754163</v>
      </c>
      <c r="N266" s="13">
        <f t="shared" si="26"/>
        <v>1.2953089415570966E-6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5.5705950277966538</v>
      </c>
      <c r="H267" s="10">
        <f t="shared" si="27"/>
        <v>-0.33774278392892698</v>
      </c>
      <c r="I267">
        <f t="shared" si="23"/>
        <v>-2.7019422714314159</v>
      </c>
      <c r="K267">
        <f t="shared" si="24"/>
        <v>-0.33663073043720182</v>
      </c>
      <c r="M267">
        <f t="shared" si="25"/>
        <v>-0.33663073043720182</v>
      </c>
      <c r="N267" s="13">
        <f t="shared" si="26"/>
        <v>1.2366629684581257E-6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5.5839544278664155</v>
      </c>
      <c r="H268" s="10">
        <f t="shared" si="27"/>
        <v>-0.33313868531749208</v>
      </c>
      <c r="I268">
        <f t="shared" si="23"/>
        <v>-2.6651094825399366</v>
      </c>
      <c r="K268">
        <f t="shared" si="24"/>
        <v>-0.33205287997483485</v>
      </c>
      <c r="M268">
        <f t="shared" si="25"/>
        <v>-0.33205287997483485</v>
      </c>
      <c r="N268" s="13">
        <f t="shared" si="26"/>
        <v>1.1789732421429872E-6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5.5973138279361772</v>
      </c>
      <c r="H269" s="10">
        <f t="shared" si="27"/>
        <v>-0.32859457814574267</v>
      </c>
      <c r="I269">
        <f t="shared" si="23"/>
        <v>-2.6287566251659413</v>
      </c>
      <c r="K269">
        <f t="shared" si="24"/>
        <v>-0.32753519597774938</v>
      </c>
      <c r="M269">
        <f t="shared" si="25"/>
        <v>-0.32753519597774938</v>
      </c>
      <c r="N269" s="13">
        <f t="shared" si="26"/>
        <v>1.1222905778621496E-6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5.6106732280059397</v>
      </c>
      <c r="H270" s="10">
        <f t="shared" si="27"/>
        <v>-0.32410974182934987</v>
      </c>
      <c r="I270">
        <f t="shared" si="23"/>
        <v>-2.592877934634799</v>
      </c>
      <c r="K270">
        <f t="shared" si="24"/>
        <v>-0.32307694772954498</v>
      </c>
      <c r="M270">
        <f t="shared" si="25"/>
        <v>-0.32307694772954498</v>
      </c>
      <c r="N270" s="13">
        <f t="shared" si="26"/>
        <v>1.0666636525917933E-6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5.6240326280757014</v>
      </c>
      <c r="H271" s="10">
        <f t="shared" si="27"/>
        <v>-0.31968346278550924</v>
      </c>
      <c r="I271">
        <f t="shared" si="23"/>
        <v>-2.5574677022840739</v>
      </c>
      <c r="K271">
        <f t="shared" si="24"/>
        <v>-0.31867741160132357</v>
      </c>
      <c r="M271">
        <f t="shared" si="25"/>
        <v>-0.31867741160132357</v>
      </c>
      <c r="N271" s="13">
        <f t="shared" si="26"/>
        <v>1.0121389852013981E-6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5.6373920281454621</v>
      </c>
      <c r="H272" s="10">
        <f t="shared" si="27"/>
        <v>-0.31531503441833403</v>
      </c>
      <c r="I272">
        <f t="shared" si="23"/>
        <v>-2.5225202753466722</v>
      </c>
      <c r="K272">
        <f t="shared" si="24"/>
        <v>-0.31433587104049254</v>
      </c>
      <c r="M272">
        <f t="shared" si="25"/>
        <v>-0.31433587104049254</v>
      </c>
      <c r="N272" s="13">
        <f t="shared" si="26"/>
        <v>9.5876092050594754E-7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5.6507514282152247</v>
      </c>
      <c r="H273" s="10">
        <f t="shared" si="27"/>
        <v>-0.31100375710208661</v>
      </c>
      <c r="I273">
        <f t="shared" si="23"/>
        <v>-2.4880300568166929</v>
      </c>
      <c r="K273">
        <f t="shared" si="24"/>
        <v>-0.31005161655726676</v>
      </c>
      <c r="M273">
        <f t="shared" si="25"/>
        <v>-0.31005161655726676</v>
      </c>
      <c r="N273" s="13">
        <f t="shared" si="26"/>
        <v>9.0657161708983334E-7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5.6641108282849855</v>
      </c>
      <c r="H274" s="10">
        <f t="shared" si="27"/>
        <v>-0.3067489381623531</v>
      </c>
      <c r="I274">
        <f t="shared" si="23"/>
        <v>-2.4539915052988248</v>
      </c>
      <c r="K274">
        <f t="shared" si="24"/>
        <v>-0.30582394570897087</v>
      </c>
      <c r="M274">
        <f t="shared" si="25"/>
        <v>-0.30582394570897087</v>
      </c>
      <c r="N274" s="13">
        <f t="shared" si="26"/>
        <v>8.5561103881408435E-7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5.677470228354748</v>
      </c>
      <c r="H275" s="10">
        <f t="shared" si="27"/>
        <v>-0.30254989185524922</v>
      </c>
      <c r="I275">
        <f t="shared" si="23"/>
        <v>-2.4203991348419938</v>
      </c>
      <c r="K275">
        <f t="shared" si="24"/>
        <v>-0.30165216308223014</v>
      </c>
      <c r="M275">
        <f t="shared" si="25"/>
        <v>-0.30165216308223014</v>
      </c>
      <c r="N275" s="13">
        <f t="shared" si="26"/>
        <v>8.0591694990634236E-7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5.6908296284245097</v>
      </c>
      <c r="H276" s="10">
        <f t="shared" si="27"/>
        <v>-0.29840593934475734</v>
      </c>
      <c r="I276">
        <f t="shared" ref="I276:I339" si="30">H276*$E$6</f>
        <v>-2.3872475147580587</v>
      </c>
      <c r="K276">
        <f t="shared" ref="K276:K339" si="31">(1/2)*($L$9*$L$4*EXP(-$L$7*$O$6*(G276/$O$6-1))-($L$9*$L$6*EXP(-$L$5*$O$6*(G276/$O$6-1))))</f>
        <v>-0.29753558027315857</v>
      </c>
      <c r="M276">
        <f t="shared" ref="M276:M339" si="32">(1/2)*($L$9*$O$4*EXP(-$O$8*$O$6*(G276/$O$6-1))-($L$9*$O$7*EXP(-$O$5*$O$6*(G276/$O$6-1))))</f>
        <v>-0.29753558027315857</v>
      </c>
      <c r="N276" s="13">
        <f t="shared" ref="N276:N339" si="33">(M276-H276)^2*O276</f>
        <v>7.5752491351427225E-7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5.7041890284942713</v>
      </c>
      <c r="H277" s="10">
        <f t="shared" ref="H277:H340" si="34">-(-$B$4)*(1+D277+$E$5*D277^3)*EXP(-D277)</f>
        <v>-0.29431640867827535</v>
      </c>
      <c r="I277">
        <f t="shared" si="30"/>
        <v>-2.3545312694262028</v>
      </c>
      <c r="K277">
        <f t="shared" si="31"/>
        <v>-0.29347351586562365</v>
      </c>
      <c r="M277">
        <f t="shared" si="32"/>
        <v>-0.29347351586562365</v>
      </c>
      <c r="N277" s="13">
        <f t="shared" si="33"/>
        <v>7.1046829361990676E-7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5.7175484285640401</v>
      </c>
      <c r="H278" s="10">
        <f t="shared" si="34"/>
        <v>-0.29028063476046989</v>
      </c>
      <c r="I278">
        <f t="shared" si="30"/>
        <v>-2.3222450780837591</v>
      </c>
      <c r="K278">
        <f t="shared" si="31"/>
        <v>-0.28946529540767818</v>
      </c>
      <c r="M278">
        <f t="shared" si="32"/>
        <v>-0.28946529540767818</v>
      </c>
      <c r="N278" s="13">
        <f t="shared" si="33"/>
        <v>6.6477826021080584E-7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5.7309078286337956</v>
      </c>
      <c r="H279" s="10">
        <f t="shared" si="34"/>
        <v>-0.28629795932552293</v>
      </c>
      <c r="I279">
        <f t="shared" si="30"/>
        <v>-2.2903836746041835</v>
      </c>
      <c r="K279">
        <f t="shared" si="31"/>
        <v>-0.28551025138626257</v>
      </c>
      <c r="M279">
        <f t="shared" si="32"/>
        <v>-0.28551025138626257</v>
      </c>
      <c r="N279" s="13">
        <f t="shared" si="33"/>
        <v>6.2048379757380703E-7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5.7442672287035563</v>
      </c>
      <c r="H280" s="10">
        <f t="shared" si="34"/>
        <v>-0.28236773090781481</v>
      </c>
      <c r="I280">
        <f t="shared" si="30"/>
        <v>-2.2589418472625185</v>
      </c>
      <c r="K280">
        <f t="shared" si="31"/>
        <v>-0.28160772320020899</v>
      </c>
      <c r="M280">
        <f t="shared" si="32"/>
        <v>-0.28160772320020899</v>
      </c>
      <c r="N280" s="13">
        <f t="shared" si="33"/>
        <v>5.7761171562024487E-7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5.7576266287733189</v>
      </c>
      <c r="H281" s="10">
        <f t="shared" si="34"/>
        <v>-0.27848930481118878</v>
      </c>
      <c r="I281">
        <f t="shared" si="30"/>
        <v>-2.2279144384895102</v>
      </c>
      <c r="K281">
        <f t="shared" si="31"/>
        <v>-0.27775705713170334</v>
      </c>
      <c r="M281">
        <f t="shared" si="32"/>
        <v>-0.27775705713170334</v>
      </c>
      <c r="N281" s="13">
        <f t="shared" si="33"/>
        <v>5.361866641117993E-7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5.7709860288430868</v>
      </c>
      <c r="H282" s="10">
        <f t="shared" si="34"/>
        <v>-0.27466204307680253</v>
      </c>
      <c r="I282">
        <f t="shared" si="30"/>
        <v>-2.1972963446144202</v>
      </c>
      <c r="K282">
        <f t="shared" si="31"/>
        <v>-0.27395760631621258</v>
      </c>
      <c r="M282">
        <f t="shared" si="32"/>
        <v>-0.27395760631621258</v>
      </c>
      <c r="N282" s="13">
        <f t="shared" si="33"/>
        <v>4.9623114967046938E-7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5.7843454289128422</v>
      </c>
      <c r="H283" s="10">
        <f t="shared" si="34"/>
        <v>-0.27088531444968739</v>
      </c>
      <c r="I283">
        <f t="shared" si="30"/>
        <v>-2.1670825155974991</v>
      </c>
      <c r="K283">
        <f t="shared" si="31"/>
        <v>-0.27020873071099538</v>
      </c>
      <c r="M283">
        <f t="shared" si="32"/>
        <v>-0.27020873071099538</v>
      </c>
      <c r="N283" s="13">
        <f t="shared" si="33"/>
        <v>4.5776555546245106E-7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5.7977048289826039</v>
      </c>
      <c r="H284" s="10">
        <f t="shared" si="34"/>
        <v>-0.26715849434403993</v>
      </c>
      <c r="I284">
        <f t="shared" si="30"/>
        <v>-2.1372679547523195</v>
      </c>
      <c r="K284">
        <f t="shared" si="31"/>
        <v>-0.26650979706222971</v>
      </c>
      <c r="M284">
        <f t="shared" si="32"/>
        <v>-0.26650979706222971</v>
      </c>
      <c r="N284" s="13">
        <f t="shared" si="33"/>
        <v>4.2080816342796496E-7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5.8110642290523655</v>
      </c>
      <c r="H285" s="10">
        <f t="shared" si="34"/>
        <v>-0.26348096480737265</v>
      </c>
      <c r="I285">
        <f t="shared" si="30"/>
        <v>-2.1078477184589812</v>
      </c>
      <c r="K285">
        <f t="shared" si="31"/>
        <v>-0.26286017887088114</v>
      </c>
      <c r="M285">
        <f t="shared" si="32"/>
        <v>-0.26286017887088114</v>
      </c>
      <c r="N285" s="13">
        <f t="shared" si="33"/>
        <v>3.8537517894563865E-7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5.8244236291221334</v>
      </c>
      <c r="H286" s="10">
        <f t="shared" si="34"/>
        <v>-0.25985211448352658</v>
      </c>
      <c r="I286">
        <f t="shared" si="30"/>
        <v>-2.0788169158682126</v>
      </c>
      <c r="K286">
        <f t="shared" si="31"/>
        <v>-0.25925925635731939</v>
      </c>
      <c r="M286">
        <f t="shared" si="32"/>
        <v>-0.25925925635731939</v>
      </c>
      <c r="N286" s="13">
        <f t="shared" si="33"/>
        <v>3.514807578098948E-7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5.8377830291918889</v>
      </c>
      <c r="H287" s="10">
        <f t="shared" si="34"/>
        <v>-0.25627133857465545</v>
      </c>
      <c r="I287">
        <f t="shared" si="30"/>
        <v>-2.0501707085972436</v>
      </c>
      <c r="K287">
        <f t="shared" si="31"/>
        <v>-0.25570641642479647</v>
      </c>
      <c r="M287">
        <f t="shared" si="32"/>
        <v>-0.25570641642479647</v>
      </c>
      <c r="N287" s="13">
        <f t="shared" si="33"/>
        <v>3.191370354012939E-7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5.8511424292616505</v>
      </c>
      <c r="H288" s="10">
        <f t="shared" si="34"/>
        <v>-0.25273803880219603</v>
      </c>
      <c r="I288">
        <f t="shared" si="30"/>
        <v>-2.0219043104175682</v>
      </c>
      <c r="K288">
        <f t="shared" si="31"/>
        <v>-0.25220105262180009</v>
      </c>
      <c r="M288">
        <f t="shared" si="32"/>
        <v>-0.25220105262180009</v>
      </c>
      <c r="N288" s="13">
        <f t="shared" si="33"/>
        <v>2.8835415793621832E-7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5.8645018293314122</v>
      </c>
      <c r="H289" s="10">
        <f t="shared" si="34"/>
        <v>-0.24925162336694012</v>
      </c>
      <c r="I289">
        <f t="shared" si="30"/>
        <v>-1.994012986935521</v>
      </c>
      <c r="K289">
        <f t="shared" si="31"/>
        <v>-0.24874256510340303</v>
      </c>
      <c r="M289">
        <f t="shared" si="32"/>
        <v>-0.24874256510340303</v>
      </c>
      <c r="N289" s="13">
        <f t="shared" si="33"/>
        <v>2.5914031567539507E-7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5.8778612294011801</v>
      </c>
      <c r="H290" s="10">
        <f t="shared" si="34"/>
        <v>-0.24581150690820744</v>
      </c>
      <c r="I290">
        <f t="shared" si="30"/>
        <v>-1.9664920552656595</v>
      </c>
      <c r="K290">
        <f t="shared" si="31"/>
        <v>-0.24533036059160909</v>
      </c>
      <c r="M290">
        <f t="shared" si="32"/>
        <v>-0.24533036059160909</v>
      </c>
      <c r="N290" s="13">
        <f t="shared" si="33"/>
        <v>2.3150177797615628E-7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5.8912206294709355</v>
      </c>
      <c r="H291" s="10">
        <f t="shared" si="34"/>
        <v>-0.24241711046221504</v>
      </c>
      <c r="I291">
        <f t="shared" si="30"/>
        <v>-1.9393368836977203</v>
      </c>
      <c r="K291">
        <f t="shared" si="31"/>
        <v>-0.24196385233479323</v>
      </c>
      <c r="M291">
        <f t="shared" si="32"/>
        <v>-0.24196385233479323</v>
      </c>
      <c r="N291" s="13">
        <f t="shared" si="33"/>
        <v>2.0544293007392327E-7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5.9045800295406963</v>
      </c>
      <c r="H292" s="10">
        <f t="shared" si="34"/>
        <v>-0.23906786141965361</v>
      </c>
      <c r="I292">
        <f t="shared" si="30"/>
        <v>-1.9125428913572289</v>
      </c>
      <c r="K292">
        <f t="shared" si="31"/>
        <v>-0.23864246006624892</v>
      </c>
      <c r="M292">
        <f t="shared" si="32"/>
        <v>-0.23864246006624892</v>
      </c>
      <c r="N292" s="13">
        <f t="shared" si="33"/>
        <v>1.8096631147853883E-7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5.9179394296104597</v>
      </c>
      <c r="H293" s="10">
        <f t="shared" si="34"/>
        <v>-0.2357631934825761</v>
      </c>
      <c r="I293">
        <f t="shared" si="30"/>
        <v>-1.8861055478606088</v>
      </c>
      <c r="K293">
        <f t="shared" si="31"/>
        <v>-0.23536560996195185</v>
      </c>
      <c r="M293">
        <f t="shared" si="32"/>
        <v>-0.23536560996195185</v>
      </c>
      <c r="N293" s="13">
        <f t="shared" si="33"/>
        <v>1.580726558719695E-7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5.9312988296802285</v>
      </c>
      <c r="H294" s="10">
        <f t="shared" si="34"/>
        <v>-0.23250254662059061</v>
      </c>
      <c r="I294">
        <f t="shared" si="30"/>
        <v>-1.8600203729647249</v>
      </c>
      <c r="K294">
        <f t="shared" si="31"/>
        <v>-0.232132734597532</v>
      </c>
      <c r="M294">
        <f t="shared" si="32"/>
        <v>-0.232132734597532</v>
      </c>
      <c r="N294" s="13">
        <f t="shared" si="33"/>
        <v>1.3676093239870022E-7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5.9446582297499821</v>
      </c>
      <c r="H295" s="10">
        <f t="shared" si="34"/>
        <v>-0.22928536702644575</v>
      </c>
      <c r="I295">
        <f t="shared" si="30"/>
        <v>-1.834282936211566</v>
      </c>
      <c r="K295">
        <f t="shared" si="31"/>
        <v>-0.2289432729045465</v>
      </c>
      <c r="M295">
        <f t="shared" si="32"/>
        <v>-0.2289432729045465</v>
      </c>
      <c r="N295" s="13">
        <f t="shared" si="33"/>
        <v>1.1702838823802282E-7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5.9580176298197438</v>
      </c>
      <c r="H296" s="10">
        <f t="shared" si="34"/>
        <v>-0.22611110707101245</v>
      </c>
      <c r="I296">
        <f t="shared" si="30"/>
        <v>-1.8088888565680996</v>
      </c>
      <c r="K296">
        <f t="shared" si="31"/>
        <v>-0.22579667012605592</v>
      </c>
      <c r="M296">
        <f t="shared" si="32"/>
        <v>-0.22579667012605592</v>
      </c>
      <c r="N296" s="13">
        <f t="shared" si="33"/>
        <v>9.8870592353596486E-8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5.9713770298895046</v>
      </c>
      <c r="H297" s="10">
        <f t="shared" si="34"/>
        <v>-0.22297922525775946</v>
      </c>
      <c r="I297">
        <f t="shared" si="30"/>
        <v>-1.7838338020620756</v>
      </c>
      <c r="K297">
        <f t="shared" si="31"/>
        <v>-0.22269237777161272</v>
      </c>
      <c r="M297">
        <f t="shared" si="32"/>
        <v>-0.22269237777161272</v>
      </c>
      <c r="N297" s="13">
        <f t="shared" si="33"/>
        <v>8.22814803087046E-8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5.9847364299592742</v>
      </c>
      <c r="H298" s="10">
        <f t="shared" si="34"/>
        <v>-0.2198891861767063</v>
      </c>
      <c r="I298">
        <f t="shared" si="30"/>
        <v>-1.7591134894136504</v>
      </c>
      <c r="K298">
        <f t="shared" si="31"/>
        <v>-0.21962985357163373</v>
      </c>
      <c r="M298">
        <f t="shared" si="32"/>
        <v>-0.21962985357163373</v>
      </c>
      <c r="N298" s="13">
        <f t="shared" si="33"/>
        <v>6.725340005372887E-8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5.9980958300290288</v>
      </c>
      <c r="H299" s="10">
        <f t="shared" si="34"/>
        <v>-0.21684046045794084</v>
      </c>
      <c r="I299">
        <f t="shared" si="30"/>
        <v>-1.7347236836635267</v>
      </c>
      <c r="K299">
        <f t="shared" si="31"/>
        <v>-0.21660856143126231</v>
      </c>
      <c r="M299">
        <f t="shared" si="32"/>
        <v>-0.21660856143126231</v>
      </c>
      <c r="N299" s="13">
        <f t="shared" si="33"/>
        <v>5.3777158574448702E-8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6.0114552300987922</v>
      </c>
      <c r="H300" s="10">
        <f t="shared" si="34"/>
        <v>-0.21383252472469161</v>
      </c>
      <c r="I300">
        <f t="shared" si="30"/>
        <v>-1.7106601977975329</v>
      </c>
      <c r="K300">
        <f t="shared" si="31"/>
        <v>-0.21362797138369527</v>
      </c>
      <c r="M300">
        <f t="shared" si="32"/>
        <v>-0.21362797138369527</v>
      </c>
      <c r="N300" s="13">
        <f t="shared" si="33"/>
        <v>4.1842069312764332E-8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6.0248146301685601</v>
      </c>
      <c r="H301" s="10">
        <f t="shared" si="34"/>
        <v>-0.21086486154605041</v>
      </c>
      <c r="I301">
        <f t="shared" si="30"/>
        <v>-1.6869188923684033</v>
      </c>
      <c r="K301">
        <f t="shared" si="31"/>
        <v>-0.21068755954309101</v>
      </c>
      <c r="M301">
        <f t="shared" si="32"/>
        <v>-0.21068755954309101</v>
      </c>
      <c r="N301" s="13">
        <f t="shared" si="33"/>
        <v>3.1436000253415368E-8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6.0381740302383209</v>
      </c>
      <c r="H302" s="10">
        <f t="shared" si="34"/>
        <v>-0.20793695938933088</v>
      </c>
      <c r="I302">
        <f t="shared" si="30"/>
        <v>-1.663495675114647</v>
      </c>
      <c r="K302">
        <f t="shared" si="31"/>
        <v>-0.20778680805702784</v>
      </c>
      <c r="M302">
        <f t="shared" si="32"/>
        <v>-0.20778680805702784</v>
      </c>
      <c r="N302" s="13">
        <f t="shared" si="33"/>
        <v>2.2545422592375979E-8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6.0515334303080843</v>
      </c>
      <c r="H303" s="10">
        <f t="shared" si="34"/>
        <v>-0.20504831257211023</v>
      </c>
      <c r="I303">
        <f t="shared" si="30"/>
        <v>-1.6403865005768818</v>
      </c>
      <c r="K303">
        <f t="shared" si="31"/>
        <v>-0.20492520505857845</v>
      </c>
      <c r="M303">
        <f t="shared" si="32"/>
        <v>-0.20492520505857845</v>
      </c>
      <c r="N303" s="13">
        <f t="shared" si="33"/>
        <v>1.5155459887978341E-8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6.064892830377838</v>
      </c>
      <c r="H304" s="10">
        <f t="shared" si="34"/>
        <v>-0.202198421214007</v>
      </c>
      <c r="I304">
        <f t="shared" si="30"/>
        <v>-1.617587369712056</v>
      </c>
      <c r="K304">
        <f t="shared" si="31"/>
        <v>-0.20210224461804474</v>
      </c>
      <c r="M304">
        <f t="shared" si="32"/>
        <v>-0.20210224461804474</v>
      </c>
      <c r="N304" s="13">
        <f t="shared" si="33"/>
        <v>9.2499376108868715E-9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6.0782522304476068</v>
      </c>
      <c r="H305" s="10">
        <f t="shared" si="34"/>
        <v>-0.19938679118819275</v>
      </c>
      <c r="I305">
        <f t="shared" si="30"/>
        <v>-1.595094329505542</v>
      </c>
      <c r="K305">
        <f t="shared" si="31"/>
        <v>-0.19931742669435565</v>
      </c>
      <c r="M305">
        <f t="shared" si="32"/>
        <v>-0.19931742669435565</v>
      </c>
      <c r="N305" s="13">
        <f t="shared" si="33"/>
        <v>4.8114330052768795E-9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6.0916116305173684</v>
      </c>
      <c r="H306" s="10">
        <f t="shared" si="34"/>
        <v>-0.19661293407270977</v>
      </c>
      <c r="I306">
        <f t="shared" si="30"/>
        <v>-1.5729034725816782</v>
      </c>
      <c r="K306">
        <f t="shared" si="31"/>
        <v>-0.1965702570862079</v>
      </c>
      <c r="M306">
        <f t="shared" si="32"/>
        <v>-0.1965702570862079</v>
      </c>
      <c r="N306" s="13">
        <f t="shared" si="33"/>
        <v>1.8213251768809379E-9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6.1049710305871292</v>
      </c>
      <c r="H307" s="10">
        <f t="shared" si="34"/>
        <v>-0.19387636710157047</v>
      </c>
      <c r="I307">
        <f t="shared" si="30"/>
        <v>-1.5510109368125637</v>
      </c>
      <c r="K307">
        <f t="shared" si="31"/>
        <v>-0.19386024738291638</v>
      </c>
      <c r="M307">
        <f t="shared" si="32"/>
        <v>-0.19386024738291638</v>
      </c>
      <c r="N307" s="13">
        <f t="shared" si="33"/>
        <v>2.5984532948700313E-10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6.1183304306568846</v>
      </c>
      <c r="H308" s="10">
        <f t="shared" si="34"/>
        <v>-0.1911766131157179</v>
      </c>
      <c r="I308">
        <f t="shared" si="30"/>
        <v>-1.5294129049257432</v>
      </c>
      <c r="K308">
        <f t="shared" si="31"/>
        <v>-0.19118691491506715</v>
      </c>
      <c r="M308">
        <f t="shared" si="32"/>
        <v>-0.19118691491506715</v>
      </c>
      <c r="N308" s="13">
        <f t="shared" si="33"/>
        <v>1.0612706983208E-10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6.1316898307266534</v>
      </c>
      <c r="H309" s="10">
        <f t="shared" si="34"/>
        <v>-0.18851320051383563</v>
      </c>
      <c r="I309">
        <f t="shared" si="30"/>
        <v>-1.5081056041106851</v>
      </c>
      <c r="K309">
        <f t="shared" si="31"/>
        <v>-0.18854978270495601</v>
      </c>
      <c r="M309">
        <f t="shared" si="32"/>
        <v>-0.18854978270495601</v>
      </c>
      <c r="N309" s="13">
        <f t="shared" si="33"/>
        <v>1.3382567071677715E-9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6.1450492307964151</v>
      </c>
      <c r="H310" s="10">
        <f t="shared" si="34"/>
        <v>-0.18588566320306732</v>
      </c>
      <c r="I310">
        <f t="shared" si="30"/>
        <v>-1.4870853056245386</v>
      </c>
      <c r="K310">
        <f t="shared" si="31"/>
        <v>-0.18594837941687645</v>
      </c>
      <c r="M310">
        <f t="shared" si="32"/>
        <v>-0.18594837941687645</v>
      </c>
      <c r="N310" s="13">
        <f t="shared" si="33"/>
        <v>3.9333234745521955E-9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6.1584086308661767</v>
      </c>
      <c r="H311" s="10">
        <f t="shared" si="34"/>
        <v>-0.18329354054962774</v>
      </c>
      <c r="I311">
        <f t="shared" si="30"/>
        <v>-1.4663483243970219</v>
      </c>
      <c r="K311">
        <f t="shared" si="31"/>
        <v>-0.18338223930724393</v>
      </c>
      <c r="M311">
        <f t="shared" si="32"/>
        <v>-0.18338223930724393</v>
      </c>
      <c r="N311" s="13">
        <f t="shared" si="33"/>
        <v>7.8674696026556545E-9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6.1717680309359322</v>
      </c>
      <c r="H312" s="10">
        <f t="shared" si="34"/>
        <v>-0.18073637732937062</v>
      </c>
      <c r="I312">
        <f t="shared" si="30"/>
        <v>-1.4458910186349649</v>
      </c>
      <c r="K312">
        <f t="shared" si="31"/>
        <v>-0.18085090217461836</v>
      </c>
      <c r="M312">
        <f t="shared" si="32"/>
        <v>-0.18085090217461836</v>
      </c>
      <c r="N312" s="13">
        <f t="shared" si="33"/>
        <v>1.3115940179018257E-8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6.1851274310057009</v>
      </c>
      <c r="H313" s="10">
        <f t="shared" si="34"/>
        <v>-0.17821372367830429</v>
      </c>
      <c r="I313">
        <f t="shared" si="30"/>
        <v>-1.4257097894264343</v>
      </c>
      <c r="K313">
        <f t="shared" si="31"/>
        <v>-0.17835391330962322</v>
      </c>
      <c r="M313">
        <f t="shared" si="32"/>
        <v>-0.17835391330962322</v>
      </c>
      <c r="N313" s="13">
        <f t="shared" si="33"/>
        <v>1.9653132729336564E-8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6.1984868310754617</v>
      </c>
      <c r="H314" s="10">
        <f t="shared" si="34"/>
        <v>-0.17572513504310766</v>
      </c>
      <c r="I314">
        <f t="shared" si="30"/>
        <v>-1.4058010803448613</v>
      </c>
      <c r="K314">
        <f t="shared" si="31"/>
        <v>-0.17589082344481288</v>
      </c>
      <c r="M314">
        <f t="shared" si="32"/>
        <v>-0.17589082344481288</v>
      </c>
      <c r="N314" s="13">
        <f t="shared" si="33"/>
        <v>2.7452646459630948E-8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6.2118462311452234</v>
      </c>
      <c r="H315" s="10">
        <f t="shared" si="34"/>
        <v>-0.17327017213162646</v>
      </c>
      <c r="I315">
        <f t="shared" si="30"/>
        <v>-1.3861613770530117</v>
      </c>
      <c r="K315">
        <f t="shared" si="31"/>
        <v>-0.17346118870446789</v>
      </c>
      <c r="M315">
        <f t="shared" si="32"/>
        <v>-0.17346118870446789</v>
      </c>
      <c r="N315" s="13">
        <f t="shared" si="33"/>
        <v>3.6487331100085046E-8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6.2252056312149788</v>
      </c>
      <c r="H316" s="10">
        <f t="shared" si="34"/>
        <v>-0.17084840086341013</v>
      </c>
      <c r="I316">
        <f t="shared" si="30"/>
        <v>-1.3667872069072811</v>
      </c>
      <c r="K316">
        <f t="shared" si="31"/>
        <v>-0.17106457055438667</v>
      </c>
      <c r="M316">
        <f t="shared" si="32"/>
        <v>-0.17106457055438667</v>
      </c>
      <c r="N316" s="13">
        <f t="shared" si="33"/>
        <v>4.6729335296893682E-8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6.2385650312847476</v>
      </c>
      <c r="H317" s="10">
        <f t="shared" si="34"/>
        <v>-0.16845939232027762</v>
      </c>
      <c r="I317">
        <f t="shared" si="30"/>
        <v>-1.347675138562221</v>
      </c>
      <c r="K317">
        <f t="shared" si="31"/>
        <v>-0.16870053575165647</v>
      </c>
      <c r="M317">
        <f t="shared" si="32"/>
        <v>-0.16870053575165647</v>
      </c>
      <c r="N317" s="13">
        <f t="shared" si="33"/>
        <v>5.815015449716543E-8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6.2519244313545093</v>
      </c>
      <c r="H318" s="10">
        <f t="shared" si="34"/>
        <v>-0.16610272269695989</v>
      </c>
      <c r="I318">
        <f t="shared" si="30"/>
        <v>-1.3288217815756791</v>
      </c>
      <c r="K318">
        <f t="shared" si="31"/>
        <v>-0.16636865629446021</v>
      </c>
      <c r="M318">
        <f t="shared" si="32"/>
        <v>-0.16636865629446021</v>
      </c>
      <c r="N318" s="13">
        <f t="shared" si="33"/>
        <v>7.0720678279463789E-8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6.26528383142427</v>
      </c>
      <c r="H319" s="10">
        <f t="shared" si="34"/>
        <v>-0.16377797325179794</v>
      </c>
      <c r="I319">
        <f t="shared" si="30"/>
        <v>-1.3102237860143835</v>
      </c>
      <c r="K319">
        <f t="shared" si="31"/>
        <v>-0.16406850937189171</v>
      </c>
      <c r="M319">
        <f t="shared" si="32"/>
        <v>-0.16406850937189171</v>
      </c>
      <c r="N319" s="13">
        <f t="shared" si="33"/>
        <v>8.4411237079145131E-8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6.2786432314940255</v>
      </c>
      <c r="H320" s="10">
        <f t="shared" si="34"/>
        <v>-0.16148473025755081</v>
      </c>
      <c r="I320">
        <f t="shared" si="30"/>
        <v>-1.2918778420604065</v>
      </c>
      <c r="K320">
        <f t="shared" si="31"/>
        <v>-0.16179967731384454</v>
      </c>
      <c r="M320">
        <f t="shared" si="32"/>
        <v>-0.16179967731384454</v>
      </c>
      <c r="N320" s="13">
        <f t="shared" si="33"/>
        <v>9.9191648268085649E-8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6.2920026315637934</v>
      </c>
      <c r="H321" s="10">
        <f t="shared" si="34"/>
        <v>-0.15922258495230043</v>
      </c>
      <c r="I321">
        <f t="shared" si="30"/>
        <v>-1.2737806796184035</v>
      </c>
      <c r="K321">
        <f t="shared" si="31"/>
        <v>-0.1595617475409554</v>
      </c>
      <c r="M321">
        <f t="shared" si="32"/>
        <v>-0.1595617475409554</v>
      </c>
      <c r="N321" s="13">
        <f t="shared" si="33"/>
        <v>1.1503126154313501E-7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6.3053620316335568</v>
      </c>
      <c r="H322" s="10">
        <f t="shared" si="34"/>
        <v>-0.15699113349049812</v>
      </c>
      <c r="I322">
        <f t="shared" si="30"/>
        <v>-1.255929067923985</v>
      </c>
      <c r="K322">
        <f t="shared" si="31"/>
        <v>-0.15735431251465323</v>
      </c>
      <c r="M322">
        <f t="shared" si="32"/>
        <v>-0.15735431251465323</v>
      </c>
      <c r="N322" s="13">
        <f t="shared" si="33"/>
        <v>1.3189900358626059E-7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6.3187214317033176</v>
      </c>
      <c r="H323" s="10">
        <f t="shared" si="34"/>
        <v>-0.15478997689412677</v>
      </c>
      <c r="I323">
        <f t="shared" si="30"/>
        <v>-1.2383198151530141</v>
      </c>
      <c r="K323">
        <f t="shared" si="31"/>
        <v>-0.15517696968728784</v>
      </c>
      <c r="M323">
        <f t="shared" si="32"/>
        <v>-0.15517696968728784</v>
      </c>
      <c r="N323" s="13">
        <f t="shared" si="33"/>
        <v>1.4976342195860458E-7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6.332080831773073</v>
      </c>
      <c r="H324" s="10">
        <f t="shared" si="34"/>
        <v>-0.15261872100403304</v>
      </c>
      <c r="I324">
        <f t="shared" si="30"/>
        <v>-1.2209497680322643</v>
      </c>
      <c r="K324">
        <f t="shared" si="31"/>
        <v>-0.15302932145239331</v>
      </c>
      <c r="M324">
        <f t="shared" si="32"/>
        <v>-0.15302932145239331</v>
      </c>
      <c r="N324" s="13">
        <f t="shared" si="33"/>
        <v>1.6859272819366013E-7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6.3454402318428409</v>
      </c>
      <c r="H325" s="10">
        <f t="shared" si="34"/>
        <v>-0.15047697643141195</v>
      </c>
      <c r="I325">
        <f t="shared" si="30"/>
        <v>-1.2038158114512956</v>
      </c>
      <c r="K325">
        <f t="shared" si="31"/>
        <v>-0.15091097509507262</v>
      </c>
      <c r="M325">
        <f t="shared" si="32"/>
        <v>-0.15091097509507262</v>
      </c>
      <c r="N325" s="13">
        <f t="shared" si="33"/>
        <v>1.8835484005924995E-7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6.3587996319126017</v>
      </c>
      <c r="H326" s="10">
        <f t="shared" si="34"/>
        <v>-0.14836435850948532</v>
      </c>
      <c r="I326">
        <f t="shared" si="30"/>
        <v>-1.1869148680758825</v>
      </c>
      <c r="K326">
        <f t="shared" si="31"/>
        <v>-0.14882154274254383</v>
      </c>
      <c r="M326">
        <f t="shared" si="32"/>
        <v>-0.14882154274254383</v>
      </c>
      <c r="N326" s="13">
        <f t="shared" si="33"/>
        <v>2.0901742295730374E-7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6.3721590319823651</v>
      </c>
      <c r="H327" s="10">
        <f t="shared" si="34"/>
        <v>-0.14628048724534848</v>
      </c>
      <c r="I327">
        <f t="shared" si="30"/>
        <v>-1.1702438979627878</v>
      </c>
      <c r="K327">
        <f t="shared" si="31"/>
        <v>-0.14676064131482536</v>
      </c>
      <c r="M327">
        <f t="shared" si="32"/>
        <v>-0.14676064131482536</v>
      </c>
      <c r="N327" s="13">
        <f t="shared" si="33"/>
        <v>2.3054793043520764E-7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6.3855184320521259</v>
      </c>
      <c r="H328" s="10">
        <f t="shared" si="34"/>
        <v>-0.14422498727203265</v>
      </c>
      <c r="I328">
        <f t="shared" si="30"/>
        <v>-1.1537998981762612</v>
      </c>
      <c r="K328">
        <f t="shared" si="31"/>
        <v>-0.14472789247561063</v>
      </c>
      <c r="M328">
        <f t="shared" si="32"/>
        <v>-0.14472789247561063</v>
      </c>
      <c r="N328" s="13">
        <f t="shared" si="33"/>
        <v>2.5291364378581527E-7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6.3988778321218875</v>
      </c>
      <c r="H329" s="10">
        <f t="shared" si="34"/>
        <v>-0.14219748780077296</v>
      </c>
      <c r="I329">
        <f t="shared" si="30"/>
        <v>-1.1375799024061837</v>
      </c>
      <c r="K329">
        <f t="shared" si="31"/>
        <v>-0.14272292258331631</v>
      </c>
      <c r="M329">
        <f t="shared" si="32"/>
        <v>-0.14272292258331631</v>
      </c>
      <c r="N329" s="13">
        <f t="shared" si="33"/>
        <v>2.7608171070638247E-7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6.4122372321916492</v>
      </c>
      <c r="H330" s="10">
        <f t="shared" si="34"/>
        <v>-0.14019762257349708</v>
      </c>
      <c r="I330">
        <f t="shared" si="30"/>
        <v>-1.1215809805879766</v>
      </c>
      <c r="K330">
        <f t="shared" si="31"/>
        <v>-0.14074536264233273</v>
      </c>
      <c r="M330">
        <f t="shared" si="32"/>
        <v>-0.14074536264233273</v>
      </c>
      <c r="N330" s="13">
        <f t="shared" si="33"/>
        <v>3.0001918300808303E-7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6.4255966322614118</v>
      </c>
      <c r="H331" s="10">
        <f t="shared" si="34"/>
        <v>-0.13822502981554585</v>
      </c>
      <c r="I331">
        <f t="shared" si="30"/>
        <v>-1.1058002385243668</v>
      </c>
      <c r="K331">
        <f t="shared" si="31"/>
        <v>-0.13879484825447783</v>
      </c>
      <c r="M331">
        <f t="shared" si="32"/>
        <v>-0.13879484825447783</v>
      </c>
      <c r="N331" s="13">
        <f t="shared" si="33"/>
        <v>3.2469305334687157E-7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6.4389560323311734</v>
      </c>
      <c r="H332" s="10">
        <f t="shared" si="34"/>
        <v>-0.13627935218863221</v>
      </c>
      <c r="I332">
        <f t="shared" si="30"/>
        <v>-1.0902348175090577</v>
      </c>
      <c r="K332">
        <f t="shared" si="31"/>
        <v>-0.13687101957066905</v>
      </c>
      <c r="M332">
        <f t="shared" si="32"/>
        <v>-0.13687101957066905</v>
      </c>
      <c r="N332" s="13">
        <f t="shared" si="33"/>
        <v>3.5007029096632415E-7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6.4523154324009342</v>
      </c>
      <c r="H333" s="10">
        <f t="shared" si="34"/>
        <v>-0.13436023674404898</v>
      </c>
      <c r="I333">
        <f t="shared" si="30"/>
        <v>-1.0748818939523919</v>
      </c>
      <c r="K333">
        <f t="shared" si="31"/>
        <v>-0.13497352124282153</v>
      </c>
      <c r="M333">
        <f t="shared" si="32"/>
        <v>-0.13497352124282153</v>
      </c>
      <c r="N333" s="13">
        <f t="shared" si="33"/>
        <v>3.7611787643468903E-7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6.4656748324706959</v>
      </c>
      <c r="H334" s="10">
        <f t="shared" si="34"/>
        <v>-0.13246733487613296</v>
      </c>
      <c r="I334">
        <f t="shared" si="30"/>
        <v>-1.0597386790090637</v>
      </c>
      <c r="K334">
        <f t="shared" si="31"/>
        <v>-0.1331020023759836</v>
      </c>
      <c r="M334">
        <f t="shared" si="32"/>
        <v>-0.1331020023759836</v>
      </c>
      <c r="N334" s="13">
        <f t="shared" si="33"/>
        <v>4.0280283536666028E-7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6.4790342325404575</v>
      </c>
      <c r="H335" s="10">
        <f t="shared" si="34"/>
        <v>-0.13060030227599195</v>
      </c>
      <c r="I335">
        <f t="shared" si="30"/>
        <v>-1.0448024182079356</v>
      </c>
      <c r="K335">
        <f t="shared" si="31"/>
        <v>-0.13125611648071767</v>
      </c>
      <c r="M335">
        <f t="shared" si="32"/>
        <v>-0.13125611648071767</v>
      </c>
      <c r="N335" s="13">
        <f t="shared" si="33"/>
        <v>4.3009227112001963E-7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6.4923936326102201</v>
      </c>
      <c r="H336" s="10">
        <f t="shared" si="34"/>
        <v>-0.12875879888550421</v>
      </c>
      <c r="I336">
        <f t="shared" si="30"/>
        <v>-1.0300703910840336</v>
      </c>
      <c r="K336">
        <f t="shared" si="31"/>
        <v>-0.12943552142573325</v>
      </c>
      <c r="M336">
        <f t="shared" si="32"/>
        <v>-0.12943552142573325</v>
      </c>
      <c r="N336" s="13">
        <f t="shared" si="33"/>
        <v>4.5795339645405368E-7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6.5057530326799817</v>
      </c>
      <c r="H337" s="10">
        <f t="shared" si="34"/>
        <v>-0.12694248885159415</v>
      </c>
      <c r="I337">
        <f t="shared" si="30"/>
        <v>-1.0155399108127532</v>
      </c>
      <c r="K337">
        <f t="shared" si="31"/>
        <v>-0.12763987939078453</v>
      </c>
      <c r="M337">
        <f t="shared" si="32"/>
        <v>-0.12763987939078453</v>
      </c>
      <c r="N337" s="13">
        <f t="shared" si="33"/>
        <v>4.8635356415224752E-7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6.5191124327497425</v>
      </c>
      <c r="H338" s="10">
        <f t="shared" si="34"/>
        <v>-0.12515104048079381</v>
      </c>
      <c r="I338">
        <f t="shared" si="30"/>
        <v>-1.0012083238463505</v>
      </c>
      <c r="K338">
        <f t="shared" si="31"/>
        <v>-0.12586885681983373</v>
      </c>
      <c r="M338">
        <f t="shared" si="32"/>
        <v>-0.12586885681983373</v>
      </c>
      <c r="N338" s="13">
        <f t="shared" si="33"/>
        <v>5.1526029659266941E-7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6.5324718328195059</v>
      </c>
      <c r="H339" s="10">
        <f t="shared" si="34"/>
        <v>-0.12338412619409288</v>
      </c>
      <c r="I339">
        <f t="shared" si="30"/>
        <v>-0.98707300955274302</v>
      </c>
      <c r="K339">
        <f t="shared" si="31"/>
        <v>-0.12412212437449364</v>
      </c>
      <c r="M339">
        <f t="shared" si="32"/>
        <v>-0.12412212437449364</v>
      </c>
      <c r="N339" s="13">
        <f t="shared" si="33"/>
        <v>5.4464131427484354E-7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6.5458312328892658</v>
      </c>
      <c r="H340" s="10">
        <f t="shared" si="34"/>
        <v>-0.12164142248208605</v>
      </c>
      <c r="I340">
        <f t="shared" ref="I340:I403" si="37">H340*$E$6</f>
        <v>-0.97313137985668841</v>
      </c>
      <c r="K340">
        <f t="shared" ref="K340:K403" si="38">(1/2)*($L$9*$L$4*EXP(-$L$7*$O$6*(G340/$O$6-1))-($L$9*$L$6*EXP(-$L$5*$O$6*(G340/$O$6-1))))</f>
        <v>-0.12239935688775343</v>
      </c>
      <c r="M340">
        <f t="shared" ref="M340:M403" si="39">(1/2)*($L$9*$O$4*EXP(-$O$8*$O$6*(G340/$O$6-1))-($L$9*$O$7*EXP(-$O$5*$O$6*(G340/$O$6-1))))</f>
        <v>-0.12239935688775343</v>
      </c>
      <c r="N340" s="13">
        <f t="shared" ref="N340:N403" si="40">(M340-H340)^2*O340</f>
        <v>5.7446456329435915E-7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6.5591906329590293</v>
      </c>
      <c r="H341" s="10">
        <f t="shared" ref="H341:H404" si="41">-(-$B$4)*(1+D341+$E$5*D341^3)*EXP(-D341)</f>
        <v>-0.11992260986041994</v>
      </c>
      <c r="I341">
        <f t="shared" si="37"/>
        <v>-0.95938087888335954</v>
      </c>
      <c r="K341">
        <f t="shared" si="38"/>
        <v>-0.12070023331798932</v>
      </c>
      <c r="M341">
        <f t="shared" si="39"/>
        <v>-0.12070023331798932</v>
      </c>
      <c r="N341" s="13">
        <f t="shared" si="40"/>
        <v>6.0469824176215165E-7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6.57255003302879</v>
      </c>
      <c r="H342" s="10">
        <f t="shared" si="41"/>
        <v>-0.11822737282554731</v>
      </c>
      <c r="I342">
        <f t="shared" si="37"/>
        <v>-0.94581898260437847</v>
      </c>
      <c r="K342">
        <f t="shared" si="38"/>
        <v>-0.11902443670327921</v>
      </c>
      <c r="M342">
        <f t="shared" si="39"/>
        <v>-0.11902443670327921</v>
      </c>
      <c r="N342" s="13">
        <f t="shared" si="40"/>
        <v>6.3531082518501589E-7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6.5859094330985517</v>
      </c>
      <c r="H343" s="10">
        <f t="shared" si="41"/>
        <v>-0.11655539981079018</v>
      </c>
      <c r="I343">
        <f t="shared" si="37"/>
        <v>-0.9324431984863214</v>
      </c>
      <c r="K343">
        <f t="shared" si="38"/>
        <v>-0.11737165411600954</v>
      </c>
      <c r="M343">
        <f t="shared" si="39"/>
        <v>-0.11737165411600954</v>
      </c>
      <c r="N343" s="13">
        <f t="shared" si="40"/>
        <v>6.6627109078914992E-7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6.5992688331683143</v>
      </c>
      <c r="H344" s="10">
        <f t="shared" si="41"/>
        <v>-0.11490638314271941</v>
      </c>
      <c r="I344">
        <f t="shared" si="37"/>
        <v>-0.91925106514175525</v>
      </c>
      <c r="K344">
        <f t="shared" si="38"/>
        <v>-0.11574157661779412</v>
      </c>
      <c r="M344">
        <f t="shared" si="39"/>
        <v>-0.11574157661779412</v>
      </c>
      <c r="N344" s="13">
        <f t="shared" si="40"/>
        <v>6.9754814080737627E-7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6.6126282332380759</v>
      </c>
      <c r="H345" s="10">
        <f t="shared" si="41"/>
        <v>-0.11328001899785116</v>
      </c>
      <c r="I345">
        <f t="shared" si="37"/>
        <v>-0.90624015198280927</v>
      </c>
      <c r="K345">
        <f t="shared" si="38"/>
        <v>-0.1141338992147025</v>
      </c>
      <c r="M345">
        <f t="shared" si="39"/>
        <v>-0.1141338992147025</v>
      </c>
      <c r="N345" s="13">
        <f t="shared" si="40"/>
        <v>7.291114247300978E-7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6.6259876333078376</v>
      </c>
      <c r="H346" s="10">
        <f t="shared" si="41"/>
        <v>-0.11167600735966703</v>
      </c>
      <c r="I346">
        <f t="shared" si="37"/>
        <v>-0.89340805887733621</v>
      </c>
      <c r="K346">
        <f t="shared" si="38"/>
        <v>-0.11254832081280364</v>
      </c>
      <c r="M346">
        <f t="shared" si="39"/>
        <v>-0.11254832081280364</v>
      </c>
      <c r="N346" s="13">
        <f t="shared" si="40"/>
        <v>7.6093076052311863E-7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6.6393470333775984</v>
      </c>
      <c r="H347" s="10">
        <f t="shared" si="41"/>
        <v>-0.11009405197595876</v>
      </c>
      <c r="I347">
        <f t="shared" si="37"/>
        <v>-0.88075241580767005</v>
      </c>
      <c r="K347">
        <f t="shared" si="38"/>
        <v>-0.11098454417403054</v>
      </c>
      <c r="M347">
        <f t="shared" si="39"/>
        <v>-0.11098454417403054</v>
      </c>
      <c r="N347" s="13">
        <f t="shared" si="40"/>
        <v>7.9297635482672423E-7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6.65270643344736</v>
      </c>
      <c r="H348" s="10">
        <f t="shared" si="41"/>
        <v>-0.10853386031650245</v>
      </c>
      <c r="I348">
        <f t="shared" si="37"/>
        <v>-0.86827088253201956</v>
      </c>
      <c r="K348">
        <f t="shared" si="38"/>
        <v>-0.10944227587236859</v>
      </c>
      <c r="M348">
        <f t="shared" si="39"/>
        <v>-0.10944227587236859</v>
      </c>
      <c r="N348" s="13">
        <f t="shared" si="40"/>
        <v>8.2521882213958906E-7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6.6660658335171226</v>
      </c>
      <c r="H349" s="10">
        <f t="shared" si="41"/>
        <v>-0.10699514353106312</v>
      </c>
      <c r="I349">
        <f t="shared" si="37"/>
        <v>-0.855961148248505</v>
      </c>
      <c r="K349">
        <f t="shared" si="38"/>
        <v>-0.10792122625037168</v>
      </c>
      <c r="M349">
        <f t="shared" si="39"/>
        <v>-0.10792122625037168</v>
      </c>
      <c r="N349" s="13">
        <f t="shared" si="40"/>
        <v>8.5762920300192213E-7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6.6794252335868842</v>
      </c>
      <c r="H350" s="10">
        <f t="shared" si="41"/>
        <v>-0.10547761640773473</v>
      </c>
      <c r="I350">
        <f t="shared" si="37"/>
        <v>-0.84382093126187785</v>
      </c>
      <c r="K350">
        <f t="shared" si="38"/>
        <v>-0.10642110937600971</v>
      </c>
      <c r="M350">
        <f t="shared" si="39"/>
        <v>-0.10642110937600971</v>
      </c>
      <c r="N350" s="13">
        <f t="shared" si="40"/>
        <v>8.9017898118432904E-7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6.6927846336566459</v>
      </c>
      <c r="H351" s="10">
        <f t="shared" si="41"/>
        <v>-0.10398099733161489</v>
      </c>
      <c r="I351">
        <f t="shared" si="37"/>
        <v>-0.83184797865291915</v>
      </c>
      <c r="K351">
        <f t="shared" si="38"/>
        <v>-0.10494164299985025</v>
      </c>
      <c r="M351">
        <f t="shared" si="39"/>
        <v>-0.10494164299985025</v>
      </c>
      <c r="N351" s="13">
        <f t="shared" si="40"/>
        <v>9.2284009989934598E-7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6.7061440337264067</v>
      </c>
      <c r="H352" s="10">
        <f t="shared" si="41"/>
        <v>-0.10250500824381947</v>
      </c>
      <c r="I352">
        <f t="shared" si="37"/>
        <v>-0.82004006595055579</v>
      </c>
      <c r="K352">
        <f t="shared" si="38"/>
        <v>-0.10348254851257702</v>
      </c>
      <c r="M352">
        <f t="shared" si="39"/>
        <v>-0.10348254851257702</v>
      </c>
      <c r="N352" s="13">
        <f t="shared" si="40"/>
        <v>9.5558497704256937E-7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6.7195034337961701</v>
      </c>
      <c r="H353" s="10">
        <f t="shared" si="41"/>
        <v>-0.10104937460083585</v>
      </c>
      <c r="I353">
        <f t="shared" si="37"/>
        <v>-0.80839499680668681</v>
      </c>
      <c r="K353">
        <f t="shared" si="38"/>
        <v>-0.1020435509028482</v>
      </c>
      <c r="M353">
        <f t="shared" si="39"/>
        <v>-0.1020435509028482</v>
      </c>
      <c r="N353" s="13">
        <f t="shared" si="40"/>
        <v>9.883865194829416E-7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6.7328628338659309</v>
      </c>
      <c r="H354" s="10">
        <f t="shared" si="41"/>
        <v>-9.961382533421953E-2</v>
      </c>
      <c r="I354">
        <f t="shared" si="37"/>
        <v>-0.79691060267375624</v>
      </c>
      <c r="K354">
        <f t="shared" si="38"/>
        <v>-0.10062437871549869</v>
      </c>
      <c r="M354">
        <f t="shared" si="39"/>
        <v>-0.10062437871549869</v>
      </c>
      <c r="N354" s="13">
        <f t="shared" si="40"/>
        <v>1.0212181364147402E-6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6.7462222339356934</v>
      </c>
      <c r="H355" s="10">
        <f t="shared" si="41"/>
        <v>-9.8198092810632437E-2</v>
      </c>
      <c r="I355">
        <f t="shared" si="37"/>
        <v>-0.7855847424850595</v>
      </c>
      <c r="K355">
        <f t="shared" si="38"/>
        <v>-9.9224764010083191E-2</v>
      </c>
      <c r="M355">
        <f t="shared" si="39"/>
        <v>-9.9224764010083191E-2</v>
      </c>
      <c r="N355" s="13">
        <f t="shared" si="40"/>
        <v>1.0540537517816507E-6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6.7595816340054542</v>
      </c>
      <c r="H356" s="10">
        <f t="shared" si="41"/>
        <v>-9.6801912792227093E-2</v>
      </c>
      <c r="I356">
        <f t="shared" si="37"/>
        <v>-0.77441530233781675</v>
      </c>
      <c r="K356">
        <f t="shared" si="38"/>
        <v>-9.7844442319769381E-2</v>
      </c>
      <c r="M356">
        <f t="shared" si="39"/>
        <v>-9.7844442319769381E-2</v>
      </c>
      <c r="N356" s="13">
        <f t="shared" si="40"/>
        <v>1.0868678157975463E-6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6.772941034075215</v>
      </c>
      <c r="H357" s="10">
        <f t="shared" si="41"/>
        <v>-9.542502439737488E-2</v>
      </c>
      <c r="I357">
        <f t="shared" si="37"/>
        <v>-0.76340019517899904</v>
      </c>
      <c r="K357">
        <f t="shared" si="38"/>
        <v>-9.6483152610575079E-2</v>
      </c>
      <c r="M357">
        <f t="shared" si="39"/>
        <v>-9.6483152610575079E-2</v>
      </c>
      <c r="N357" s="13">
        <f t="shared" si="40"/>
        <v>1.1196353155702458E-6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6.7863004341449784</v>
      </c>
      <c r="H358" s="10">
        <f t="shared" si="41"/>
        <v>-9.406717006174159E-2</v>
      </c>
      <c r="I358">
        <f t="shared" si="37"/>
        <v>-0.75253736049393272</v>
      </c>
      <c r="K358">
        <f t="shared" si="38"/>
        <v>-9.5140637240958711E-2</v>
      </c>
      <c r="M358">
        <f t="shared" si="39"/>
        <v>-9.5140637240958711E-2</v>
      </c>
      <c r="N358" s="13">
        <f t="shared" si="40"/>
        <v>1.1523317848563643E-6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6.7996598342147392</v>
      </c>
      <c r="H359" s="10">
        <f t="shared" si="41"/>
        <v>-9.272809549970952E-2</v>
      </c>
      <c r="I359">
        <f t="shared" si="37"/>
        <v>-0.74182476399767616</v>
      </c>
      <c r="K359">
        <f t="shared" si="38"/>
        <v>-9.3816641921758093E-2</v>
      </c>
      <c r="M359">
        <f t="shared" si="39"/>
        <v>-9.3816641921758093E-2</v>
      </c>
      <c r="N359" s="13">
        <f t="shared" si="40"/>
        <v>1.1849333129547489E-6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6.8130192342845017</v>
      </c>
      <c r="H360" s="10">
        <f t="shared" si="41"/>
        <v>-9.1407549666146629E-2</v>
      </c>
      <c r="I360">
        <f t="shared" si="37"/>
        <v>-0.73126039732917303</v>
      </c>
      <c r="K360">
        <f t="shared" si="38"/>
        <v>-9.2510915676481162E-2</v>
      </c>
      <c r="M360">
        <f t="shared" si="39"/>
        <v>-9.2510915676481162E-2</v>
      </c>
      <c r="N360" s="13">
        <f t="shared" si="40"/>
        <v>1.2174165527615454E-6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6.8263786343542625</v>
      </c>
      <c r="H361" s="10">
        <f t="shared" si="41"/>
        <v>-9.0105284718524359E-2</v>
      </c>
      <c r="I361">
        <f t="shared" si="37"/>
        <v>-0.72084227774819487</v>
      </c>
      <c r="K361">
        <f t="shared" si="38"/>
        <v>-9.122321080195106E-2</v>
      </c>
      <c r="M361">
        <f t="shared" si="39"/>
        <v>-9.122321080195106E-2</v>
      </c>
      <c r="N361" s="13">
        <f t="shared" si="40"/>
        <v>1.2497587280057639E-6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6.8397380344240242</v>
      </c>
      <c r="H362" s="10">
        <f t="shared" si="41"/>
        <v>-8.8821055979382099E-2</v>
      </c>
      <c r="I362">
        <f t="shared" si="37"/>
        <v>-0.71056844783505679</v>
      </c>
      <c r="K362">
        <f t="shared" si="38"/>
        <v>-8.995328282930222E-2</v>
      </c>
      <c r="M362">
        <f t="shared" si="39"/>
        <v>-8.995328282930222E-2</v>
      </c>
      <c r="N362" s="13">
        <f t="shared" si="40"/>
        <v>1.2819376396800389E-6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6.8530974344937867</v>
      </c>
      <c r="H363" s="10">
        <f t="shared" si="41"/>
        <v>-8.7554621899140886E-2</v>
      </c>
      <c r="I363">
        <f t="shared" si="37"/>
        <v>-0.70043697519312709</v>
      </c>
      <c r="K363">
        <f t="shared" si="38"/>
        <v>-8.8700890485333056E-2</v>
      </c>
      <c r="M363">
        <f t="shared" si="39"/>
        <v>-8.8700890485333056E-2</v>
      </c>
      <c r="N363" s="13">
        <f t="shared" si="40"/>
        <v>1.3139316716909964E-6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6.8664568345635484</v>
      </c>
      <c r="H364" s="10">
        <f t="shared" si="41"/>
        <v>-8.630574401926383E-2</v>
      </c>
      <c r="I364">
        <f t="shared" si="37"/>
        <v>-0.69044595215411064</v>
      </c>
      <c r="K364">
        <f t="shared" si="38"/>
        <v>-8.746579565421217E-2</v>
      </c>
      <c r="M364">
        <f t="shared" si="39"/>
        <v>-8.746579565421217E-2</v>
      </c>
      <c r="N364" s="13">
        <f t="shared" si="40"/>
        <v>1.3457197957463148E-6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6.87981623463331</v>
      </c>
      <c r="H365" s="10">
        <f t="shared" si="41"/>
        <v>-8.507418693576492E-2</v>
      </c>
      <c r="I365">
        <f t="shared" si="37"/>
        <v>-0.68059349548611936</v>
      </c>
      <c r="K365">
        <f t="shared" si="38"/>
        <v>-8.6247763339538278E-2</v>
      </c>
      <c r="M365">
        <f t="shared" si="39"/>
        <v>-8.6247763339538278E-2</v>
      </c>
      <c r="N365" s="13">
        <f t="shared" si="40"/>
        <v>1.3772815754936069E-6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6.8931756347030708</v>
      </c>
      <c r="H366" s="10">
        <f t="shared" si="41"/>
        <v>-8.385971826306432E-2</v>
      </c>
      <c r="I366">
        <f t="shared" si="37"/>
        <v>-0.67087774610451456</v>
      </c>
      <c r="K366">
        <f t="shared" si="38"/>
        <v>-8.5046561626756931E-2</v>
      </c>
      <c r="M366">
        <f t="shared" si="39"/>
        <v>-8.5046561626756931E-2</v>
      </c>
      <c r="N366" s="13">
        <f t="shared" si="40"/>
        <v>1.4085971699411906E-6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6.9065350347728325</v>
      </c>
      <c r="H367" s="10">
        <f t="shared" si="41"/>
        <v>-8.2662108598190925E-2</v>
      </c>
      <c r="I367">
        <f t="shared" si="37"/>
        <v>-0.6612968687855274</v>
      </c>
      <c r="K367">
        <f t="shared" si="38"/>
        <v>-8.3861961645930419E-2</v>
      </c>
      <c r="M367">
        <f t="shared" si="39"/>
        <v>-8.3861961645930419E-2</v>
      </c>
      <c r="N367" s="13">
        <f t="shared" si="40"/>
        <v>1.4396473361697517E-6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6.919894434842595</v>
      </c>
      <c r="H368" s="10">
        <f t="shared" si="41"/>
        <v>-8.1481131485330482E-2</v>
      </c>
      <c r="I368">
        <f t="shared" si="37"/>
        <v>-0.65184905188264386</v>
      </c>
      <c r="K368">
        <f t="shared" si="38"/>
        <v>-8.2693737534863559E-2</v>
      </c>
      <c r="M368">
        <f t="shared" si="39"/>
        <v>-8.2693737534863559E-2</v>
      </c>
      <c r="N368" s="13">
        <f t="shared" si="40"/>
        <v>1.4704134313642153E-6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6.9332538349123567</v>
      </c>
      <c r="H369" s="10">
        <f t="shared" si="41"/>
        <v>-8.0316563380719311E-2</v>
      </c>
      <c r="I369">
        <f t="shared" si="37"/>
        <v>-0.64253250704575449</v>
      </c>
      <c r="K369">
        <f t="shared" si="38"/>
        <v>-8.1541666402583618E-2</v>
      </c>
      <c r="M369">
        <f t="shared" si="39"/>
        <v>-8.1541666402583618E-2</v>
      </c>
      <c r="N369" s="13">
        <f t="shared" si="40"/>
        <v>1.5008774141810572E-6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6.9466132349821184</v>
      </c>
      <c r="H370" s="10">
        <f t="shared" si="41"/>
        <v>-7.9168183617882221E-2</v>
      </c>
      <c r="I370">
        <f t="shared" si="37"/>
        <v>-0.63334546894305777</v>
      </c>
      <c r="K370">
        <f t="shared" si="38"/>
        <v>-8.0405528293173031E-2</v>
      </c>
      <c r="M370">
        <f t="shared" si="39"/>
        <v>-8.0405528293173031E-2</v>
      </c>
      <c r="N370" s="13">
        <f t="shared" si="40"/>
        <v>1.5310218454705217E-6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6.9599726350518791</v>
      </c>
      <c r="H371" s="10">
        <f t="shared" si="41"/>
        <v>-7.8035774373214295E-2</v>
      </c>
      <c r="I371">
        <f t="shared" si="37"/>
        <v>-0.62428619498571436</v>
      </c>
      <c r="K371">
        <f t="shared" si="38"/>
        <v>-7.9285106149957554E-2</v>
      </c>
      <c r="M371">
        <f t="shared" si="39"/>
        <v>-7.9285106149957554E-2</v>
      </c>
      <c r="N371" s="13">
        <f t="shared" si="40"/>
        <v>1.5608298883804691E-6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6.9733320351216426</v>
      </c>
      <c r="H372" s="10">
        <f t="shared" si="41"/>
        <v>-7.6919120631904508E-2</v>
      </c>
      <c r="I372">
        <f t="shared" si="37"/>
        <v>-0.61535296505523607</v>
      </c>
      <c r="K372">
        <f t="shared" si="38"/>
        <v>-7.818018578004457E-2</v>
      </c>
      <c r="M372">
        <f t="shared" si="39"/>
        <v>-7.818018578004457E-2</v>
      </c>
      <c r="N372" s="13">
        <f t="shared" si="40"/>
        <v>1.5902853078535151E-6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6.9866914351914033</v>
      </c>
      <c r="H373" s="10">
        <f t="shared" si="41"/>
        <v>-7.5818010154201462E-2</v>
      </c>
      <c r="I373">
        <f t="shared" si="37"/>
        <v>-0.6065440812336117</v>
      </c>
      <c r="K373">
        <f t="shared" si="38"/>
        <v>-7.7090555819216963E-2</v>
      </c>
      <c r="M373">
        <f t="shared" si="39"/>
        <v>-7.7090555819216963E-2</v>
      </c>
      <c r="N373" s="13">
        <f t="shared" si="40"/>
        <v>1.6193724695497435E-6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7.0000508352611668</v>
      </c>
      <c r="H374" s="10">
        <f t="shared" si="41"/>
        <v>-7.473223344201832E-2</v>
      </c>
      <c r="I374">
        <f t="shared" si="37"/>
        <v>-0.59785786753614656</v>
      </c>
      <c r="K374">
        <f t="shared" si="38"/>
        <v>-7.6016007697173787E-2</v>
      </c>
      <c r="M374">
        <f t="shared" si="39"/>
        <v>-7.6016007697173787E-2</v>
      </c>
      <c r="N374" s="13">
        <f t="shared" si="40"/>
        <v>1.6480763381999757E-6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7.0134102353309267</v>
      </c>
      <c r="H375" s="10">
        <f t="shared" si="41"/>
        <v>-7.3661583705877318E-2</v>
      </c>
      <c r="I375">
        <f t="shared" si="37"/>
        <v>-0.58929266964701854</v>
      </c>
      <c r="K375">
        <f t="shared" si="38"/>
        <v>-7.4956335603124952E-2</v>
      </c>
      <c r="M375">
        <f t="shared" si="39"/>
        <v>-7.4956335603124952E-2</v>
      </c>
      <c r="N375" s="13">
        <f t="shared" si="40"/>
        <v>1.6763824754263479E-6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7.0267696354006892</v>
      </c>
      <c r="H376" s="10">
        <f t="shared" si="41"/>
        <v>-7.2605856832190882E-2</v>
      </c>
      <c r="I376">
        <f t="shared" si="37"/>
        <v>-0.58084685465752706</v>
      </c>
      <c r="K376">
        <f t="shared" si="38"/>
        <v>-7.3911336451731577E-2</v>
      </c>
      <c r="M376">
        <f t="shared" si="39"/>
        <v>-7.3911336451731577E-2</v>
      </c>
      <c r="N376" s="13">
        <f t="shared" si="40"/>
        <v>1.7042770370361172E-6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7.0401290354704509</v>
      </c>
      <c r="H377" s="10">
        <f t="shared" si="41"/>
        <v>-7.1564851350879394E-2</v>
      </c>
      <c r="I377">
        <f t="shared" si="37"/>
        <v>-0.57251881080703515</v>
      </c>
      <c r="K377">
        <f t="shared" si="38"/>
        <v>-7.2880809849397335E-2</v>
      </c>
      <c r="M377">
        <f t="shared" si="39"/>
        <v>-7.2880809849397335E-2</v>
      </c>
      <c r="N377" s="13">
        <f t="shared" si="40"/>
        <v>1.7317467698215942E-6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7.0534884355402125</v>
      </c>
      <c r="H378" s="10">
        <f t="shared" si="41"/>
        <v>-7.053836840332256E-2</v>
      </c>
      <c r="I378">
        <f t="shared" si="37"/>
        <v>-0.56430694722658048</v>
      </c>
      <c r="K378">
        <f t="shared" si="38"/>
        <v>-7.1864558060903888E-2</v>
      </c>
      <c r="M378">
        <f t="shared" si="39"/>
        <v>-7.1864558060903888E-2</v>
      </c>
      <c r="N378" s="13">
        <f t="shared" si="40"/>
        <v>1.7587790078756804E-6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7.0668478356099751</v>
      </c>
      <c r="H379" s="10">
        <f t="shared" si="41"/>
        <v>-6.9526211710644145E-2</v>
      </c>
      <c r="I379">
        <f t="shared" si="37"/>
        <v>-0.55620969368515316</v>
      </c>
      <c r="K379">
        <f t="shared" si="38"/>
        <v>-7.0862385976393272E-2</v>
      </c>
      <c r="M379">
        <f t="shared" si="39"/>
        <v>-7.0862385976393272E-2</v>
      </c>
      <c r="N379" s="13">
        <f t="shared" si="40"/>
        <v>1.7853616684502174E-6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7.080207235679735</v>
      </c>
      <c r="H380" s="10">
        <f t="shared" si="41"/>
        <v>-6.8528187542327298E-2</v>
      </c>
      <c r="I380">
        <f t="shared" si="37"/>
        <v>-0.54822550033861839</v>
      </c>
      <c r="K380">
        <f t="shared" si="38"/>
        <v>-6.9874101078693088E-2</v>
      </c>
      <c r="M380">
        <f t="shared" si="39"/>
        <v>-6.9874101078693088E-2</v>
      </c>
      <c r="N380" s="13">
        <f t="shared" si="40"/>
        <v>1.8114832473726647E-6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7.0935666357494975</v>
      </c>
      <c r="H381" s="10">
        <f t="shared" si="41"/>
        <v>-6.7544104685159645E-2</v>
      </c>
      <c r="I381">
        <f t="shared" si="37"/>
        <v>-0.54035283748127716</v>
      </c>
      <c r="K381">
        <f t="shared" si="38"/>
        <v>-6.889951341098384E-2</v>
      </c>
      <c r="M381">
        <f t="shared" si="39"/>
        <v>-6.889951341098384E-2</v>
      </c>
      <c r="N381" s="13">
        <f t="shared" si="40"/>
        <v>1.8371328140403672E-6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7.1069260358192592</v>
      </c>
      <c r="H382" s="10">
        <f t="shared" si="41"/>
        <v>-6.6573774412505435E-2</v>
      </c>
      <c r="I382">
        <f t="shared" si="37"/>
        <v>-0.53259019530004348</v>
      </c>
      <c r="K382">
        <f t="shared" si="38"/>
        <v>-6.7938435544808884E-2</v>
      </c>
      <c r="M382">
        <f t="shared" si="39"/>
        <v>-6.7938435544808884E-2</v>
      </c>
      <c r="N382" s="13">
        <f t="shared" si="40"/>
        <v>1.8623000060197318E-6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7.1202854358890209</v>
      </c>
      <c r="H383" s="10">
        <f t="shared" si="41"/>
        <v>-6.5617010453903737E-2</v>
      </c>
      <c r="I383">
        <f t="shared" si="37"/>
        <v>-0.5249360836312299</v>
      </c>
      <c r="K383">
        <f t="shared" si="38"/>
        <v>-6.6990682548421679E-2</v>
      </c>
      <c r="M383">
        <f t="shared" si="39"/>
        <v>-6.6990682548421679E-2</v>
      </c>
      <c r="N383" s="13">
        <f t="shared" si="40"/>
        <v>1.8869750232573083E-6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7.1336448359587834</v>
      </c>
      <c r="H384" s="10">
        <f t="shared" si="41"/>
        <v>-6.4673628964990307E-2</v>
      </c>
      <c r="I384">
        <f t="shared" si="37"/>
        <v>-0.51738903171992245</v>
      </c>
      <c r="K384">
        <f t="shared" si="38"/>
        <v>-6.6056071955470655E-2</v>
      </c>
      <c r="M384">
        <f t="shared" si="39"/>
        <v>-6.6056071955470655E-2</v>
      </c>
      <c r="N384" s="13">
        <f t="shared" si="40"/>
        <v>1.911148621928248E-6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7.1470042360285433</v>
      </c>
      <c r="H385" s="10">
        <f t="shared" si="41"/>
        <v>-6.3743448497741162E-2</v>
      </c>
      <c r="I385">
        <f t="shared" si="37"/>
        <v>-0.5099475879819293</v>
      </c>
      <c r="K385">
        <f t="shared" si="38"/>
        <v>-6.5134423734021035E-2</v>
      </c>
      <c r="M385">
        <f t="shared" si="39"/>
        <v>-6.5134423734021035E-2</v>
      </c>
      <c r="N385" s="13">
        <f t="shared" si="40"/>
        <v>1.9348121079438493E-6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7.1603636360983058</v>
      </c>
      <c r="H386" s="10">
        <f t="shared" si="41"/>
        <v>-6.2826289971036314E-2</v>
      </c>
      <c r="I386">
        <f t="shared" si="37"/>
        <v>-0.50261031976829051</v>
      </c>
      <c r="K386">
        <f t="shared" si="38"/>
        <v>-6.4225560255908642E-2</v>
      </c>
      <c r="M386">
        <f t="shared" si="39"/>
        <v>-6.4225560255908642E-2</v>
      </c>
      <c r="N386" s="13">
        <f t="shared" si="40"/>
        <v>1.9579573301266866E-6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7.1737230361680675</v>
      </c>
      <c r="H387" s="10">
        <f t="shared" si="41"/>
        <v>-6.1921976641540741E-2</v>
      </c>
      <c r="I387">
        <f t="shared" si="37"/>
        <v>-0.49537581313232593</v>
      </c>
      <c r="K387">
        <f t="shared" si="38"/>
        <v>-6.3329306266428131E-2</v>
      </c>
      <c r="M387">
        <f t="shared" si="39"/>
        <v>-6.3329306266428131E-2</v>
      </c>
      <c r="N387" s="13">
        <f t="shared" si="40"/>
        <v>1.9805766730856839E-6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7.1870824362378292</v>
      </c>
      <c r="H388" s="10">
        <f t="shared" si="41"/>
        <v>-6.1030334074901799E-2</v>
      </c>
      <c r="I388">
        <f t="shared" si="37"/>
        <v>-0.48824267259921439</v>
      </c>
      <c r="K388">
        <f t="shared" si="38"/>
        <v>-6.2445488854348773E-2</v>
      </c>
      <c r="M388">
        <f t="shared" si="39"/>
        <v>-6.2445488854348773E-2</v>
      </c>
      <c r="N388" s="13">
        <f t="shared" si="40"/>
        <v>2.0026630497916137E-6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7.2004418363075917</v>
      </c>
      <c r="H389" s="10">
        <f t="shared" si="41"/>
        <v>-6.0151190117259584E-2</v>
      </c>
      <c r="I389">
        <f t="shared" si="37"/>
        <v>-0.48120952093807667</v>
      </c>
      <c r="K389">
        <f t="shared" si="38"/>
        <v>-6.1573937422259958E-2</v>
      </c>
      <c r="M389">
        <f t="shared" si="39"/>
        <v>-6.1573937422259958E-2</v>
      </c>
      <c r="N389" s="13">
        <f t="shared" si="40"/>
        <v>2.0242098938858277E-6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7.2138012363773516</v>
      </c>
      <c r="H390" s="10">
        <f t="shared" si="41"/>
        <v>-5.9284374867069257E-2</v>
      </c>
      <c r="I390">
        <f t="shared" si="37"/>
        <v>-0.47427499893655406</v>
      </c>
      <c r="K390">
        <f t="shared" si="38"/>
        <v>-6.0714483657242552E-2</v>
      </c>
      <c r="M390">
        <f t="shared" si="39"/>
        <v>-6.0714483657242552E-2</v>
      </c>
      <c r="N390" s="13">
        <f t="shared" si="40"/>
        <v>2.0452111517309232E-6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7.227160636447115</v>
      </c>
      <c r="H391" s="10">
        <f t="shared" si="41"/>
        <v>-5.8429720647232217E-2</v>
      </c>
      <c r="I391">
        <f t="shared" si="37"/>
        <v>-0.46743776517785773</v>
      </c>
      <c r="K391">
        <f t="shared" si="38"/>
        <v>-5.9866961501863096E-2</v>
      </c>
      <c r="M391">
        <f t="shared" si="39"/>
        <v>-5.9866961501863096E-2</v>
      </c>
      <c r="N391" s="13">
        <f t="shared" si="40"/>
        <v>2.0656612742201001E-6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7.2405200365168758</v>
      </c>
      <c r="H392" s="10">
        <f t="shared" si="41"/>
        <v>-5.7587061977534763E-2</v>
      </c>
      <c r="I392">
        <f t="shared" si="37"/>
        <v>-0.46069649582027811</v>
      </c>
      <c r="K392">
        <f t="shared" si="38"/>
        <v>-5.9031207125492417E-2</v>
      </c>
      <c r="M392">
        <f t="shared" si="39"/>
        <v>-5.9031207125492417E-2</v>
      </c>
      <c r="N392" s="13">
        <f t="shared" si="40"/>
        <v>2.0855552083696343E-6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7.2538794365866393</v>
      </c>
      <c r="H393" s="10">
        <f t="shared" si="41"/>
        <v>-5.6756235547391169E-2</v>
      </c>
      <c r="I393">
        <f t="shared" si="37"/>
        <v>-0.45404988437912935</v>
      </c>
      <c r="K393">
        <f t="shared" si="38"/>
        <v>-5.8207058895940571E-2</v>
      </c>
      <c r="M393">
        <f t="shared" si="39"/>
        <v>-5.8207058895940571E-2</v>
      </c>
      <c r="N393" s="13">
        <f t="shared" si="40"/>
        <v>2.1048883886960982E-6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7.2672388366564</v>
      </c>
      <c r="H394" s="10">
        <f t="shared" si="41"/>
        <v>-5.5937080188889717E-2</v>
      </c>
      <c r="I394">
        <f t="shared" si="37"/>
        <v>-0.44749664151111773</v>
      </c>
      <c r="K394">
        <f t="shared" si="38"/>
        <v>-5.7394357351412933E-2</v>
      </c>
      <c r="M394">
        <f t="shared" si="39"/>
        <v>-5.7394357351412933E-2</v>
      </c>
      <c r="N394" s="13">
        <f t="shared" si="40"/>
        <v>2.1236567284117184E-6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7.2805982367261617</v>
      </c>
      <c r="H395" s="10">
        <f t="shared" si="41"/>
        <v>-5.5129436850138575E-2</v>
      </c>
      <c r="I395">
        <f t="shared" si="37"/>
        <v>-0.4410354948011086</v>
      </c>
      <c r="K395">
        <f t="shared" si="38"/>
        <v>-5.6592945172778658E-2</v>
      </c>
      <c r="M395">
        <f t="shared" si="39"/>
        <v>-5.6592945172778658E-2</v>
      </c>
      <c r="N395" s="13">
        <f t="shared" si="40"/>
        <v>2.1418566104367909E-6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7.2939576367959233</v>
      </c>
      <c r="H396" s="10">
        <f t="shared" si="41"/>
        <v>-5.4333148568910139E-2</v>
      </c>
      <c r="I396">
        <f t="shared" si="37"/>
        <v>-0.43466518855128111</v>
      </c>
      <c r="K396">
        <f t="shared" si="38"/>
        <v>-5.5802667156154021E-2</v>
      </c>
      <c r="M396">
        <f t="shared" si="39"/>
        <v>-5.5802667156154021E-2</v>
      </c>
      <c r="N396" s="13">
        <f t="shared" si="40"/>
        <v>2.1594848782552532E-6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7.307317036865685</v>
      </c>
      <c r="H397" s="10">
        <f t="shared" si="41"/>
        <v>-5.3548060446580385E-2</v>
      </c>
      <c r="I397">
        <f t="shared" si="37"/>
        <v>-0.42838448357264308</v>
      </c>
      <c r="K397">
        <f t="shared" si="38"/>
        <v>-5.5023370185796276E-2</v>
      </c>
      <c r="M397">
        <f t="shared" si="39"/>
        <v>-5.5023370185796276E-2</v>
      </c>
      <c r="N397" s="13">
        <f t="shared" si="40"/>
        <v>2.1765388266252601E-6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7.3206764369354476</v>
      </c>
      <c r="H398" s="10">
        <f t="shared" si="41"/>
        <v>-5.2774019622362209E-2</v>
      </c>
      <c r="I398">
        <f t="shared" si="37"/>
        <v>-0.42219215697889767</v>
      </c>
      <c r="K398">
        <f t="shared" si="38"/>
        <v>-5.4254903207305562E-2</v>
      </c>
      <c r="M398">
        <f t="shared" si="39"/>
        <v>-5.4254903207305562E-2</v>
      </c>
      <c r="N398" s="13">
        <f t="shared" si="40"/>
        <v>2.193016192154677E-6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7.3340358370052083</v>
      </c>
      <c r="H399" s="10">
        <f t="shared" si="41"/>
        <v>-5.2010875247828957E-2</v>
      </c>
      <c r="I399">
        <f t="shared" si="37"/>
        <v>-0.41608700198263165</v>
      </c>
      <c r="K399">
        <f t="shared" si="38"/>
        <v>-5.3497117201133919E-2</v>
      </c>
      <c r="M399">
        <f t="shared" si="39"/>
        <v>-5.3497117201133919E-2</v>
      </c>
      <c r="N399" s="13">
        <f t="shared" si="40"/>
        <v>2.208915143763749E-6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7.34739523707497</v>
      </c>
      <c r="H400" s="10">
        <f t="shared" si="41"/>
        <v>-5.1258478461727187E-2</v>
      </c>
      <c r="I400">
        <f t="shared" si="37"/>
        <v>-0.4100678276938175</v>
      </c>
      <c r="K400">
        <f t="shared" si="38"/>
        <v>-5.2749865156396729E-2</v>
      </c>
      <c r="M400">
        <f t="shared" si="39"/>
        <v>-5.2749865156396729E-2</v>
      </c>
      <c r="N400" s="13">
        <f t="shared" si="40"/>
        <v>2.2242342730373401E-6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7.3607546371447317</v>
      </c>
      <c r="H401" s="10">
        <f t="shared" si="41"/>
        <v>-5.0516682365074873E-2</v>
      </c>
      <c r="I401">
        <f t="shared" si="37"/>
        <v>-0.40413345892059899</v>
      </c>
      <c r="K401">
        <f t="shared" si="38"/>
        <v>-5.2013002044987246E-2</v>
      </c>
      <c r="M401">
        <f t="shared" si="39"/>
        <v>-5.2013002044987246E-2</v>
      </c>
      <c r="N401" s="13">
        <f t="shared" si="40"/>
        <v>2.2389725844930644E-6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7.3741140372144933</v>
      </c>
      <c r="H402" s="10">
        <f t="shared" si="41"/>
        <v>-4.9785341996544059E-2</v>
      </c>
      <c r="I402">
        <f t="shared" si="37"/>
        <v>-0.39828273597235248</v>
      </c>
      <c r="K402">
        <f t="shared" si="38"/>
        <v>-5.1286384795989473E-2</v>
      </c>
      <c r="M402">
        <f t="shared" si="39"/>
        <v>-5.1286384795989473E-2</v>
      </c>
      <c r="N402" s="13">
        <f t="shared" si="40"/>
        <v>2.2531294857669246E-6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7.3874734372842559</v>
      </c>
      <c r="H403" s="10">
        <f t="shared" si="41"/>
        <v>-4.9064314308124218E-2</v>
      </c>
      <c r="I403">
        <f t="shared" si="37"/>
        <v>-0.39251451446499375</v>
      </c>
      <c r="K403">
        <f t="shared" si="38"/>
        <v>-5.0569872270387291E-2</v>
      </c>
      <c r="M403">
        <f t="shared" si="39"/>
        <v>-5.0569872270387291E-2</v>
      </c>
      <c r="N403" s="13">
        <f t="shared" si="40"/>
        <v>2.2667047777337352E-6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7.4008328373540166</v>
      </c>
      <c r="H404" s="10">
        <f t="shared" si="41"/>
        <v>-4.8353458141064905E-2</v>
      </c>
      <c r="I404">
        <f t="shared" ref="I404:I467" si="44">H404*$E$6</f>
        <v>-0.38682766512851924</v>
      </c>
      <c r="K404">
        <f t="shared" ref="K404:K467" si="45">(1/2)*($L$9*$L$4*EXP(-$L$7*$O$6*(G404/$O$6-1))-($L$9*$L$6*EXP(-$L$5*$O$6*(G404/$O$6-1))))</f>
        <v>-4.9863325236068935E-2</v>
      </c>
      <c r="M404">
        <f t="shared" ref="M404:M467" si="46">(1/2)*($L$9*$O$4*EXP(-$O$8*$O$6*(G404/$O$6-1))-($L$9*$O$7*EXP(-$O$5*$O$6*(G404/$O$6-1))))</f>
        <v>-4.9863325236068935E-2</v>
      </c>
      <c r="N404" s="13">
        <f t="shared" ref="N404:N467" si="47">(M404-H404)^2*O404</f>
        <v>2.2796986445759101E-6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7.4141922374237792</v>
      </c>
      <c r="H405" s="10">
        <f t="shared" ref="H405:H469" si="48">-(-$B$4)*(1+D405+$E$5*D405^3)*EXP(-D405)</f>
        <v>-4.7652634202094708E-2</v>
      </c>
      <c r="I405">
        <f t="shared" si="44"/>
        <v>-0.38122107361675767</v>
      </c>
      <c r="K405">
        <f t="shared" si="45"/>
        <v>-4.916660634312197E-2</v>
      </c>
      <c r="M405">
        <f t="shared" si="46"/>
        <v>-4.916660634312197E-2</v>
      </c>
      <c r="N405" s="13">
        <f t="shared" si="47"/>
        <v>2.2921116438066706E-6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7.42755163749354</v>
      </c>
      <c r="H406" s="10">
        <f t="shared" si="48"/>
        <v>-4.6961705039914391E-2</v>
      </c>
      <c r="I406">
        <f t="shared" si="44"/>
        <v>-0.37569364031931513</v>
      </c>
      <c r="K406">
        <f t="shared" si="45"/>
        <v>-4.8479580099419321E-2</v>
      </c>
      <c r="M406">
        <f t="shared" si="46"/>
        <v>-4.8479580099419321E-2</v>
      </c>
      <c r="N406" s="13">
        <f t="shared" si="47"/>
        <v>2.3039446962670966E-6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7.4409110375633016</v>
      </c>
      <c r="H407" s="10">
        <f t="shared" si="48"/>
        <v>-4.6280535021961312E-2</v>
      </c>
      <c r="I407">
        <f t="shared" si="44"/>
        <v>-0.3702442801756905</v>
      </c>
      <c r="K407">
        <f t="shared" si="45"/>
        <v>-4.780211284649042E-2</v>
      </c>
      <c r="M407">
        <f t="shared" si="46"/>
        <v>-4.780211284649042E-2</v>
      </c>
      <c r="N407" s="13">
        <f t="shared" si="47"/>
        <v>2.3151990760987326E-6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7.4542704376330642</v>
      </c>
      <c r="H408" s="10">
        <f t="shared" si="48"/>
        <v>-4.5608990311443394E-2</v>
      </c>
      <c r="I408">
        <f t="shared" si="44"/>
        <v>-0.36487192249154715</v>
      </c>
      <c r="K408">
        <f t="shared" si="45"/>
        <v>-4.7134072735678031E-2</v>
      </c>
      <c r="M408">
        <f t="shared" si="46"/>
        <v>-4.7134072735678031E-2</v>
      </c>
      <c r="N408" s="13">
        <f t="shared" si="47"/>
        <v>2.325876400709399E-6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7.467629837702825</v>
      </c>
      <c r="H409" s="10">
        <f t="shared" si="48"/>
        <v>-4.4946938844639607E-2</v>
      </c>
      <c r="I409">
        <f t="shared" si="44"/>
        <v>-0.35957551075711686</v>
      </c>
      <c r="K409">
        <f t="shared" si="45"/>
        <v>-4.6475329704576691E-2</v>
      </c>
      <c r="M409">
        <f t="shared" si="46"/>
        <v>-4.6475329704576691E-2</v>
      </c>
      <c r="N409" s="13">
        <f t="shared" si="47"/>
        <v>2.3359786207392202E-6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7.4809892377725875</v>
      </c>
      <c r="H410" s="10">
        <f t="shared" si="48"/>
        <v>-4.4294250308464601E-2</v>
      </c>
      <c r="I410">
        <f t="shared" si="44"/>
        <v>-0.35435400246771681</v>
      </c>
      <c r="K410">
        <f t="shared" si="45"/>
        <v>-4.5825755453750318E-2</v>
      </c>
      <c r="M410">
        <f t="shared" si="46"/>
        <v>-4.5825755453750318E-2</v>
      </c>
      <c r="N410" s="13">
        <f t="shared" si="47"/>
        <v>2.3455080100366235E-6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7.4943486378423483</v>
      </c>
      <c r="H411" s="10">
        <f t="shared" si="48"/>
        <v>-4.3650796118295448E-2</v>
      </c>
      <c r="I411">
        <f t="shared" si="44"/>
        <v>-0.34920636894636359</v>
      </c>
      <c r="K411">
        <f t="shared" si="45"/>
        <v>-4.5185223423727348E-2</v>
      </c>
      <c r="M411">
        <f t="shared" si="46"/>
        <v>-4.5185223423727348E-2</v>
      </c>
      <c r="N411" s="13">
        <f t="shared" si="47"/>
        <v>2.3544671556550013E-6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7.5077080379121117</v>
      </c>
      <c r="H412" s="10">
        <f t="shared" si="48"/>
        <v>-4.3016449396057407E-2</v>
      </c>
      <c r="I412">
        <f t="shared" si="44"/>
        <v>-0.34413159516845926</v>
      </c>
      <c r="K412">
        <f t="shared" si="45"/>
        <v>-4.4553608772269548E-2</v>
      </c>
      <c r="M412">
        <f t="shared" si="46"/>
        <v>-4.4553608772269548E-2</v>
      </c>
      <c r="N412" s="13">
        <f t="shared" si="47"/>
        <v>2.3628589478768986E-6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7.5210674379818725</v>
      </c>
      <c r="H413" s="10">
        <f t="shared" si="48"/>
        <v>-4.2391084948566984E-2</v>
      </c>
      <c r="I413">
        <f t="shared" si="44"/>
        <v>-0.33912867958853588</v>
      </c>
      <c r="K413">
        <f t="shared" si="45"/>
        <v>-4.3930788351914093E-2</v>
      </c>
      <c r="M413">
        <f t="shared" si="46"/>
        <v>-4.3930788351914093E-2</v>
      </c>
      <c r="N413" s="13">
        <f t="shared" si="47"/>
        <v>2.3706865702786707E-6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7.5344268380516342</v>
      </c>
      <c r="H414" s="10">
        <f t="shared" si="48"/>
        <v>-4.1774579246129068E-2</v>
      </c>
      <c r="I414">
        <f t="shared" si="44"/>
        <v>-0.33419663396903254</v>
      </c>
      <c r="K414">
        <f t="shared" si="45"/>
        <v>-4.3316640687783486E-2</v>
      </c>
      <c r="M414">
        <f t="shared" si="46"/>
        <v>-4.3316640687783486E-2</v>
      </c>
      <c r="N414" s="13">
        <f t="shared" si="47"/>
        <v>2.377953489837304E-6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7.5477862381213958</v>
      </c>
      <c r="H415" s="10">
        <f t="shared" si="48"/>
        <v>-4.1166810401386589E-2</v>
      </c>
      <c r="I415">
        <f t="shared" si="44"/>
        <v>-0.32933448321109271</v>
      </c>
      <c r="K415">
        <f t="shared" si="45"/>
        <v>-4.2711045955663558E-2</v>
      </c>
      <c r="M415">
        <f t="shared" si="46"/>
        <v>-4.2711045955663558E-2</v>
      </c>
      <c r="N415" s="13">
        <f t="shared" si="47"/>
        <v>2.3846634470930994E-6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7.5611456381911584</v>
      </c>
      <c r="H416" s="10">
        <f t="shared" si="48"/>
        <v>-4.0567658148419249E-2</v>
      </c>
      <c r="I416">
        <f t="shared" si="44"/>
        <v>-0.32454126518735399</v>
      </c>
      <c r="K416">
        <f t="shared" si="45"/>
        <v>-4.2113885960345668E-2</v>
      </c>
      <c r="M416">
        <f t="shared" si="46"/>
        <v>-4.2113885960345668E-2</v>
      </c>
      <c r="N416" s="13">
        <f t="shared" si="47"/>
        <v>2.390820446374762E-6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7.57450503826092</v>
      </c>
      <c r="H417" s="10">
        <f t="shared" si="48"/>
        <v>-3.9977003822090018E-2</v>
      </c>
      <c r="I417">
        <f t="shared" si="44"/>
        <v>-0.31981603057672015</v>
      </c>
      <c r="K417">
        <f t="shared" si="45"/>
        <v>-4.1525044114230913E-2</v>
      </c>
      <c r="M417">
        <f t="shared" si="46"/>
        <v>-4.1525044114230913E-2</v>
      </c>
      <c r="N417" s="13">
        <f t="shared" si="47"/>
        <v>2.3964287460916684E-6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7.5878644383306808</v>
      </c>
      <c r="H418" s="10">
        <f t="shared" si="48"/>
        <v>-3.9394730337635887E-2</v>
      </c>
      <c r="I418">
        <f t="shared" si="44"/>
        <v>-0.3151578427010871</v>
      </c>
      <c r="K418">
        <f t="shared" si="45"/>
        <v>-4.0944405416193264E-2</v>
      </c>
      <c r="M418">
        <f t="shared" si="46"/>
        <v>-4.0944405416193264E-2</v>
      </c>
      <c r="N418" s="13">
        <f t="shared" si="47"/>
        <v>2.4014928491018104E-6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7.6012238384004425</v>
      </c>
      <c r="H419" s="10">
        <f t="shared" si="48"/>
        <v>-3.8820722170501337E-2</v>
      </c>
      <c r="I419">
        <f t="shared" si="44"/>
        <v>-0.3105657773640107</v>
      </c>
      <c r="K419">
        <f t="shared" si="45"/>
        <v>-4.0371856430700154E-2</v>
      </c>
      <c r="M419">
        <f t="shared" si="46"/>
        <v>-4.0371856430700154E-2</v>
      </c>
      <c r="N419" s="13">
        <f t="shared" si="47"/>
        <v>2.4060174931625297E-6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7.6145832384702041</v>
      </c>
      <c r="H420" s="10">
        <f t="shared" si="48"/>
        <v>-3.8254865336411488E-2</v>
      </c>
      <c r="I420">
        <f t="shared" si="44"/>
        <v>-0.3060389226912919</v>
      </c>
      <c r="K420">
        <f t="shared" si="45"/>
        <v>-3.9807285267187534E-2</v>
      </c>
      <c r="M420">
        <f t="shared" si="46"/>
        <v>-3.9807285267187534E-2</v>
      </c>
      <c r="N420" s="13">
        <f t="shared" si="47"/>
        <v>2.4100076414707029E-6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7.6279426385399667</v>
      </c>
      <c r="H421" s="10">
        <f t="shared" si="48"/>
        <v>-3.7697047371683078E-2</v>
      </c>
      <c r="I421">
        <f t="shared" si="44"/>
        <v>-0.30157637897346462</v>
      </c>
      <c r="K421">
        <f t="shared" si="45"/>
        <v>-3.9250581559686408E-2</v>
      </c>
      <c r="M421">
        <f t="shared" si="46"/>
        <v>-3.9250581559686408E-2</v>
      </c>
      <c r="N421" s="13">
        <f t="shared" si="47"/>
        <v>2.4134684732951674E-6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7.6413020386097283</v>
      </c>
      <c r="H422" s="10">
        <f t="shared" si="48"/>
        <v>-3.7147157313770288E-2</v>
      </c>
      <c r="I422">
        <f t="shared" si="44"/>
        <v>-0.2971772585101623</v>
      </c>
      <c r="K422">
        <f t="shared" si="45"/>
        <v>-3.870163644669939E-2</v>
      </c>
      <c r="M422">
        <f t="shared" si="46"/>
        <v>-3.870163644669939E-2</v>
      </c>
      <c r="N422" s="13">
        <f t="shared" si="47"/>
        <v>2.4164053747120151E-6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7.6546614386794891</v>
      </c>
      <c r="H423" s="10">
        <f t="shared" si="48"/>
        <v>-3.6605085682043653E-2</v>
      </c>
      <c r="I423">
        <f t="shared" si="44"/>
        <v>-0.29284068545634923</v>
      </c>
      <c r="K423">
        <f t="shared" si="45"/>
        <v>-3.816034255132375E-2</v>
      </c>
      <c r="M423">
        <f t="shared" si="46"/>
        <v>-3.816034255132375E-2</v>
      </c>
      <c r="N423" s="13">
        <f t="shared" si="47"/>
        <v>2.4188239294429295E-6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7.6680208387492526</v>
      </c>
      <c r="H424" s="10">
        <f t="shared" si="48"/>
        <v>-3.6070724458799067E-2</v>
      </c>
      <c r="I424">
        <f t="shared" si="44"/>
        <v>-0.28856579567039253</v>
      </c>
      <c r="K424">
        <f t="shared" si="45"/>
        <v>-3.7626593961618764E-2</v>
      </c>
      <c r="M424">
        <f t="shared" si="46"/>
        <v>-3.7626593961618764E-2</v>
      </c>
      <c r="N424" s="13">
        <f t="shared" si="47"/>
        <v>2.420729909804411E-6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7.6813802388190124</v>
      </c>
      <c r="H425" s="10">
        <f t="shared" si="48"/>
        <v>-3.5543967070495161E-2</v>
      </c>
      <c r="I425">
        <f t="shared" si="44"/>
        <v>-0.28435173656396129</v>
      </c>
      <c r="K425">
        <f t="shared" si="45"/>
        <v>-3.7100286211216367E-2</v>
      </c>
      <c r="M425">
        <f t="shared" si="46"/>
        <v>-3.7100286211216367E-2</v>
      </c>
      <c r="N425" s="13">
        <f t="shared" si="47"/>
        <v>2.4221292677751927E-6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7.6947396388887759</v>
      </c>
      <c r="H426" s="10">
        <f t="shared" si="48"/>
        <v>-3.502470836921609E-2</v>
      </c>
      <c r="I426">
        <f t="shared" si="44"/>
        <v>-0.28019766695372872</v>
      </c>
      <c r="K426">
        <f t="shared" si="45"/>
        <v>-3.6581316260169354E-2</v>
      </c>
      <c r="M426">
        <f t="shared" si="46"/>
        <v>-3.6581316260169354E-2</v>
      </c>
      <c r="N426" s="13">
        <f t="shared" si="47"/>
        <v>2.4230281261779689E-6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7.7080990389585367</v>
      </c>
      <c r="H427" s="10">
        <f t="shared" si="48"/>
        <v>-3.451284461435794E-2</v>
      </c>
      <c r="I427">
        <f t="shared" si="44"/>
        <v>-0.27610275691486352</v>
      </c>
      <c r="K427">
        <f t="shared" si="45"/>
        <v>-3.6069582476038531E-2</v>
      </c>
      <c r="M427">
        <f t="shared" si="46"/>
        <v>-3.6069582476038531E-2</v>
      </c>
      <c r="N427" s="13">
        <f t="shared" si="47"/>
        <v>2.4234327699898572E-6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7.7214584390282983</v>
      </c>
      <c r="H428" s="10">
        <f t="shared" si="48"/>
        <v>-3.4008273454535866E-2</v>
      </c>
      <c r="I428">
        <f t="shared" si="44"/>
        <v>-0.27206618763628693</v>
      </c>
      <c r="K428">
        <f t="shared" si="45"/>
        <v>-3.5564984615213284E-2</v>
      </c>
      <c r="M428">
        <f t="shared" si="46"/>
        <v>-3.5564984615213284E-2</v>
      </c>
      <c r="N428" s="13">
        <f t="shared" si="47"/>
        <v>2.4233496377776344E-6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7.7348178390980609</v>
      </c>
      <c r="H429" s="10">
        <f t="shared" si="48"/>
        <v>-3.3510893909710356E-2</v>
      </c>
      <c r="I429">
        <f t="shared" si="44"/>
        <v>-0.26808715127768284</v>
      </c>
      <c r="K429">
        <f t="shared" si="45"/>
        <v>-3.5067423804465009E-2</v>
      </c>
      <c r="M429">
        <f t="shared" si="46"/>
        <v>-3.5067423804465009E-2</v>
      </c>
      <c r="N429" s="13">
        <f t="shared" si="47"/>
        <v>2.4227853132649319E-6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7.7481772391678225</v>
      </c>
      <c r="H430" s="10">
        <f t="shared" si="48"/>
        <v>-3.3020606353529464E-2</v>
      </c>
      <c r="I430">
        <f t="shared" si="44"/>
        <v>-0.26416485082823571</v>
      </c>
      <c r="K430">
        <f t="shared" si="45"/>
        <v>-3.4576802522730071E-2</v>
      </c>
      <c r="M430">
        <f t="shared" si="46"/>
        <v>-3.4576802522730071E-2</v>
      </c>
      <c r="N430" s="13">
        <f t="shared" si="47"/>
        <v>2.4217465170346463E-6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7.7615366392375842</v>
      </c>
      <c r="H431" s="10">
        <f t="shared" si="48"/>
        <v>-3.2537312495885644E-2</v>
      </c>
      <c r="I431">
        <f t="shared" si="44"/>
        <v>-0.26029849996708515</v>
      </c>
      <c r="K431">
        <f t="shared" si="45"/>
        <v>-3.4093024583120364E-2</v>
      </c>
      <c r="M431">
        <f t="shared" si="46"/>
        <v>-3.4093024583120364E-2</v>
      </c>
      <c r="N431" s="13">
        <f t="shared" si="47"/>
        <v>2.4202400983682096E-6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7.774896039307345</v>
      </c>
      <c r="H432" s="10">
        <f t="shared" si="48"/>
        <v>-3.2060915365683999E-2</v>
      </c>
      <c r="I432">
        <f t="shared" si="44"/>
        <v>-0.25648732292547199</v>
      </c>
      <c r="K432">
        <f t="shared" si="45"/>
        <v>-3.3615995115158441E-2</v>
      </c>
      <c r="M432">
        <f t="shared" si="46"/>
        <v>-3.3615995115158441E-2</v>
      </c>
      <c r="N432" s="13">
        <f t="shared" si="47"/>
        <v>2.4182730272254923E-6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7.7882554393771066</v>
      </c>
      <c r="H433" s="10">
        <f t="shared" si="48"/>
        <v>-3.1591319293820447E-2</v>
      </c>
      <c r="I433">
        <f t="shared" si="44"/>
        <v>-0.25273055435056357</v>
      </c>
      <c r="K433">
        <f t="shared" si="45"/>
        <v>-3.3145620547235438E-2</v>
      </c>
      <c r="M433">
        <f t="shared" si="46"/>
        <v>-3.3145620547235438E-2</v>
      </c>
      <c r="N433" s="13">
        <f t="shared" si="47"/>
        <v>2.4158523863674131E-6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7.8016148394468692</v>
      </c>
      <c r="H434" s="10">
        <f t="shared" si="48"/>
        <v>-3.1128429896367198E-2</v>
      </c>
      <c r="I434">
        <f t="shared" si="44"/>
        <v>-0.24902743917093759</v>
      </c>
      <c r="K434">
        <f t="shared" si="45"/>
        <v>-3.2681808589289575E-2</v>
      </c>
      <c r="M434">
        <f t="shared" si="46"/>
        <v>-3.2681808589289575E-2</v>
      </c>
      <c r="N434" s="13">
        <f t="shared" si="47"/>
        <v>2.4129853636252318E-6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7.8149742395166308</v>
      </c>
      <c r="H435" s="10">
        <f t="shared" si="48"/>
        <v>-3.0672154057963197E-2</v>
      </c>
      <c r="I435">
        <f t="shared" si="44"/>
        <v>-0.24537723246370557</v>
      </c>
      <c r="K435">
        <f t="shared" si="45"/>
        <v>-3.2224468215702018E-2</v>
      </c>
      <c r="M435">
        <f t="shared" si="46"/>
        <v>-3.2224468215702018E-2</v>
      </c>
      <c r="N435" s="13">
        <f t="shared" si="47"/>
        <v>2.4096792443163855E-6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7.8283336395863925</v>
      </c>
      <c r="H436" s="10">
        <f t="shared" si="48"/>
        <v>-3.0222399915407677E-2</v>
      </c>
      <c r="I436">
        <f t="shared" si="44"/>
        <v>-0.24177919932326142</v>
      </c>
      <c r="K436">
        <f t="shared" si="45"/>
        <v>-3.1773509648408152E-2</v>
      </c>
      <c r="M436">
        <f t="shared" si="46"/>
        <v>-3.1773509648408152E-2</v>
      </c>
      <c r="N436" s="13">
        <f t="shared" si="47"/>
        <v>2.4059414038088039E-6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7.8416930396561533</v>
      </c>
      <c r="H437" s="10">
        <f t="shared" si="48"/>
        <v>-2.9779076841454252E-2</v>
      </c>
      <c r="I437">
        <f t="shared" si="44"/>
        <v>-0.23823261473163401</v>
      </c>
      <c r="K437">
        <f t="shared" si="45"/>
        <v>-3.1328844340222463E-2</v>
      </c>
      <c r="M437">
        <f t="shared" si="46"/>
        <v>-3.1328844340222463E-2</v>
      </c>
      <c r="N437" s="13">
        <f t="shared" si="47"/>
        <v>2.4017793002382779E-6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7.8550524397259149</v>
      </c>
      <c r="H438" s="10">
        <f t="shared" si="48"/>
        <v>-2.9342095428803717E-2</v>
      </c>
      <c r="I438">
        <f t="shared" si="44"/>
        <v>-0.23473676343042973</v>
      </c>
      <c r="K438">
        <f t="shared" si="45"/>
        <v>-3.0890384958373797E-2</v>
      </c>
      <c r="M438">
        <f t="shared" si="46"/>
        <v>-3.0890384958373797E-2</v>
      </c>
      <c r="N438" s="13">
        <f t="shared" si="47"/>
        <v>2.3972004673763399E-6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7.8684118397956775</v>
      </c>
      <c r="H439" s="10">
        <f t="shared" si="48"/>
        <v>-2.8911367474292949E-2</v>
      </c>
      <c r="I439">
        <f t="shared" si="44"/>
        <v>-0.23129093979434359</v>
      </c>
      <c r="K439">
        <f t="shared" si="45"/>
        <v>-3.0458045368249462E-2</v>
      </c>
      <c r="M439">
        <f t="shared" si="46"/>
        <v>-3.0458045368249462E-2</v>
      </c>
      <c r="N439" s="13">
        <f t="shared" si="47"/>
        <v>2.3922125076537539E-6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7.8817712398654391</v>
      </c>
      <c r="H440" s="10">
        <f t="shared" si="48"/>
        <v>-2.8486805963278333E-2</v>
      </c>
      <c r="I440">
        <f t="shared" si="44"/>
        <v>-0.22789444770622666</v>
      </c>
      <c r="K440">
        <f t="shared" si="45"/>
        <v>-3.0031740617345457E-2</v>
      </c>
      <c r="M440">
        <f t="shared" si="46"/>
        <v>-3.0031740617345457E-2</v>
      </c>
      <c r="N440" s="13">
        <f t="shared" si="47"/>
        <v>2.3868230853375062E-6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7.8951306399352008</v>
      </c>
      <c r="H441" s="10">
        <f t="shared" si="48"/>
        <v>-2.8068325054210874E-2</v>
      </c>
      <c r="I441">
        <f t="shared" si="44"/>
        <v>-0.22454660043368699</v>
      </c>
      <c r="K441">
        <f t="shared" si="45"/>
        <v>-2.9611386919420273E-2</v>
      </c>
      <c r="M441">
        <f t="shared" si="46"/>
        <v>-2.9611386919420273E-2</v>
      </c>
      <c r="N441" s="13">
        <f t="shared" si="47"/>
        <v>2.3810399198635097E-6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7.9084900400049616</v>
      </c>
      <c r="H442" s="10">
        <f t="shared" si="48"/>
        <v>-2.7655840063401632E-2</v>
      </c>
      <c r="I442">
        <f t="shared" si="44"/>
        <v>-0.22124672050721306</v>
      </c>
      <c r="K442">
        <f t="shared" si="45"/>
        <v>-2.9196901638850994E-2</v>
      </c>
      <c r="M442">
        <f t="shared" si="46"/>
        <v>-2.9196901638850994E-2</v>
      </c>
      <c r="N442" s="13">
        <f t="shared" si="47"/>
        <v>2.3748707793264684E-6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7.921849440074725</v>
      </c>
      <c r="H443" s="10">
        <f t="shared" si="48"/>
        <v>-2.7249267449974596E-2</v>
      </c>
      <c r="I443">
        <f t="shared" si="44"/>
        <v>-0.21799413959979677</v>
      </c>
      <c r="K443">
        <f t="shared" si="45"/>
        <v>-2.8788203275187954E-2</v>
      </c>
      <c r="M443">
        <f t="shared" si="46"/>
        <v>-2.8788203275187954E-2</v>
      </c>
      <c r="N443" s="13">
        <f t="shared" si="47"/>
        <v>2.3683234741251183E-6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7.9352088401444858</v>
      </c>
      <c r="H444" s="10">
        <f t="shared" si="48"/>
        <v>-2.6848524801005687E-2</v>
      </c>
      <c r="I444">
        <f t="shared" si="44"/>
        <v>-0.2147881984080455</v>
      </c>
      <c r="K444">
        <f t="shared" si="45"/>
        <v>-2.8385211447907819E-2</v>
      </c>
      <c r="M444">
        <f t="shared" si="46"/>
        <v>-2.8385211447907819E-2</v>
      </c>
      <c r="N444" s="13">
        <f t="shared" si="47"/>
        <v>2.3614058507673159E-6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7.9485682402142483</v>
      </c>
      <c r="H445" s="10">
        <f t="shared" si="48"/>
        <v>-2.6453530816845035E-2</v>
      </c>
      <c r="I445">
        <f t="shared" si="44"/>
        <v>-0.21162824653476028</v>
      </c>
      <c r="K445">
        <f t="shared" si="45"/>
        <v>-2.7987846881360027E-2</v>
      </c>
      <c r="M445">
        <f t="shared" si="46"/>
        <v>-2.7987846881360027E-2</v>
      </c>
      <c r="N445" s="13">
        <f t="shared" si="47"/>
        <v>2.3541257858287712E-6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7.9619276402840091</v>
      </c>
      <c r="H446" s="10">
        <f t="shared" si="48"/>
        <v>-2.6064205296621248E-2</v>
      </c>
      <c r="I446">
        <f t="shared" si="44"/>
        <v>-0.20851364237296999</v>
      </c>
      <c r="K446">
        <f t="shared" si="45"/>
        <v>-2.7596031389907419E-2</v>
      </c>
      <c r="M446">
        <f t="shared" si="46"/>
        <v>-2.7596031389907419E-2</v>
      </c>
      <c r="N446" s="13">
        <f t="shared" si="47"/>
        <v>2.3464911800723714E-6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7.9752870403537708</v>
      </c>
      <c r="H447" s="10">
        <f t="shared" si="48"/>
        <v>-2.5680469123924882E-2</v>
      </c>
      <c r="I447">
        <f t="shared" si="44"/>
        <v>-0.20544375299139905</v>
      </c>
      <c r="K447">
        <f t="shared" si="45"/>
        <v>-2.7209687863256442E-2</v>
      </c>
      <c r="M447">
        <f t="shared" si="46"/>
        <v>-2.7209687863256442E-2</v>
      </c>
      <c r="N447" s="13">
        <f t="shared" si="47"/>
        <v>2.3385099527228061E-6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7.9886464404235333</v>
      </c>
      <c r="H448" s="10">
        <f t="shared" si="48"/>
        <v>-2.5302244252669776E-2</v>
      </c>
      <c r="I448">
        <f t="shared" si="44"/>
        <v>-0.2024179540213582</v>
      </c>
      <c r="K448">
        <f t="shared" si="45"/>
        <v>-2.6828740251976239E-2</v>
      </c>
      <c r="M448">
        <f t="shared" si="46"/>
        <v>-2.6828740251976239E-2</v>
      </c>
      <c r="N448" s="13">
        <f t="shared" si="47"/>
        <v>2.3301900358986377E-6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8.002005840493295</v>
      </c>
      <c r="H449" s="10">
        <f t="shared" si="48"/>
        <v>-2.4929453693129648E-2</v>
      </c>
      <c r="I449">
        <f t="shared" si="44"/>
        <v>-0.19943562954503719</v>
      </c>
      <c r="K449">
        <f t="shared" si="45"/>
        <v>-2.6453113553203848E-2</v>
      </c>
      <c r="M449">
        <f t="shared" si="46"/>
        <v>-2.6453113553203848E-2</v>
      </c>
      <c r="N449" s="13">
        <f t="shared" si="47"/>
        <v>2.3215393692013293E-6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8.0153652405630567</v>
      </c>
      <c r="H450" s="10">
        <f t="shared" si="48"/>
        <v>-2.4562021498148481E-2</v>
      </c>
      <c r="I450">
        <f t="shared" si="44"/>
        <v>-0.19649617198518785</v>
      </c>
      <c r="K450">
        <f t="shared" si="45"/>
        <v>-2.6082733796533291E-2</v>
      </c>
      <c r="M450">
        <f t="shared" si="46"/>
        <v>-2.6082733796533291E-2</v>
      </c>
      <c r="N450" s="13">
        <f t="shared" si="47"/>
        <v>2.3125658944588126E-6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8.0287246406328183</v>
      </c>
      <c r="H451" s="10">
        <f t="shared" si="48"/>
        <v>-2.4199872749522233E-2</v>
      </c>
      <c r="I451">
        <f t="shared" si="44"/>
        <v>-0.19359898199617787</v>
      </c>
      <c r="K451">
        <f t="shared" si="45"/>
        <v>-2.5717528030087044E-2</v>
      </c>
      <c r="M451">
        <f t="shared" si="46"/>
        <v>-2.5717528030087044E-2</v>
      </c>
      <c r="N451" s="13">
        <f t="shared" si="47"/>
        <v>2.3032775506262544E-6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8.04208404070258</v>
      </c>
      <c r="H452" s="10">
        <f t="shared" si="48"/>
        <v>-2.3842933544550447E-2</v>
      </c>
      <c r="I452">
        <f t="shared" si="44"/>
        <v>-0.19074346835640357</v>
      </c>
      <c r="K452">
        <f t="shared" si="45"/>
        <v>-2.5357424306766817E-2</v>
      </c>
      <c r="M452">
        <f t="shared" si="46"/>
        <v>-2.5357424306766817E-2</v>
      </c>
      <c r="N452" s="13">
        <f t="shared" si="47"/>
        <v>2.2936822688387221E-6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8.0554434407723416</v>
      </c>
      <c r="H453" s="10">
        <f t="shared" si="48"/>
        <v>-2.349113098275522E-2</v>
      </c>
      <c r="I453">
        <f t="shared" si="44"/>
        <v>-0.18792904786204176</v>
      </c>
      <c r="K453">
        <f t="shared" si="45"/>
        <v>-2.500235167068247E-2</v>
      </c>
      <c r="M453">
        <f t="shared" si="46"/>
        <v>-2.500235167068247E-2</v>
      </c>
      <c r="N453" s="13">
        <f t="shared" si="47"/>
        <v>2.2837879676193121E-6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8.0688028408421033</v>
      </c>
      <c r="H454" s="10">
        <f t="shared" si="48"/>
        <v>-2.3144393152766247E-2</v>
      </c>
      <c r="I454">
        <f t="shared" si="44"/>
        <v>-0.18515514522212997</v>
      </c>
      <c r="K454">
        <f t="shared" si="45"/>
        <v>-2.4652240143756773E-2</v>
      </c>
      <c r="M454">
        <f t="shared" si="46"/>
        <v>-2.4652240143756773E-2</v>
      </c>
      <c r="N454" s="13">
        <f t="shared" si="47"/>
        <v>2.2736025482391831E-6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8.082162240911865</v>
      </c>
      <c r="H455" s="10">
        <f t="shared" si="48"/>
        <v>-2.2802649119369418E-2</v>
      </c>
      <c r="I455">
        <f t="shared" si="44"/>
        <v>-0.18242119295495535</v>
      </c>
      <c r="K455">
        <f t="shared" si="45"/>
        <v>-2.4307020712503222E-2</v>
      </c>
      <c r="M455">
        <f t="shared" si="46"/>
        <v>-2.4307020712503222E-2</v>
      </c>
      <c r="N455" s="13">
        <f t="shared" si="47"/>
        <v>2.2631338902279377E-6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8.0955216409816266</v>
      </c>
      <c r="H456" s="10">
        <f t="shared" si="48"/>
        <v>-2.2465828910717661E-2</v>
      </c>
      <c r="I456">
        <f t="shared" si="44"/>
        <v>-0.17972663128574129</v>
      </c>
      <c r="K456">
        <f t="shared" si="45"/>
        <v>-2.3966625314976057E-2</v>
      </c>
      <c r="M456">
        <f t="shared" si="46"/>
        <v>-2.3966625314976057E-2</v>
      </c>
      <c r="N456" s="13">
        <f t="shared" si="47"/>
        <v>2.2523898470349316E-6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8.1088810410513883</v>
      </c>
      <c r="H457" s="10">
        <f t="shared" si="48"/>
        <v>-2.2133863505701644E-2</v>
      </c>
      <c r="I457">
        <f t="shared" si="44"/>
        <v>-0.17707090804561315</v>
      </c>
      <c r="K457">
        <f t="shared" si="45"/>
        <v>-2.3630986827889413E-2</v>
      </c>
      <c r="M457">
        <f t="shared" si="46"/>
        <v>-2.3630986827889413E-2</v>
      </c>
      <c r="N457" s="13">
        <f t="shared" si="47"/>
        <v>2.2413782418385423E-6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8.12224044112115</v>
      </c>
      <c r="H458" s="10">
        <f t="shared" si="48"/>
        <v>-2.1806684821478822E-2</v>
      </c>
      <c r="I458">
        <f t="shared" si="44"/>
        <v>-0.17445347857183058</v>
      </c>
      <c r="K458">
        <f t="shared" si="45"/>
        <v>-2.3300039053904553E-2</v>
      </c>
      <c r="M458">
        <f t="shared" si="46"/>
        <v>-2.3300039053904553E-2</v>
      </c>
      <c r="N458" s="13">
        <f t="shared" si="47"/>
        <v>2.2301068635038419E-6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8.1355998411909116</v>
      </c>
      <c r="H459" s="10">
        <f t="shared" si="48"/>
        <v>-2.148422570115897E-2</v>
      </c>
      <c r="I459">
        <f t="shared" si="44"/>
        <v>-0.17187380560927176</v>
      </c>
      <c r="K459">
        <f t="shared" si="45"/>
        <v>-2.2973716709082083E-2</v>
      </c>
      <c r="M459">
        <f t="shared" si="46"/>
        <v>-2.2973716709082083E-2</v>
      </c>
      <c r="N459" s="13">
        <f t="shared" si="47"/>
        <v>2.2185834626838099E-6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8.1489592412606733</v>
      </c>
      <c r="H460" s="10">
        <f t="shared" si="48"/>
        <v>-2.1166419901644109E-2</v>
      </c>
      <c r="I460">
        <f t="shared" si="44"/>
        <v>-0.16933135921315287</v>
      </c>
      <c r="K460">
        <f t="shared" si="45"/>
        <v>-2.2651955410498303E-2</v>
      </c>
      <c r="M460">
        <f t="shared" si="46"/>
        <v>-2.2651955410498303E-2</v>
      </c>
      <c r="N460" s="13">
        <f t="shared" si="47"/>
        <v>2.2068157480666909E-6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8.1623186413304349</v>
      </c>
      <c r="H461" s="10">
        <f t="shared" si="48"/>
        <v>-2.0853202081621423E-2</v>
      </c>
      <c r="I461">
        <f t="shared" si="44"/>
        <v>-0.16682561665297138</v>
      </c>
      <c r="K461">
        <f t="shared" si="45"/>
        <v>-2.2334691664022962E-2</v>
      </c>
      <c r="M461">
        <f t="shared" si="46"/>
        <v>-2.2334691664022962E-2</v>
      </c>
      <c r="N461" s="13">
        <f t="shared" si="47"/>
        <v>2.1948113827642869E-6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8.1756780414001966</v>
      </c>
      <c r="H462" s="10">
        <f t="shared" si="48"/>
        <v>-2.0544507789706991E-2</v>
      </c>
      <c r="I462">
        <f t="shared" si="44"/>
        <v>-0.16435606231765593</v>
      </c>
      <c r="K462">
        <f t="shared" si="45"/>
        <v>-2.202186285225697E-2</v>
      </c>
      <c r="M462">
        <f t="shared" si="46"/>
        <v>-2.202186285225697E-2</v>
      </c>
      <c r="N462" s="13">
        <f t="shared" si="47"/>
        <v>2.1825779808420514E-6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8.1890374414699583</v>
      </c>
      <c r="H463" s="10">
        <f t="shared" si="48"/>
        <v>-2.0240273452738967E-2</v>
      </c>
      <c r="I463">
        <f t="shared" si="44"/>
        <v>-0.16192218762191174</v>
      </c>
      <c r="K463">
        <f t="shared" si="45"/>
        <v>-2.1713407222627688E-2</v>
      </c>
      <c r="M463">
        <f t="shared" si="46"/>
        <v>-2.1713407222627688E-2</v>
      </c>
      <c r="N463" s="13">
        <f t="shared" si="47"/>
        <v>2.1701231039865531E-6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8.2023968415397217</v>
      </c>
      <c r="H464" s="10">
        <f t="shared" si="48"/>
        <v>-1.9940436364217995E-2</v>
      </c>
      <c r="I464">
        <f t="shared" si="44"/>
        <v>-0.15952349091374396</v>
      </c>
      <c r="K464">
        <f t="shared" si="45"/>
        <v>-2.1409263875640325E-2</v>
      </c>
      <c r="M464">
        <f t="shared" si="46"/>
        <v>-2.1409263875640325E-2</v>
      </c>
      <c r="N464" s="13">
        <f t="shared" si="47"/>
        <v>2.1574542583111164E-6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8.2157562416094816</v>
      </c>
      <c r="H465" s="10">
        <f t="shared" si="48"/>
        <v>-1.9644934672893626E-2</v>
      </c>
      <c r="I465">
        <f t="shared" si="44"/>
        <v>-0.157159477383149</v>
      </c>
      <c r="K465">
        <f t="shared" si="45"/>
        <v>-2.1109372753283621E-2</v>
      </c>
      <c r="M465">
        <f t="shared" si="46"/>
        <v>-2.1109372753283621E-2</v>
      </c>
      <c r="N465" s="13">
        <f t="shared" si="47"/>
        <v>2.144578891296334E-6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8.2291156416792433</v>
      </c>
      <c r="H466" s="10">
        <f t="shared" si="48"/>
        <v>-1.9353707371494569E-2</v>
      </c>
      <c r="I466">
        <f t="shared" si="44"/>
        <v>-0.15482965897195655</v>
      </c>
      <c r="K466">
        <f t="shared" si="45"/>
        <v>-2.0813674627586973E-2</v>
      </c>
      <c r="M466">
        <f t="shared" si="46"/>
        <v>-2.0813674627586973E-2</v>
      </c>
      <c r="N466" s="13">
        <f t="shared" si="47"/>
        <v>2.1315043888619823E-6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8.2424750417490049</v>
      </c>
      <c r="H467" s="10">
        <f t="shared" si="48"/>
        <v>-1.9066694285601458E-2</v>
      </c>
      <c r="I467">
        <f t="shared" si="44"/>
        <v>-0.15253355428481166</v>
      </c>
      <c r="K467">
        <f t="shared" si="45"/>
        <v>-2.0522111089328911E-2</v>
      </c>
      <c r="M467">
        <f t="shared" si="46"/>
        <v>-2.0522111089328911E-2</v>
      </c>
      <c r="N467" s="13">
        <f t="shared" si="47"/>
        <v>2.1182380725722376E-6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8.2558344418187684</v>
      </c>
      <c r="H468" s="10">
        <f t="shared" si="48"/>
        <v>-1.8783836062660101E-2</v>
      </c>
      <c r="I468">
        <f t="shared" ref="I468:I469" si="50">H468*$E$6</f>
        <v>-0.15027068850128081</v>
      </c>
      <c r="K468">
        <f t="shared" ref="K468:K469" si="51">(1/2)*($L$9*$L$4*EXP(-$L$7*$O$6*(G468/$O$6-1))-($L$9*$L$6*EXP(-$L$5*$O$6*(G468/$O$6-1))))</f>
        <v>-2.0234624536893325E-2</v>
      </c>
      <c r="M468">
        <f t="shared" ref="M468:M469" si="52">(1/2)*($L$9*$O$4*EXP(-$O$8*$O$6*(G468/$O$6-1))-($L$9*$O$7*EXP(-$O$5*$O$6*(G468/$O$6-1))))</f>
        <v>-2.0234624536893325E-2</v>
      </c>
      <c r="N468" s="13">
        <f t="shared" ref="N468:N469" si="53">(M468-H468)^2*O468</f>
        <v>2.104787196967965E-6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8.26919384188853</v>
      </c>
      <c r="H469" s="10">
        <f t="shared" si="48"/>
        <v>-1.8505074161133873E-2</v>
      </c>
      <c r="I469">
        <f t="shared" si="50"/>
        <v>-0.14804059328907099</v>
      </c>
      <c r="K469">
        <f t="shared" si="51"/>
        <v>-1.9951158165272997E-2</v>
      </c>
      <c r="M469">
        <f t="shared" si="52"/>
        <v>-1.9951158165272997E-2</v>
      </c>
      <c r="N469" s="13">
        <f t="shared" si="53"/>
        <v>2.0911589470270401E-6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B9" sqref="B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G2" s="1" t="s">
        <v>240</v>
      </c>
      <c r="H2" s="1" t="s">
        <v>239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167</v>
      </c>
      <c r="B3" s="66" t="s">
        <v>325</v>
      </c>
      <c r="D3" s="15" t="str">
        <f>A3</f>
        <v>HCP</v>
      </c>
      <c r="E3" s="1" t="str">
        <f>B3</f>
        <v>Ac [2]</v>
      </c>
      <c r="G3" s="15" t="str">
        <f>D3</f>
        <v>HCP</v>
      </c>
      <c r="H3" s="1" t="str">
        <f>E3</f>
        <v>Ac [2]</v>
      </c>
      <c r="K3" s="15" t="str">
        <f>A3</f>
        <v>HCP</v>
      </c>
      <c r="L3" s="1" t="str">
        <f>B3</f>
        <v>Ac [2]</v>
      </c>
      <c r="N3" s="15" t="str">
        <f>A3</f>
        <v>HCP</v>
      </c>
      <c r="O3" s="1" t="str">
        <f>L3</f>
        <v>Ac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-4.0557999999999996</v>
      </c>
      <c r="D4" s="18" t="s">
        <v>8</v>
      </c>
      <c r="E4" s="4">
        <f>MIN(H13,H4)</f>
        <v>3.9972020922970084</v>
      </c>
      <c r="G4" s="2" t="s">
        <v>236</v>
      </c>
      <c r="H4" s="1">
        <v>4.0069999999999997</v>
      </c>
      <c r="K4" s="2" t="s">
        <v>251</v>
      </c>
      <c r="L4" s="4">
        <f>O4</f>
        <v>0.67597279188618342</v>
      </c>
      <c r="N4" s="12" t="s">
        <v>251</v>
      </c>
      <c r="O4" s="4">
        <v>0.67597279188618342</v>
      </c>
      <c r="P4" t="s">
        <v>46</v>
      </c>
      <c r="Q4" s="26" t="s">
        <v>256</v>
      </c>
      <c r="R4">
        <f>$O$6*(SQRT(4/3+$H$11^2/4)*($H$4/$E$4))</f>
        <v>5.6665362329875899</v>
      </c>
      <c r="S4" t="s">
        <v>261</v>
      </c>
      <c r="X4" s="27"/>
    </row>
    <row r="5" spans="1:27" x14ac:dyDescent="0.4">
      <c r="A5" s="2" t="s">
        <v>20</v>
      </c>
      <c r="B5" s="1">
        <v>45.325877036908921</v>
      </c>
      <c r="D5" s="2" t="s">
        <v>3</v>
      </c>
      <c r="E5" s="5">
        <f>O10</f>
        <v>2.0220057259940472E-2</v>
      </c>
      <c r="G5" s="2" t="s">
        <v>237</v>
      </c>
      <c r="H5" s="67">
        <v>6.5193889999999994</v>
      </c>
      <c r="K5" s="2" t="s">
        <v>2</v>
      </c>
      <c r="L5" s="4">
        <f>O5</f>
        <v>0.6881314245841601</v>
      </c>
      <c r="N5" s="12" t="s">
        <v>2</v>
      </c>
      <c r="O5" s="4">
        <v>0.6881314245841601</v>
      </c>
      <c r="P5" t="s">
        <v>46</v>
      </c>
      <c r="Q5" s="28" t="s">
        <v>24</v>
      </c>
      <c r="R5" s="29">
        <f>O4</f>
        <v>0.67597279188618342</v>
      </c>
      <c r="S5" s="29">
        <f>O5</f>
        <v>0.6881314245841601</v>
      </c>
      <c r="T5" s="29">
        <f>O6</f>
        <v>4.0019384355458198</v>
      </c>
      <c r="U5" s="29">
        <f>($O$6*($H$4/$E$4)+$O$6*(SQRT(4/3+$H$11^2/4)*($H$4/$E$4)))/2</f>
        <v>4.8391420929603033</v>
      </c>
      <c r="V5" s="30" t="s">
        <v>110</v>
      </c>
      <c r="W5" s="30" t="str">
        <f>B3</f>
        <v>Ac [2]</v>
      </c>
      <c r="X5" s="31" t="str">
        <f>B3</f>
        <v>Ac [2]</v>
      </c>
    </row>
    <row r="6" spans="1:27" x14ac:dyDescent="0.4">
      <c r="A6" s="2" t="s">
        <v>0</v>
      </c>
      <c r="B6" s="67">
        <v>0.151</v>
      </c>
      <c r="D6" s="2" t="s">
        <v>13</v>
      </c>
      <c r="E6" s="1">
        <v>12</v>
      </c>
      <c r="F6" t="s">
        <v>14</v>
      </c>
      <c r="K6" s="18" t="s">
        <v>252</v>
      </c>
      <c r="L6" s="4">
        <f>2*L4</f>
        <v>1.3519455837723668</v>
      </c>
      <c r="N6" s="12" t="s">
        <v>23</v>
      </c>
      <c r="O6" s="4">
        <v>4.0019384355458198</v>
      </c>
      <c r="P6" t="s">
        <v>46</v>
      </c>
    </row>
    <row r="7" spans="1:27" x14ac:dyDescent="0.4">
      <c r="A7" s="63" t="s">
        <v>1</v>
      </c>
      <c r="B7" s="1">
        <v>2.0489999999999999</v>
      </c>
      <c r="C7" t="s">
        <v>247</v>
      </c>
      <c r="D7" s="2" t="s">
        <v>26</v>
      </c>
      <c r="E7" s="1">
        <v>2</v>
      </c>
      <c r="F7" t="s">
        <v>27</v>
      </c>
      <c r="K7" s="18" t="s">
        <v>250</v>
      </c>
      <c r="L7" s="4">
        <f>2*L5</f>
        <v>1.3762628491683202</v>
      </c>
      <c r="N7" s="18" t="s">
        <v>252</v>
      </c>
      <c r="O7" s="4">
        <f>2*O4</f>
        <v>1.3519455837723668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234</v>
      </c>
      <c r="N8" s="18" t="s">
        <v>250</v>
      </c>
      <c r="O8" s="4">
        <f>2*O5</f>
        <v>1.3762628491683202</v>
      </c>
      <c r="Q8" s="26" t="s">
        <v>256</v>
      </c>
      <c r="R8">
        <f>$O$6*(SQRT(4/3+$H$11^2/4)*($H$4/$E$4))</f>
        <v>5.6665362329875899</v>
      </c>
      <c r="S8" t="s">
        <v>261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244</v>
      </c>
      <c r="O9" s="1">
        <f>O8/O5</f>
        <v>2</v>
      </c>
      <c r="Q9" s="28" t="s">
        <v>24</v>
      </c>
      <c r="R9" s="29">
        <f>O4</f>
        <v>0.67597279188618342</v>
      </c>
      <c r="S9" s="29">
        <f>O5</f>
        <v>0.6881314245841601</v>
      </c>
      <c r="T9" s="29">
        <f>O6</f>
        <v>4.0019384355458198</v>
      </c>
      <c r="U9" s="29">
        <f>($O$6*($H$4/$E$4)+$O$6*(SQRT(4/3+$H$11^2/4)*($H$4/$E$4)))/2</f>
        <v>4.8391420929603033</v>
      </c>
      <c r="V9" s="30" t="s">
        <v>110</v>
      </c>
      <c r="W9" s="30" t="str">
        <f>B3</f>
        <v>Ac [2]</v>
      </c>
      <c r="X9" s="31" t="str">
        <f>B3</f>
        <v>Ac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243</v>
      </c>
      <c r="H10" s="1" t="s">
        <v>242</v>
      </c>
      <c r="M10" t="s">
        <v>28</v>
      </c>
      <c r="N10" s="3" t="s">
        <v>245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4.4921964190073007</v>
      </c>
      <c r="D11" s="3" t="s">
        <v>8</v>
      </c>
      <c r="E11" s="4">
        <f>E4</f>
        <v>3.9972020922970084</v>
      </c>
      <c r="G11" s="22" t="s">
        <v>233</v>
      </c>
      <c r="H11" s="1">
        <f>H5/H4</f>
        <v>1.627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4.0069999999999997</v>
      </c>
      <c r="C12" t="s">
        <v>235</v>
      </c>
      <c r="D12" s="3" t="s">
        <v>2</v>
      </c>
      <c r="E12" s="4">
        <f>(9*$B$6*$B$5/(-$B$4))^(1/2)</f>
        <v>3.897127109470766</v>
      </c>
      <c r="G12" s="22" t="s">
        <v>238</v>
      </c>
      <c r="H12" s="1">
        <f>H4^3*H11*SQRT(3)/2</f>
        <v>90.651754073817841</v>
      </c>
      <c r="N12" s="22" t="s">
        <v>255</v>
      </c>
      <c r="O12" s="20">
        <f>(O6-E4)/E4*100</f>
        <v>0.11849146326473799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241</v>
      </c>
      <c r="H13" s="1">
        <f>H4/2*SQRT(4/3+(H11)^2)</f>
        <v>3.9972020922970084</v>
      </c>
      <c r="I13" s="1">
        <f>MAX(H13,H4)</f>
        <v>4.0069999999999997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-0.19874701236746992</v>
      </c>
      <c r="D14" s="3" t="s">
        <v>15</v>
      </c>
      <c r="E14" s="4">
        <f>-(1+$E$13+$E$5*$E$13^3)*EXP(-$E$13)</f>
        <v>-1</v>
      </c>
      <c r="G14" s="22" t="s">
        <v>246</v>
      </c>
      <c r="H14" s="1">
        <f>SQRT((H4*3/2)^2+(H4/2/SQRT(3))^2+(H5/2)^2)</f>
        <v>6.9346753757233346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-4.0557999999999996</v>
      </c>
    </row>
    <row r="16" spans="1:27" x14ac:dyDescent="0.4">
      <c r="D16" s="3" t="s">
        <v>9</v>
      </c>
      <c r="E16" s="4">
        <f>$E$15*$E$6</f>
        <v>-48.669599999999996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5.2289740027017584E-2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2.9715229240237844</v>
      </c>
      <c r="H19" s="10">
        <f>-(-$B$4)*(1+D19+$E$5*D19^3)*EXP(-D19)</f>
        <v>0.22292223771387171</v>
      </c>
      <c r="I19">
        <f>H19*$E$6</f>
        <v>2.6750668525664603</v>
      </c>
      <c r="K19">
        <f>(1/2)*(($L$9/2)*$L$4*EXP(-$L$7*$O$6*(G19/$O$6-1))+($L$9/2)*$L$4*EXP(-$L$7*$O$6*(($H$4/$E$4)*G19/$O$6-1))-(($L$9/2)*$L$6*EXP(-$L$5*$O$6*(G19/$O$6-1))+($L$9/2)*$L$6*EXP(-$L$5*$O$6*(($H$4/$E$4)*G19/$O$6-1))))</f>
        <v>0.2221013823914646</v>
      </c>
      <c r="M19">
        <f>(1/2)*(($L$9/2)*$O$4*EXP(-$O$8*$O$6*(G19/$O$6-1))+($L$9/2)*$O$4*EXP(-$O$8*$O$6*(($H$4/$E$4)*G19/$O$6-1))-(($L$9/2)*$O$7*EXP(-$O$5*$O$6*(G19/$O$6-1))+($L$9/2)*$O$7*EXP(-$O$5*$O$6*(($H$4/$E$4)*G19/$O$6-1))))</f>
        <v>0.2221013823914646</v>
      </c>
      <c r="N19" s="13">
        <f>(M19-H19)^2*O19</f>
        <v>6.7380346032408091E-7</v>
      </c>
      <c r="O19" s="13">
        <v>1</v>
      </c>
      <c r="P19" s="14">
        <f>SUMSQ(N19:N295)</f>
        <v>4.6259173348011713E-9</v>
      </c>
      <c r="Q19" s="1" t="s">
        <v>61</v>
      </c>
      <c r="R19" s="19">
        <f>O8/(O8-O5)*-B4/SQRT(L9)</f>
        <v>2.3416172217792841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2.992036507389249</v>
      </c>
      <c r="H20" s="10">
        <f>-(-$B$4)*(1+D20+$E$5*D20^3)*EXP(-D20)</f>
        <v>-1.0471974128763223E-2</v>
      </c>
      <c r="I20">
        <f t="shared" ref="I20:I83" si="2">H20*$E$6</f>
        <v>-0.12566368954515866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-1.1599706514637376E-2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-1.1599706514637376E-2</v>
      </c>
      <c r="N20" s="13">
        <f t="shared" ref="N20:N83" si="5">(M20-H20)^2*O20</f>
        <v>1.2717803341494099E-6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3.0125500907547136</v>
      </c>
      <c r="H21" s="10">
        <f t="shared" ref="H21:H84" si="6">-(-$B$4)*(1+D21+$E$5*D21^3)*EXP(-D21)</f>
        <v>-0.23420680755125386</v>
      </c>
      <c r="I21">
        <f t="shared" si="2"/>
        <v>-2.8104816906150463</v>
      </c>
      <c r="K21">
        <f t="shared" si="3"/>
        <v>-0.23559449255800224</v>
      </c>
      <c r="M21">
        <f t="shared" si="4"/>
        <v>-0.23559449255800224</v>
      </c>
      <c r="N21" s="13">
        <f t="shared" si="5"/>
        <v>1.9256696779542492E-6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3.0330636741201782</v>
      </c>
      <c r="H22" s="10">
        <f t="shared" si="6"/>
        <v>-0.44859333957965797</v>
      </c>
      <c r="I22">
        <f t="shared" si="2"/>
        <v>-5.3831200749558956</v>
      </c>
      <c r="K22">
        <f t="shared" si="3"/>
        <v>-0.45019830697155783</v>
      </c>
      <c r="M22">
        <f t="shared" si="4"/>
        <v>-0.45019830697155783</v>
      </c>
      <c r="N22" s="13">
        <f t="shared" si="5"/>
        <v>2.5759203290618344E-6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3.0535772574856423</v>
      </c>
      <c r="H23" s="10">
        <f t="shared" si="6"/>
        <v>-0.65393351853504378</v>
      </c>
      <c r="I23">
        <f t="shared" si="2"/>
        <v>-7.8472022224205258</v>
      </c>
      <c r="K23">
        <f t="shared" si="3"/>
        <v>-0.65571706359142823</v>
      </c>
      <c r="M23">
        <f t="shared" si="4"/>
        <v>-0.65571706359142823</v>
      </c>
      <c r="N23" s="13">
        <f t="shared" si="5"/>
        <v>3.1810329681534115E-6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3.074090840851107</v>
      </c>
      <c r="H24" s="10">
        <f t="shared" si="6"/>
        <v>-0.85052041934808398</v>
      </c>
      <c r="I24">
        <f t="shared" si="2"/>
        <v>-10.206245032177009</v>
      </c>
      <c r="K24">
        <f t="shared" si="3"/>
        <v>-0.85244753015354391</v>
      </c>
      <c r="M24">
        <f t="shared" si="4"/>
        <v>-0.85244753015354391</v>
      </c>
      <c r="N24" s="13">
        <f t="shared" si="5"/>
        <v>3.7137560565204227E-6</v>
      </c>
      <c r="O24" s="13">
        <v>1</v>
      </c>
      <c r="Q24" s="17" t="s">
        <v>57</v>
      </c>
      <c r="R24" s="19">
        <f>O5/(O8-O5)*-B4/L9</f>
        <v>0.3379833333333333</v>
      </c>
      <c r="V24" s="15" t="str">
        <f>D3</f>
        <v>HCP</v>
      </c>
      <c r="W24" s="1" t="str">
        <f>E3</f>
        <v>Ac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3.0946044242165716</v>
      </c>
      <c r="H25" s="10">
        <f t="shared" si="6"/>
        <v>-1.0386384919514013</v>
      </c>
      <c r="I25">
        <f t="shared" si="2"/>
        <v>-12.463661903416817</v>
      </c>
      <c r="K25">
        <f t="shared" si="3"/>
        <v>-1.0406775919050215</v>
      </c>
      <c r="M25">
        <f t="shared" si="4"/>
        <v>-1.0406775919050215</v>
      </c>
      <c r="N25" s="13">
        <f t="shared" si="5"/>
        <v>4.1579286208537852E-6</v>
      </c>
      <c r="O25" s="13">
        <v>1</v>
      </c>
      <c r="Q25" s="17" t="s">
        <v>58</v>
      </c>
      <c r="R25" s="19">
        <f>O8/(O8-O5)*-B4/SQRT(L9)</f>
        <v>2.3416172217792841</v>
      </c>
      <c r="V25" s="2" t="s">
        <v>102</v>
      </c>
      <c r="W25" s="1">
        <f>(-B4/(12*PI()*B6*W26))^(1/2)</f>
        <v>0.71084461225689377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3.1151180075820357</v>
      </c>
      <c r="H26" s="10">
        <f t="shared" si="6"/>
        <v>-1.2185638029330013</v>
      </c>
      <c r="I26">
        <f t="shared" si="2"/>
        <v>-14.622765635196014</v>
      </c>
      <c r="K26">
        <f t="shared" si="3"/>
        <v>-1.2206865077463878</v>
      </c>
      <c r="M26">
        <f t="shared" si="4"/>
        <v>-1.2206865077463878</v>
      </c>
      <c r="N26" s="13">
        <f t="shared" si="5"/>
        <v>4.505875724774216E-6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3.1356315909475003</v>
      </c>
      <c r="H27" s="10">
        <f t="shared" si="6"/>
        <v>-1.3905642706293235</v>
      </c>
      <c r="I27">
        <f t="shared" si="2"/>
        <v>-16.686771247551881</v>
      </c>
      <c r="K27">
        <f t="shared" si="3"/>
        <v>-1.3927451591145061</v>
      </c>
      <c r="M27">
        <f t="shared" si="4"/>
        <v>-1.3927451591145061</v>
      </c>
      <c r="N27" s="13">
        <f t="shared" si="5"/>
        <v>4.7562745848020917E-6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2.0489999999999999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3.1561451743129649</v>
      </c>
      <c r="H28" s="10">
        <f t="shared" si="6"/>
        <v>-1.5548998938318364</v>
      </c>
      <c r="I28">
        <f t="shared" si="2"/>
        <v>-18.658798725982038</v>
      </c>
      <c r="K28">
        <f t="shared" si="3"/>
        <v>-1.5571162918100665</v>
      </c>
      <c r="M28">
        <f t="shared" si="4"/>
        <v>-1.5571162918100665</v>
      </c>
      <c r="N28" s="13">
        <f t="shared" si="5"/>
        <v>4.9124199979026722E-6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1.5865446771435776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3.1766587576784291</v>
      </c>
      <c r="H29" s="10">
        <f t="shared" si="6"/>
        <v>-1.7118229742765603</v>
      </c>
      <c r="I29">
        <f t="shared" si="2"/>
        <v>-20.541875691318722</v>
      </c>
      <c r="K29">
        <f t="shared" si="3"/>
        <v>-1.7140547509682023</v>
      </c>
      <c r="M29">
        <f t="shared" si="4"/>
        <v>-1.7140547509682023</v>
      </c>
      <c r="N29" s="13">
        <f t="shared" si="5"/>
        <v>4.9808272013564422E-6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3.1971723410438937</v>
      </c>
      <c r="H30" s="10">
        <f t="shared" si="6"/>
        <v>-1.8615783330815221</v>
      </c>
      <c r="I30">
        <f t="shared" si="2"/>
        <v>-22.338939996978265</v>
      </c>
      <c r="K30">
        <f t="shared" si="3"/>
        <v>-1.8638077093648029</v>
      </c>
      <c r="M30">
        <f t="shared" si="4"/>
        <v>-1.8638077093648029</v>
      </c>
      <c r="N30" s="13">
        <f t="shared" si="5"/>
        <v>4.9701186124548815E-6</v>
      </c>
      <c r="O30" s="13">
        <v>1</v>
      </c>
      <c r="V30" s="22" t="s">
        <v>22</v>
      </c>
      <c r="W30" s="1">
        <f>1/(O5*W25^2)</f>
        <v>2.8759362621607889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3.2176859244093583</v>
      </c>
      <c r="H31" s="10">
        <f t="shared" si="6"/>
        <v>-2.0044035212928142</v>
      </c>
      <c r="I31">
        <f t="shared" si="2"/>
        <v>-24.05284225551377</v>
      </c>
      <c r="K31">
        <f t="shared" si="3"/>
        <v>-2.0066148892458866</v>
      </c>
      <c r="M31">
        <f t="shared" si="4"/>
        <v>-2.0066148892458866</v>
      </c>
      <c r="N31" s="13">
        <f t="shared" si="5"/>
        <v>4.8901482238756975E-6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3.2381995077748229</v>
      </c>
      <c r="H32" s="10">
        <f t="shared" si="6"/>
        <v>-2.1405290246958004</v>
      </c>
      <c r="I32">
        <f t="shared" si="2"/>
        <v>-25.686348296349607</v>
      </c>
      <c r="K32">
        <f t="shared" si="3"/>
        <v>-2.1427087778622642</v>
      </c>
      <c r="M32">
        <f t="shared" si="4"/>
        <v>-2.1427087778622642</v>
      </c>
      <c r="N32" s="13">
        <f t="shared" si="5"/>
        <v>4.7513238667089349E-6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3.2587130911402871</v>
      </c>
      <c r="H33" s="10">
        <f t="shared" si="6"/>
        <v>-2.2701784630438859</v>
      </c>
      <c r="I33">
        <f t="shared" si="2"/>
        <v>-27.242141556526633</v>
      </c>
      <c r="K33">
        <f t="shared" si="3"/>
        <v>-2.2723148368863981</v>
      </c>
      <c r="M33">
        <f t="shared" si="4"/>
        <v>-2.2723148368863981</v>
      </c>
      <c r="N33" s="13">
        <f t="shared" si="5"/>
        <v>4.5640931949703242E-6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3.2792266745057517</v>
      </c>
      <c r="H34" s="10">
        <f t="shared" si="6"/>
        <v>-2.3935687838533308</v>
      </c>
      <c r="I34">
        <f t="shared" si="2"/>
        <v>-28.72282540623997</v>
      </c>
      <c r="K34">
        <f t="shared" si="3"/>
        <v>-2.3956517058835765</v>
      </c>
      <c r="M34">
        <f t="shared" si="4"/>
        <v>-2.3956517058835765</v>
      </c>
      <c r="N34" s="13">
        <f t="shared" si="5"/>
        <v>4.3385641840825619E-6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3.2997402578712158</v>
      </c>
      <c r="H35" s="10">
        <f t="shared" si="6"/>
        <v>-2.5109104509087046</v>
      </c>
      <c r="I35">
        <f t="shared" si="2"/>
        <v>-30.130925410904453</v>
      </c>
      <c r="K35">
        <f t="shared" si="3"/>
        <v>-2.5129314000045966</v>
      </c>
      <c r="M35">
        <f t="shared" si="4"/>
        <v>-2.5129314000045966</v>
      </c>
      <c r="N35" s="13">
        <f t="shared" si="5"/>
        <v>4.0842352481867349E-6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3.3202538412366804</v>
      </c>
      <c r="H36" s="10">
        <f t="shared" si="6"/>
        <v>-2.6224076276198081</v>
      </c>
      <c r="I36">
        <f t="shared" si="2"/>
        <v>-31.468891531437698</v>
      </c>
      <c r="K36">
        <f t="shared" si="3"/>
        <v>-2.6243595020625925</v>
      </c>
      <c r="M36">
        <f t="shared" si="4"/>
        <v>-2.6243595020625925</v>
      </c>
      <c r="N36" s="13">
        <f t="shared" si="5"/>
        <v>3.8098138403950695E-6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3.340767424602145</v>
      </c>
      <c r="H37" s="10">
        <f t="shared" si="6"/>
        <v>-2.7282583553672137</v>
      </c>
      <c r="I37">
        <f t="shared" si="2"/>
        <v>-32.739100264406567</v>
      </c>
      <c r="K37">
        <f t="shared" si="3"/>
        <v>-2.7301353491519134</v>
      </c>
      <c r="M37">
        <f t="shared" si="4"/>
        <v>-2.7301353491519134</v>
      </c>
      <c r="N37" s="13">
        <f t="shared" si="5"/>
        <v>3.5231056678010489E-6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3.3612810079676096</v>
      </c>
      <c r="H38" s="10">
        <f t="shared" si="6"/>
        <v>-2.828654726970012</v>
      </c>
      <c r="I38">
        <f t="shared" si="2"/>
        <v>-33.943856723640145</v>
      </c>
      <c r="K38">
        <f t="shared" si="3"/>
        <v>-2.830452213962765</v>
      </c>
      <c r="M38">
        <f t="shared" si="4"/>
        <v>-2.830452213962765</v>
      </c>
      <c r="N38" s="13">
        <f t="shared" si="5"/>
        <v>3.2309594891164437E-6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3.3817945913330743</v>
      </c>
      <c r="H39" s="10">
        <f t="shared" si="6"/>
        <v>-2.9237830554058366</v>
      </c>
      <c r="I39">
        <f t="shared" si="2"/>
        <v>-35.085396664870039</v>
      </c>
      <c r="K39">
        <f t="shared" si="3"/>
        <v>-2.9254974809407592</v>
      </c>
      <c r="M39">
        <f t="shared" si="4"/>
        <v>-2.9254974809407592</v>
      </c>
      <c r="N39" s="13">
        <f t="shared" si="5"/>
        <v>2.9392549147947309E-6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3.4023081746985384</v>
      </c>
      <c r="H40" s="10">
        <f t="shared" si="6"/>
        <v>-3.0138240379098664</v>
      </c>
      <c r="I40">
        <f t="shared" si="2"/>
        <v>-36.165888454918395</v>
      </c>
      <c r="K40">
        <f t="shared" si="3"/>
        <v>-3.015452817436584</v>
      </c>
      <c r="M40">
        <f t="shared" si="4"/>
        <v>-3.015452817436584</v>
      </c>
      <c r="N40" s="13">
        <f t="shared" si="5"/>
        <v>2.6529227466543539E-6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3.422821758064003</v>
      </c>
      <c r="H41" s="10">
        <f t="shared" si="6"/>
        <v>-3.0989529155761799</v>
      </c>
      <c r="I41">
        <f t="shared" si="2"/>
        <v>-37.187434986914155</v>
      </c>
      <c r="K41">
        <f t="shared" si="3"/>
        <v>-3.1004943399867582</v>
      </c>
      <c r="M41">
        <f t="shared" si="4"/>
        <v>-3.1004943399867582</v>
      </c>
      <c r="N41" s="13">
        <f t="shared" si="5"/>
        <v>2.3759892135265101E-6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3.4433353414294672</v>
      </c>
      <c r="H42" s="10">
        <f t="shared" si="6"/>
        <v>-3.1793396285816136</v>
      </c>
      <c r="I42">
        <f t="shared" si="2"/>
        <v>-38.152075542979361</v>
      </c>
      <c r="K42">
        <f t="shared" si="3"/>
        <v>-3.1807927758626136</v>
      </c>
      <c r="M42">
        <f t="shared" si="4"/>
        <v>-3.1807927758626136</v>
      </c>
      <c r="N42" s="13">
        <f t="shared" si="5"/>
        <v>2.1116370202776611E-6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3.4638489247949322</v>
      </c>
      <c r="H43" s="10">
        <f t="shared" si="6"/>
        <v>-3.255148967149128</v>
      </c>
      <c r="I43">
        <f t="shared" si="2"/>
        <v>-39.061787605789533</v>
      </c>
      <c r="K43">
        <f t="shared" si="3"/>
        <v>-3.2565136200206979</v>
      </c>
      <c r="M43">
        <f t="shared" si="4"/>
        <v>-3.2565136200206979</v>
      </c>
      <c r="N43" s="13">
        <f t="shared" si="5"/>
        <v>1.862277459883805E-6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3.4843625081603964</v>
      </c>
      <c r="H44" s="10">
        <f t="shared" si="6"/>
        <v>-3.326540718364638</v>
      </c>
      <c r="I44">
        <f t="shared" si="2"/>
        <v>-39.918488620375655</v>
      </c>
      <c r="K44">
        <f t="shared" si="3"/>
        <v>-3.3278172875841552</v>
      </c>
      <c r="M44">
        <f t="shared" si="4"/>
        <v>-3.3278172875841552</v>
      </c>
      <c r="N44" s="13">
        <f t="shared" si="5"/>
        <v>1.6296289722185793E-6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3.504876091525861</v>
      </c>
      <c r="H45" s="10">
        <f t="shared" si="6"/>
        <v>-3.3936698089582595</v>
      </c>
      <c r="I45">
        <f t="shared" si="2"/>
        <v>-40.724037707499114</v>
      </c>
      <c r="K45">
        <f t="shared" si="3"/>
        <v>-3.3948592619809634</v>
      </c>
      <c r="M45">
        <f t="shared" si="4"/>
        <v>-3.3948592619809634</v>
      </c>
      <c r="N45" s="13">
        <f t="shared" si="5"/>
        <v>1.4147984932194475E-6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3.5253896748913256</v>
      </c>
      <c r="H46" s="10">
        <f t="shared" si="6"/>
        <v>-3.456686444158025</v>
      </c>
      <c r="I46">
        <f t="shared" si="2"/>
        <v>-41.480237329896298</v>
      </c>
      <c r="K46">
        <f t="shared" si="3"/>
        <v>-3.4577902388613424</v>
      </c>
      <c r="M46">
        <f t="shared" si="4"/>
        <v>-3.4577902388613424</v>
      </c>
      <c r="N46" s="13">
        <f t="shared" si="5"/>
        <v>1.21836274707166E-6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3.5459032582567898</v>
      </c>
      <c r="H47" s="10">
        <f t="shared" si="6"/>
        <v>-3.5157362427213075</v>
      </c>
      <c r="I47">
        <f t="shared" si="2"/>
        <v>-42.188834912655693</v>
      </c>
      <c r="K47">
        <f t="shared" si="3"/>
        <v>-3.5167562659133287</v>
      </c>
      <c r="M47">
        <f t="shared" si="4"/>
        <v>-3.5167562659133287</v>
      </c>
      <c r="N47" s="13">
        <f t="shared" si="5"/>
        <v>1.0404473122611448E-6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3.5664168416222553</v>
      </c>
      <c r="H48" s="10">
        <f t="shared" si="6"/>
        <v>-3.5709603682463933</v>
      </c>
      <c r="I48">
        <f t="shared" si="2"/>
        <v>-42.851524418956721</v>
      </c>
      <c r="K48">
        <f t="shared" si="3"/>
        <v>-3.5718988786920676</v>
      </c>
      <c r="M48">
        <f t="shared" si="4"/>
        <v>-3.5718988786920676</v>
      </c>
      <c r="N48" s="13">
        <f t="shared" si="5"/>
        <v>8.8080185663973334E-7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3.5869304249877199</v>
      </c>
      <c r="H49" s="10">
        <f t="shared" si="6"/>
        <v>-3.6224956568639852</v>
      </c>
      <c r="I49">
        <f t="shared" si="2"/>
        <v>-43.469947882367819</v>
      </c>
      <c r="K49">
        <f t="shared" si="3"/>
        <v>-3.6233552325751894</v>
      </c>
      <c r="M49">
        <f t="shared" si="4"/>
        <v>-3.6233552325751894</v>
      </c>
      <c r="N49" s="13">
        <f t="shared" si="5"/>
        <v>7.3887040329221994E-7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3.6074440083531845</v>
      </c>
      <c r="H50" s="10">
        <f t="shared" si="6"/>
        <v>-3.670474741405815</v>
      </c>
      <c r="I50">
        <f t="shared" si="2"/>
        <v>-44.045696896869778</v>
      </c>
      <c r="K50">
        <f t="shared" si="3"/>
        <v>-3.6712582309534927</v>
      </c>
      <c r="M50">
        <f t="shared" si="4"/>
        <v>-3.6712582309534927</v>
      </c>
      <c r="N50" s="13">
        <f t="shared" si="5"/>
        <v>6.1385587132021802E-7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3.6279575917186486</v>
      </c>
      <c r="H51" s="10">
        <f t="shared" si="6"/>
        <v>-3.7150261721449227</v>
      </c>
      <c r="I51">
        <f t="shared" si="2"/>
        <v>-44.580314065739074</v>
      </c>
      <c r="K51">
        <f t="shared" si="3"/>
        <v>-3.7157366497630573</v>
      </c>
      <c r="M51">
        <f t="shared" si="4"/>
        <v>-3.7157366497630573</v>
      </c>
      <c r="N51" s="13">
        <f t="shared" si="5"/>
        <v>5.0477844587019493E-7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3.6484711750841132</v>
      </c>
      <c r="H52" s="10">
        <f t="shared" si="6"/>
        <v>-3.7562745341997648</v>
      </c>
      <c r="I52">
        <f t="shared" si="2"/>
        <v>-45.075294410397177</v>
      </c>
      <c r="K52">
        <f t="shared" si="3"/>
        <v>-3.7569152584619783</v>
      </c>
      <c r="M52">
        <f t="shared" si="4"/>
        <v>-3.7569152584619783</v>
      </c>
      <c r="N52" s="13">
        <f t="shared" si="5"/>
        <v>4.1052758018904682E-7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3.6689847584495778</v>
      </c>
      <c r="H53" s="10">
        <f t="shared" si="6"/>
        <v>-3.7943405616918175</v>
      </c>
      <c r="I53">
        <f t="shared" si="2"/>
        <v>-45.532086740301807</v>
      </c>
      <c r="K53">
        <f t="shared" si="3"/>
        <v>-3.7949149375519928</v>
      </c>
      <c r="M53">
        <f t="shared" si="4"/>
        <v>-3.7949149375519928</v>
      </c>
      <c r="N53" s="13">
        <f t="shared" si="5"/>
        <v>3.2990762875209304E-7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3.6894983418150424</v>
      </c>
      <c r="H54" s="10">
        <f t="shared" si="6"/>
        <v>-3.8293412487440306</v>
      </c>
      <c r="I54">
        <f t="shared" si="2"/>
        <v>-45.952094984928365</v>
      </c>
      <c r="K54">
        <f t="shared" si="3"/>
        <v>-3.8298527927424564</v>
      </c>
      <c r="M54">
        <f t="shared" si="4"/>
        <v>-3.8298527927424564</v>
      </c>
      <c r="N54" s="13">
        <f t="shared" si="5"/>
        <v>2.6167726232544432E-7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3.7100119251805066</v>
      </c>
      <c r="H55" s="10">
        <f t="shared" si="6"/>
        <v>-3.8613899574051502</v>
      </c>
      <c r="I55">
        <f t="shared" si="2"/>
        <v>-46.336679488861805</v>
      </c>
      <c r="K55">
        <f t="shared" si="3"/>
        <v>-3.8618422658514291</v>
      </c>
      <c r="M55">
        <f t="shared" si="4"/>
        <v>-3.8618422658514291</v>
      </c>
      <c r="N55" s="13">
        <f t="shared" si="5"/>
        <v>2.04582930575196E-7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3.7305255085459712</v>
      </c>
      <c r="H56" s="10">
        <f t="shared" si="6"/>
        <v>-3.8905965225827432</v>
      </c>
      <c r="I56">
        <f t="shared" si="2"/>
        <v>-46.687158270992917</v>
      </c>
      <c r="K56">
        <f t="shared" si="3"/>
        <v>-3.8909932425359131</v>
      </c>
      <c r="M56">
        <f t="shared" si="4"/>
        <v>-3.8909932425359131</v>
      </c>
      <c r="N56" s="13">
        <f t="shared" si="5"/>
        <v>1.5738672124305679E-7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3.7510390919114358</v>
      </c>
      <c r="H57" s="10">
        <f t="shared" si="6"/>
        <v>-3.9170673540654919</v>
      </c>
      <c r="I57">
        <f t="shared" si="2"/>
        <v>-47.004808248785906</v>
      </c>
      <c r="K57">
        <f t="shared" si="3"/>
        <v>-3.9174121569407792</v>
      </c>
      <c r="M57">
        <f t="shared" si="4"/>
        <v>-3.9174121569407792</v>
      </c>
      <c r="N57" s="13">
        <f t="shared" si="5"/>
        <v>1.1888902280636487E-7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3.7715526752769004</v>
      </c>
      <c r="H58" s="10">
        <f t="shared" si="6"/>
        <v>-3.9409055357133016</v>
      </c>
      <c r="I58">
        <f t="shared" si="2"/>
        <v>-47.290866428559617</v>
      </c>
      <c r="K58">
        <f t="shared" si="3"/>
        <v>-3.9412020933533309</v>
      </c>
      <c r="M58">
        <f t="shared" si="4"/>
        <v>-3.9412020933533309</v>
      </c>
      <c r="N58" s="13">
        <f t="shared" si="5"/>
        <v>8.7946433859770372E-8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3.7920662586423646</v>
      </c>
      <c r="H59" s="10">
        <f t="shared" si="6"/>
        <v>-3.9622109218916082</v>
      </c>
      <c r="I59">
        <f t="shared" si="2"/>
        <v>-47.546531062699302</v>
      </c>
      <c r="K59">
        <f t="shared" si="3"/>
        <v>-3.9624628849480645</v>
      </c>
      <c r="M59">
        <f t="shared" si="4"/>
        <v>-3.9624628849480645</v>
      </c>
      <c r="N59" s="13">
        <f t="shared" si="5"/>
        <v>6.3485381818831509E-8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3.8125798420078287</v>
      </c>
      <c r="H60" s="10">
        <f t="shared" si="6"/>
        <v>-3.9810802312243214</v>
      </c>
      <c r="I60">
        <f t="shared" si="2"/>
        <v>-47.772962774691855</v>
      </c>
      <c r="K60">
        <f t="shared" si="3"/>
        <v>-3.9812912097038193</v>
      </c>
      <c r="M60">
        <f t="shared" si="4"/>
        <v>-3.9812912097038193</v>
      </c>
      <c r="N60" s="13">
        <f t="shared" si="5"/>
        <v>4.4511918811251783E-8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3.8330934253732938</v>
      </c>
      <c r="H61" s="10">
        <f t="shared" si="6"/>
        <v>-3.9976071377378122</v>
      </c>
      <c r="I61">
        <f t="shared" si="2"/>
        <v>-47.971285652853744</v>
      </c>
      <c r="K61">
        <f t="shared" si="3"/>
        <v>-3.9977806835731506</v>
      </c>
      <c r="M61">
        <f t="shared" si="4"/>
        <v>-3.9977806835731506</v>
      </c>
      <c r="N61" s="13">
        <f t="shared" si="5"/>
        <v>3.011815696332465E-8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3.8536070087387579</v>
      </c>
      <c r="H62" s="10">
        <f t="shared" si="6"/>
        <v>-4.0118823594665107</v>
      </c>
      <c r="I62">
        <f t="shared" si="2"/>
        <v>-48.142588313598125</v>
      </c>
      <c r="K62">
        <f t="shared" si="3"/>
        <v>-4.012021950981568</v>
      </c>
      <c r="M62">
        <f t="shared" si="4"/>
        <v>-4.012021950981568</v>
      </c>
      <c r="N62" s="13">
        <f t="shared" si="5"/>
        <v>1.9485791075983778E-8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3.8741205921042225</v>
      </c>
      <c r="H63" s="10">
        <f t="shared" si="6"/>
        <v>-4.0239937445887577</v>
      </c>
      <c r="I63">
        <f t="shared" si="2"/>
        <v>-48.287924935065092</v>
      </c>
      <c r="K63">
        <f t="shared" si="3"/>
        <v>-4.0241027727321157</v>
      </c>
      <c r="M63">
        <f t="shared" si="4"/>
        <v>-4.0241027727321157</v>
      </c>
      <c r="N63" s="13">
        <f t="shared" si="5"/>
        <v>1.1887136044093286E-8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3.8946341754696872</v>
      </c>
      <c r="H64" s="10">
        <f t="shared" si="6"/>
        <v>-4.0340263551597548</v>
      </c>
      <c r="I64">
        <f t="shared" si="2"/>
        <v>-48.408316261917058</v>
      </c>
      <c r="K64">
        <f t="shared" si="3"/>
        <v>-4.0341081113885746</v>
      </c>
      <c r="M64">
        <f t="shared" si="4"/>
        <v>-4.0341081113885746</v>
      </c>
      <c r="N64" s="13">
        <f t="shared" si="5"/>
        <v>6.684080950833017E-9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3.9151477588351518</v>
      </c>
      <c r="H65" s="10">
        <f t="shared" si="6"/>
        <v>-4.0420625485067276</v>
      </c>
      <c r="I65">
        <f t="shared" si="2"/>
        <v>-48.504750582080732</v>
      </c>
      <c r="K65">
        <f t="shared" si="3"/>
        <v>-4.0421202142086088</v>
      </c>
      <c r="M65">
        <f t="shared" si="4"/>
        <v>-4.0421202142086088</v>
      </c>
      <c r="N65" s="13">
        <f t="shared" si="5"/>
        <v>3.3253331734455323E-9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3.9356613422006159</v>
      </c>
      <c r="H66" s="10">
        <f t="shared" si="6"/>
        <v>-4.0481820563496171</v>
      </c>
      <c r="I66">
        <f t="shared" si="2"/>
        <v>-48.578184676195406</v>
      </c>
      <c r="K66">
        <f t="shared" si="3"/>
        <v>-4.0482186936960973</v>
      </c>
      <c r="M66">
        <f t="shared" si="4"/>
        <v>-4.0482186936960973</v>
      </c>
      <c r="N66" s="13">
        <f t="shared" si="5"/>
        <v>1.3422951571090442E-9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3.9561749255660801</v>
      </c>
      <c r="H67" s="10">
        <f t="shared" si="6"/>
        <v>-4.052462061709015</v>
      </c>
      <c r="I67">
        <f t="shared" si="2"/>
        <v>-48.62954474050818</v>
      </c>
      <c r="K67">
        <f t="shared" si="3"/>
        <v>-4.052480605839996</v>
      </c>
      <c r="M67">
        <f t="shared" si="4"/>
        <v>-4.052480605839996</v>
      </c>
      <c r="N67" s="13">
        <f t="shared" si="5"/>
        <v>3.4388479384096767E-10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3.9766885089315451</v>
      </c>
      <c r="H68" s="10">
        <f t="shared" si="6"/>
        <v>-4.0549772736613861</v>
      </c>
      <c r="I68">
        <f t="shared" si="2"/>
        <v>-48.659727283936633</v>
      </c>
      <c r="K68">
        <f t="shared" si="3"/>
        <v>-4.0549805261051617</v>
      </c>
      <c r="M68">
        <f t="shared" si="4"/>
        <v>-4.0549805261051617</v>
      </c>
      <c r="N68" s="13">
        <f t="shared" si="5"/>
        <v>1.0578390513676567E-7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3.9972020922970084</v>
      </c>
      <c r="H69" s="60">
        <f t="shared" si="6"/>
        <v>-4.0557999999999996</v>
      </c>
      <c r="I69" s="59">
        <f t="shared" si="2"/>
        <v>-48.669599999999996</v>
      </c>
      <c r="J69" s="59"/>
      <c r="K69">
        <f t="shared" si="3"/>
        <v>-4.0557906232387522</v>
      </c>
      <c r="M69">
        <f t="shared" si="4"/>
        <v>-4.0557906232387522</v>
      </c>
      <c r="N69" s="61">
        <f t="shared" si="5"/>
        <v>8.7923651491855279E-7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4.0177156756624735</v>
      </c>
      <c r="H70" s="10">
        <f t="shared" si="6"/>
        <v>-4.0550002178585363</v>
      </c>
      <c r="I70">
        <f t="shared" si="2"/>
        <v>-48.660002614302435</v>
      </c>
      <c r="K70">
        <f t="shared" si="3"/>
        <v>-4.0549807309539938</v>
      </c>
      <c r="M70">
        <f t="shared" si="4"/>
        <v>-4.0549807309539938</v>
      </c>
      <c r="N70" s="13">
        <f t="shared" si="5"/>
        <v>3.7973944864671208E-6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4.0382292590279372</v>
      </c>
      <c r="H71" s="10">
        <f t="shared" si="6"/>
        <v>-4.0526456423527044</v>
      </c>
      <c r="I71">
        <f t="shared" si="2"/>
        <v>-48.631747708232453</v>
      </c>
      <c r="K71">
        <f t="shared" si="3"/>
        <v>-4.0526184175514226</v>
      </c>
      <c r="M71">
        <f t="shared" si="4"/>
        <v>-4.0526184175514226</v>
      </c>
      <c r="N71" s="13">
        <f t="shared" si="5"/>
        <v>7.411898048341E-10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4.0587428423934018</v>
      </c>
      <c r="H72" s="10">
        <f t="shared" si="6"/>
        <v>-4.0488017932938289</v>
      </c>
      <c r="I72">
        <f t="shared" si="2"/>
        <v>-48.585621519525944</v>
      </c>
      <c r="K72">
        <f t="shared" si="3"/>
        <v>-4.0487690535359722</v>
      </c>
      <c r="M72">
        <f t="shared" si="4"/>
        <v>-4.0487690535359722</v>
      </c>
      <c r="N72" s="13">
        <f t="shared" si="5"/>
        <v>1.0718917445206651E-9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4.0792564257588664</v>
      </c>
      <c r="H73" s="10">
        <f t="shared" si="6"/>
        <v>-4.0435320600268918</v>
      </c>
      <c r="I73">
        <f t="shared" si="2"/>
        <v>-48.522384720322705</v>
      </c>
      <c r="K73">
        <f t="shared" si="3"/>
        <v>-4.0434958772866683</v>
      </c>
      <c r="M73">
        <f t="shared" si="4"/>
        <v>-4.0434958772866683</v>
      </c>
      <c r="N73" s="13">
        <f t="shared" si="5"/>
        <v>1.3091906900845297E-9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4.099770009124331</v>
      </c>
      <c r="H74" s="10">
        <f t="shared" si="6"/>
        <v>-4.0368977644441166</v>
      </c>
      <c r="I74">
        <f t="shared" si="2"/>
        <v>-48.4427731733294</v>
      </c>
      <c r="K74">
        <f t="shared" si="3"/>
        <v>-4.0368600588340895</v>
      </c>
      <c r="M74">
        <f t="shared" si="4"/>
        <v>-4.0368600588340895</v>
      </c>
      <c r="N74" s="13">
        <f t="shared" si="5"/>
        <v>1.4217130275186777E-9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4.1202835924897947</v>
      </c>
      <c r="H75" s="10">
        <f t="shared" si="6"/>
        <v>-4.0289582222238502</v>
      </c>
      <c r="I75">
        <f t="shared" si="2"/>
        <v>-48.347498666686207</v>
      </c>
      <c r="K75">
        <f t="shared" si="3"/>
        <v>-4.0289207617991973</v>
      </c>
      <c r="M75">
        <f t="shared" si="4"/>
        <v>-4.0289207617991973</v>
      </c>
      <c r="N75" s="13">
        <f t="shared" si="5"/>
        <v>1.4032834151765798E-9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4.1407971758552593</v>
      </c>
      <c r="H76" s="10">
        <f t="shared" si="6"/>
        <v>-4.01977080234313</v>
      </c>
      <c r="I76">
        <f t="shared" si="2"/>
        <v>-48.23724962811756</v>
      </c>
      <c r="K76">
        <f t="shared" si="3"/>
        <v>-4.0197352035456344</v>
      </c>
      <c r="M76">
        <f t="shared" si="4"/>
        <v>-4.0197352035456344</v>
      </c>
      <c r="N76" s="13">
        <f t="shared" si="5"/>
        <v>1.2672743831323905E-9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4.1613107592207248</v>
      </c>
      <c r="H77" s="10">
        <f t="shared" si="6"/>
        <v>-4.0093909849110938</v>
      </c>
      <c r="I77">
        <f t="shared" si="2"/>
        <v>-48.112691818933129</v>
      </c>
      <c r="K77">
        <f t="shared" si="3"/>
        <v>-4.0093587135961428</v>
      </c>
      <c r="M77">
        <f t="shared" si="4"/>
        <v>-4.0093587135961428</v>
      </c>
      <c r="N77" s="13">
        <f t="shared" si="5"/>
        <v>1.0414377686654966E-9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4.1818243425861885</v>
      </c>
      <c r="H78" s="10">
        <f t="shared" si="6"/>
        <v>-3.9978724173690781</v>
      </c>
      <c r="I78">
        <f t="shared" si="2"/>
        <v>-47.97446900842894</v>
      </c>
      <c r="K78">
        <f t="shared" si="3"/>
        <v>-3.9978447903622998</v>
      </c>
      <c r="M78">
        <f t="shared" si="4"/>
        <v>-3.9978447903622998</v>
      </c>
      <c r="N78" s="13">
        <f t="shared" si="5"/>
        <v>7.6325150352683487E-10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4.2023379259516531</v>
      </c>
      <c r="H79" s="10">
        <f t="shared" si="6"/>
        <v>-3.9852669691020615</v>
      </c>
      <c r="I79">
        <f t="shared" si="2"/>
        <v>-47.823203629224736</v>
      </c>
      <c r="K79">
        <f t="shared" si="3"/>
        <v>-3.985245156235413</v>
      </c>
      <c r="M79">
        <f t="shared" si="4"/>
        <v>-3.985245156235413</v>
      </c>
      <c r="N79" s="13">
        <f t="shared" si="5"/>
        <v>4.7580115142459538E-10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4.2228515093171177</v>
      </c>
      <c r="H80" s="10">
        <f t="shared" si="6"/>
        <v>-3.9716247845049062</v>
      </c>
      <c r="I80">
        <f t="shared" si="2"/>
        <v>-47.659497414058876</v>
      </c>
      <c r="K80">
        <f t="shared" si="3"/>
        <v>-3.9716098110850524</v>
      </c>
      <c r="M80">
        <f t="shared" si="4"/>
        <v>-3.9716098110850524</v>
      </c>
      <c r="N80" s="13">
        <f t="shared" si="5"/>
        <v>2.2420330211793485E-10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4.2433650926825823</v>
      </c>
      <c r="H81" s="10">
        <f t="shared" si="6"/>
        <v>-3.9569943345457044</v>
      </c>
      <c r="I81">
        <f t="shared" si="2"/>
        <v>-47.483932014548451</v>
      </c>
      <c r="K81">
        <f t="shared" si="3"/>
        <v>-3.9569870842104109</v>
      </c>
      <c r="M81">
        <f t="shared" si="4"/>
        <v>-3.9569870842104109</v>
      </c>
      <c r="N81" s="13">
        <f t="shared" si="5"/>
        <v>5.2567361867792584E-11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4.263878676048046</v>
      </c>
      <c r="H82" s="10">
        <f t="shared" si="6"/>
        <v>-3.9414224668673832</v>
      </c>
      <c r="I82">
        <f t="shared" si="2"/>
        <v>-47.297069602408598</v>
      </c>
      <c r="K82">
        <f t="shared" si="3"/>
        <v>-3.941423684788397</v>
      </c>
      <c r="M82">
        <f t="shared" si="4"/>
        <v>-3.941423684788397</v>
      </c>
      <c r="N82" s="13">
        <f t="shared" si="5"/>
        <v>1.4833315959008487E-12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4.2843922594135107</v>
      </c>
      <c r="H83" s="10">
        <f t="shared" si="6"/>
        <v>-3.9249544544676516</v>
      </c>
      <c r="I83">
        <f t="shared" si="2"/>
        <v>-47.099453453611815</v>
      </c>
      <c r="K83">
        <f t="shared" si="3"/>
        <v>-3.9249647508611143</v>
      </c>
      <c r="M83">
        <f t="shared" si="4"/>
        <v>-3.9249647508611143</v>
      </c>
      <c r="N83" s="13">
        <f t="shared" si="5"/>
        <v>1.0601571833929952E-10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4.3049058427789761</v>
      </c>
      <c r="H84" s="10">
        <f t="shared" si="6"/>
        <v>-3.9076340429962704</v>
      </c>
      <c r="I84">
        <f t="shared" ref="I84:I147" si="9">H84*$E$6</f>
        <v>-46.891608515955241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-3.9076538969042476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-3.9076538969042476</v>
      </c>
      <c r="N84" s="13">
        <f t="shared" ref="N84:N147" si="12">(M84-H84)^2*O84</f>
        <v>3.9417766196742525E-10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4.3254194261444407</v>
      </c>
      <c r="H85" s="10">
        <f t="shared" ref="H85:H148" si="13">-(-$B$4)*(1+D85+$E$5*D85^3)*EXP(-D85)</f>
        <v>-3.889503496707611</v>
      </c>
      <c r="I85">
        <f t="shared" si="9"/>
        <v>-46.67404196049133</v>
      </c>
      <c r="K85">
        <f t="shared" si="10"/>
        <v>-3.8895332600166119</v>
      </c>
      <c r="M85">
        <f t="shared" si="11"/>
        <v>-3.8895332600166119</v>
      </c>
      <c r="N85" s="13">
        <f t="shared" si="12"/>
        <v>8.8585456268614563E-10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4.3459330095099045</v>
      </c>
      <c r="H86" s="10">
        <f t="shared" si="13"/>
        <v>-3.8706036431054449</v>
      </c>
      <c r="I86">
        <f t="shared" si="9"/>
        <v>-46.447243717265337</v>
      </c>
      <c r="K86">
        <f t="shared" si="10"/>
        <v>-3.8706435447700711</v>
      </c>
      <c r="M86">
        <f t="shared" si="11"/>
        <v>-3.8706435447700711</v>
      </c>
      <c r="N86" s="13">
        <f t="shared" si="12"/>
        <v>1.5921428399414423E-9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4.3664465928753691</v>
      </c>
      <c r="H87" s="10">
        <f t="shared" si="13"/>
        <v>-3.8509739163158967</v>
      </c>
      <c r="I87">
        <f t="shared" si="9"/>
        <v>-46.211686995790757</v>
      </c>
      <c r="K87">
        <f t="shared" si="10"/>
        <v>-3.8510240667578781</v>
      </c>
      <c r="M87">
        <f t="shared" si="11"/>
        <v>-3.8510240667578781</v>
      </c>
      <c r="N87" s="13">
        <f t="shared" si="12"/>
        <v>2.5150668309320231E-9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4.3869601762408337</v>
      </c>
      <c r="H88" s="10">
        <f t="shared" si="13"/>
        <v>-3.8306523992235686</v>
      </c>
      <c r="I88">
        <f t="shared" si="9"/>
        <v>-45.967828790682823</v>
      </c>
      <c r="K88">
        <f t="shared" si="10"/>
        <v>-3.8307127948784641</v>
      </c>
      <c r="M88">
        <f t="shared" si="11"/>
        <v>-3.8307127948784641</v>
      </c>
      <c r="N88" s="13">
        <f t="shared" si="12"/>
        <v>3.64763513025175E-9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4.4074737596062974</v>
      </c>
      <c r="H89" s="10">
        <f t="shared" si="13"/>
        <v>-3.8096758644048636</v>
      </c>
      <c r="I89">
        <f t="shared" si="9"/>
        <v>-45.716110372858367</v>
      </c>
      <c r="K89">
        <f t="shared" si="10"/>
        <v>-3.8097463923905854</v>
      </c>
      <c r="M89">
        <f t="shared" si="11"/>
        <v>-3.8097463923905854</v>
      </c>
      <c r="N89" s="13">
        <f t="shared" si="12"/>
        <v>4.9741967699778654E-9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4.427987342971762</v>
      </c>
      <c r="H90" s="10">
        <f t="shared" si="13"/>
        <v>-3.7880798138916654</v>
      </c>
      <c r="I90">
        <f t="shared" si="9"/>
        <v>-45.456957766699986</v>
      </c>
      <c r="K90">
        <f t="shared" si="10"/>
        <v>-3.7881602567748334</v>
      </c>
      <c r="M90">
        <f t="shared" si="11"/>
        <v>-3.7881602567748334</v>
      </c>
      <c r="N90" s="13">
        <f t="shared" si="12"/>
        <v>6.4710574523800284E-9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4.4485009263372275</v>
      </c>
      <c r="H91" s="10">
        <f t="shared" si="13"/>
        <v>-3.7658985177976021</v>
      </c>
      <c r="I91">
        <f t="shared" si="9"/>
        <v>-45.190782213571225</v>
      </c>
      <c r="K91">
        <f t="shared" si="10"/>
        <v>-3.7659885584354171</v>
      </c>
      <c r="M91">
        <f t="shared" si="11"/>
        <v>-3.7659885584354171</v>
      </c>
      <c r="N91" s="13">
        <f t="shared" si="12"/>
        <v>8.107316458138574E-9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4.4690145097026912</v>
      </c>
      <c r="H92" s="10">
        <f t="shared" si="13"/>
        <v>-3.7431650518382851</v>
      </c>
      <c r="I92">
        <f t="shared" si="9"/>
        <v>-44.917980622059417</v>
      </c>
      <c r="K92">
        <f t="shared" si="10"/>
        <v>-3.7432642782752765</v>
      </c>
      <c r="M92">
        <f t="shared" si="11"/>
        <v>-3.7432642782752765</v>
      </c>
      <c r="N92" s="13">
        <f t="shared" si="12"/>
        <v>9.8458857980183641E-9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4.4895280930681558</v>
      </c>
      <c r="H93" s="10">
        <f t="shared" si="13"/>
        <v>-3.7199113337760568</v>
      </c>
      <c r="I93">
        <f t="shared" si="9"/>
        <v>-44.638936005312679</v>
      </c>
      <c r="K93">
        <f t="shared" si="10"/>
        <v>-3.7200192441765303</v>
      </c>
      <c r="M93">
        <f t="shared" si="11"/>
        <v>-3.7200192441765303</v>
      </c>
      <c r="N93" s="13">
        <f t="shared" si="12"/>
        <v>1.164465453035807E-8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4.5100416764336204</v>
      </c>
      <c r="H94" s="10">
        <f t="shared" si="13"/>
        <v>-3.6961681588189657</v>
      </c>
      <c r="I94">
        <f t="shared" si="9"/>
        <v>-44.35401790582759</v>
      </c>
      <c r="K94">
        <f t="shared" si="10"/>
        <v>-3.6962841664175201</v>
      </c>
      <c r="M94">
        <f t="shared" si="11"/>
        <v>-3.6962841664175201</v>
      </c>
      <c r="N94" s="13">
        <f t="shared" si="12"/>
        <v>1.3457762922372125E-8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4.530555259799085</v>
      </c>
      <c r="H95" s="10">
        <f t="shared" si="13"/>
        <v>-3.6719652340028812</v>
      </c>
      <c r="I95">
        <f t="shared" si="9"/>
        <v>-44.063582808034575</v>
      </c>
      <c r="K95">
        <f t="shared" si="10"/>
        <v>-3.6720886720566721</v>
      </c>
      <c r="M95">
        <f t="shared" si="11"/>
        <v>-3.6720886720566721</v>
      </c>
      <c r="N95" s="13">
        <f t="shared" si="12"/>
        <v>1.5236953123683123E-8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4.5510688431645487</v>
      </c>
      <c r="H96" s="10">
        <f t="shared" si="13"/>
        <v>-3.6473312115848953</v>
      </c>
      <c r="I96">
        <f t="shared" si="9"/>
        <v>-43.767974539018745</v>
      </c>
      <c r="K96">
        <f t="shared" si="10"/>
        <v>-3.6474613383126586</v>
      </c>
      <c r="M96">
        <f t="shared" si="11"/>
        <v>-3.6474613383126586</v>
      </c>
      <c r="N96" s="13">
        <f t="shared" si="12"/>
        <v>1.6932965278399023E-8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4.5715824265300133</v>
      </c>
      <c r="H97" s="10">
        <f t="shared" si="13"/>
        <v>-3.6222937214753808</v>
      </c>
      <c r="I97">
        <f t="shared" si="9"/>
        <v>-43.467524657704573</v>
      </c>
      <c r="K97">
        <f t="shared" si="10"/>
        <v>-3.622429724969451</v>
      </c>
      <c r="M97">
        <f t="shared" si="11"/>
        <v>-3.622429724969451</v>
      </c>
      <c r="N97" s="13">
        <f t="shared" si="12"/>
        <v>1.849695039932478E-8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4.5920960098954788</v>
      </c>
      <c r="H98" s="10">
        <f t="shared" si="13"/>
        <v>-3.5968794027353583</v>
      </c>
      <c r="I98">
        <f t="shared" si="9"/>
        <v>-43.162552832824304</v>
      </c>
      <c r="K98">
        <f t="shared" si="10"/>
        <v>-3.5970204058340793</v>
      </c>
      <c r="M98">
        <f t="shared" si="11"/>
        <v>-3.5970204058340793</v>
      </c>
      <c r="N98" s="13">
        <f t="shared" si="12"/>
        <v>1.988187384892527E-8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4.6126095932609434</v>
      </c>
      <c r="H99" s="10">
        <f t="shared" si="13"/>
        <v>-3.5711139341650933</v>
      </c>
      <c r="I99">
        <f t="shared" si="9"/>
        <v>-42.853367209981116</v>
      </c>
      <c r="K99">
        <f t="shared" si="10"/>
        <v>-3.571258999274125</v>
      </c>
      <c r="M99">
        <f t="shared" si="11"/>
        <v>-3.571258999274125</v>
      </c>
      <c r="N99" s="13">
        <f t="shared" si="12"/>
        <v>2.1043885858403199E-8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4.6331231766264072</v>
      </c>
      <c r="H100" s="10">
        <f t="shared" si="13"/>
        <v>-3.5450220640091454</v>
      </c>
      <c r="I100">
        <f t="shared" si="9"/>
        <v>-42.540264768109743</v>
      </c>
      <c r="K100">
        <f t="shared" si="10"/>
        <v>-3.5451701978611858</v>
      </c>
      <c r="M100">
        <f t="shared" si="11"/>
        <v>-3.5451701978611858</v>
      </c>
      <c r="N100" s="13">
        <f t="shared" si="12"/>
        <v>2.1943638120320433E-8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4.6536367599918718</v>
      </c>
      <c r="H101" s="10">
        <f t="shared" si="13"/>
        <v>-3.5186276388024211</v>
      </c>
      <c r="I101">
        <f t="shared" si="9"/>
        <v>-42.223531665629054</v>
      </c>
      <c r="K101">
        <f t="shared" si="10"/>
        <v>-3.5187777971458436</v>
      </c>
      <c r="M101">
        <f t="shared" si="11"/>
        <v>-3.5187777971458436</v>
      </c>
      <c r="N101" s="13">
        <f t="shared" si="12"/>
        <v>2.2547528099379983E-8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4.6741503433573364</v>
      </c>
      <c r="H102" s="10">
        <f t="shared" si="13"/>
        <v>-3.4919536313811004</v>
      </c>
      <c r="I102">
        <f t="shared" si="9"/>
        <v>-41.903443576573203</v>
      </c>
      <c r="K102">
        <f t="shared" si="10"/>
        <v>-3.4921047235889571</v>
      </c>
      <c r="M102">
        <f t="shared" si="11"/>
        <v>-3.4921047235889571</v>
      </c>
      <c r="N102" s="13">
        <f t="shared" si="12"/>
        <v>2.2828855275010917E-8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4.6946639267228001</v>
      </c>
      <c r="H103" s="10">
        <f t="shared" si="13"/>
        <v>-3.4650221680816848</v>
      </c>
      <c r="I103">
        <f t="shared" si="9"/>
        <v>-41.580266016980218</v>
      </c>
      <c r="K103">
        <f t="shared" si="10"/>
        <v>-3.4651730616733398</v>
      </c>
      <c r="M103">
        <f t="shared" si="11"/>
        <v>-3.4651730616733398</v>
      </c>
      <c r="N103" s="13">
        <f t="shared" si="12"/>
        <v>2.276887600254228E-8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4.7151775100882647</v>
      </c>
      <c r="H104" s="10">
        <f t="shared" si="13"/>
        <v>-3.437854555150762</v>
      </c>
      <c r="I104">
        <f t="shared" si="9"/>
        <v>-41.254254661809142</v>
      </c>
      <c r="K104">
        <f t="shared" si="10"/>
        <v>-3.4380040802192573</v>
      </c>
      <c r="M104">
        <f t="shared" si="11"/>
        <v>-3.4380040802192573</v>
      </c>
      <c r="N104" s="13">
        <f t="shared" si="12"/>
        <v>2.2357746108525421E-8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4.7356910934537302</v>
      </c>
      <c r="H105" s="10">
        <f t="shared" si="13"/>
        <v>-3.4104713043874941</v>
      </c>
      <c r="I105">
        <f t="shared" si="9"/>
        <v>-40.92565565264993</v>
      </c>
      <c r="K105">
        <f t="shared" si="10"/>
        <v>-3.4106182579265236</v>
      </c>
      <c r="M105">
        <f t="shared" si="11"/>
        <v>-3.4106182579265236</v>
      </c>
      <c r="N105" s="13">
        <f t="shared" si="12"/>
        <v>2.1595342633292702E-8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4.7562046768191939</v>
      </c>
      <c r="H106" s="10">
        <f t="shared" si="13"/>
        <v>-3.3828921580402129</v>
      </c>
      <c r="I106">
        <f t="shared" si="9"/>
        <v>-40.594705896482552</v>
      </c>
      <c r="K106">
        <f t="shared" si="10"/>
        <v>-3.3830353081653008</v>
      </c>
      <c r="M106">
        <f t="shared" si="11"/>
        <v>-3.3830353081653008</v>
      </c>
      <c r="N106" s="13">
        <f t="shared" si="12"/>
        <v>2.0491958312687373E-8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4.7767182601846585</v>
      </c>
      <c r="H107" s="10">
        <f t="shared" si="13"/>
        <v>-3.3551361129779642</v>
      </c>
      <c r="I107">
        <f t="shared" si="9"/>
        <v>-40.261633355735569</v>
      </c>
      <c r="K107">
        <f t="shared" si="10"/>
        <v>-3.3552742030370557</v>
      </c>
      <c r="M107">
        <f t="shared" si="11"/>
        <v>-3.3552742030370557</v>
      </c>
      <c r="N107" s="13">
        <f t="shared" si="12"/>
        <v>1.9068864419890948E-8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4.7972318435501231</v>
      </c>
      <c r="H108" s="10">
        <f t="shared" si="13"/>
        <v>-3.3272214441572312</v>
      </c>
      <c r="I108">
        <f t="shared" si="9"/>
        <v>-39.926657329886773</v>
      </c>
      <c r="K108">
        <f t="shared" si="10"/>
        <v>-3.3273531967266385</v>
      </c>
      <c r="M108">
        <f t="shared" si="11"/>
        <v>-3.3273531967266385</v>
      </c>
      <c r="N108" s="13">
        <f t="shared" si="12"/>
        <v>1.7358739545435838E-8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4.8177454269155877</v>
      </c>
      <c r="H109" s="10">
        <f t="shared" si="13"/>
        <v>-3.2991657274035622</v>
      </c>
      <c r="I109">
        <f t="shared" si="9"/>
        <v>-39.589988728842748</v>
      </c>
      <c r="K109">
        <f t="shared" si="10"/>
        <v>-3.2992898481657149</v>
      </c>
      <c r="M109">
        <f t="shared" si="11"/>
        <v>-3.2992898481657149</v>
      </c>
      <c r="N109" s="13">
        <f t="shared" si="12"/>
        <v>1.540596359737585E-8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4.8382590102810514</v>
      </c>
      <c r="H110" s="10">
        <f t="shared" si="13"/>
        <v>-3.2709858615272607</v>
      </c>
      <c r="I110">
        <f t="shared" si="9"/>
        <v>-39.251830338327125</v>
      </c>
      <c r="K110">
        <f t="shared" si="10"/>
        <v>-3.2711010430272927</v>
      </c>
      <c r="M110">
        <f t="shared" si="11"/>
        <v>-3.2711010430272927</v>
      </c>
      <c r="N110" s="13">
        <f t="shared" si="12"/>
        <v>1.3266777949617014E-8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4.858772593646516</v>
      </c>
      <c r="H111" s="10">
        <f t="shared" si="13"/>
        <v>-3.2426980897917939</v>
      </c>
      <c r="I111">
        <f t="shared" si="9"/>
        <v>-38.912377077501525</v>
      </c>
      <c r="K111">
        <f t="shared" si="10"/>
        <v>-3.242803015070518</v>
      </c>
      <c r="M111">
        <f t="shared" si="11"/>
        <v>-3.242803015070518</v>
      </c>
      <c r="N111" s="13">
        <f t="shared" si="12"/>
        <v>1.1009314115348608E-8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4.8792861770119815</v>
      </c>
      <c r="H112" s="10">
        <f t="shared" si="13"/>
        <v>-3.2143180207530584</v>
      </c>
      <c r="I112">
        <f t="shared" si="9"/>
        <v>-38.571816249036701</v>
      </c>
      <c r="K112">
        <f t="shared" si="10"/>
        <v>-3.2144113668543626</v>
      </c>
      <c r="M112">
        <f t="shared" si="11"/>
        <v>-3.2144113668543626</v>
      </c>
      <c r="N112" s="13">
        <f t="shared" si="12"/>
        <v>8.7134946286905005E-6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4.8997997603774461</v>
      </c>
      <c r="H113" s="10">
        <f t="shared" si="13"/>
        <v>-3.1858606484871577</v>
      </c>
      <c r="I113">
        <f t="shared" si="9"/>
        <v>-38.230327781845894</v>
      </c>
      <c r="K113">
        <f t="shared" si="10"/>
        <v>-3.1859410898382849</v>
      </c>
      <c r="M113">
        <f t="shared" si="11"/>
        <v>-3.1859410898382849</v>
      </c>
      <c r="N113" s="13">
        <f t="shared" si="12"/>
        <v>6.4708109711824425E-6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4.9203133437429099</v>
      </c>
      <c r="H114" s="10">
        <f t="shared" si="13"/>
        <v>-3.1573403722238478</v>
      </c>
      <c r="I114">
        <f t="shared" si="9"/>
        <v>-37.888084466686173</v>
      </c>
      <c r="K114">
        <f t="shared" si="10"/>
        <v>-3.1574065838874747</v>
      </c>
      <c r="M114">
        <f t="shared" si="11"/>
        <v>-3.1574065838874747</v>
      </c>
      <c r="N114" s="13">
        <f t="shared" si="12"/>
        <v>4.383984400250942E-6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4.9408269271083745</v>
      </c>
      <c r="H115" s="10">
        <f t="shared" si="13"/>
        <v>-3.1287710154023665</v>
      </c>
      <c r="I115">
        <f t="shared" si="9"/>
        <v>-37.545252184828399</v>
      </c>
      <c r="K115">
        <f t="shared" si="10"/>
        <v>-3.1288216761997445</v>
      </c>
      <c r="M115">
        <f t="shared" si="11"/>
        <v>-3.1288216761997445</v>
      </c>
      <c r="N115" s="13">
        <f t="shared" si="12"/>
        <v>2.5665163909780788E-9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4.9613405104738391</v>
      </c>
      <c r="H116" s="10">
        <f t="shared" si="13"/>
        <v>-3.1001658441658861</v>
      </c>
      <c r="I116">
        <f t="shared" si="9"/>
        <v>-37.201990129990634</v>
      </c>
      <c r="K116">
        <f t="shared" si="10"/>
        <v>-3.1001996396707092</v>
      </c>
      <c r="M116">
        <f t="shared" si="11"/>
        <v>-3.1001996396707092</v>
      </c>
      <c r="N116" s="13">
        <f t="shared" si="12"/>
        <v>1.1421361462465101E-9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4.9818540938393028</v>
      </c>
      <c r="H117" s="10">
        <f t="shared" si="13"/>
        <v>-3.0715375853103817</v>
      </c>
      <c r="I117">
        <f t="shared" si="9"/>
        <v>-36.858451023724584</v>
      </c>
      <c r="K117">
        <f t="shared" si="10"/>
        <v>-3.071553210713343</v>
      </c>
      <c r="M117">
        <f t="shared" si="11"/>
        <v>-3.071553210713343</v>
      </c>
      <c r="N117" s="13">
        <f t="shared" si="12"/>
        <v>2.4415321770283264E-10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5.0023676772047674</v>
      </c>
      <c r="H118" s="10">
        <f t="shared" si="13"/>
        <v>-3.0428984437033089</v>
      </c>
      <c r="I118">
        <f t="shared" si="9"/>
        <v>-36.51478132443971</v>
      </c>
      <c r="K118">
        <f t="shared" si="10"/>
        <v>-3.0428946065476365</v>
      </c>
      <c r="M118">
        <f t="shared" si="11"/>
        <v>-3.0428946065476365</v>
      </c>
      <c r="N118" s="13">
        <f t="shared" si="12"/>
        <v>1.4723763653578466E-11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5.022881260570232</v>
      </c>
      <c r="H119" s="10">
        <f t="shared" si="13"/>
        <v>-3.0142601191870173</v>
      </c>
      <c r="I119">
        <f t="shared" si="9"/>
        <v>-36.171121430244206</v>
      </c>
      <c r="K119">
        <f t="shared" si="10"/>
        <v>-3.0142355419755766</v>
      </c>
      <c r="M119">
        <f t="shared" si="11"/>
        <v>-3.0142355419755766</v>
      </c>
      <c r="N119" s="13">
        <f t="shared" si="12"/>
        <v>6.0403932219932062E-10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5.0433948439356966</v>
      </c>
      <c r="H120" s="10">
        <f t="shared" si="13"/>
        <v>-2.9856338229814638</v>
      </c>
      <c r="I120">
        <f t="shared" si="9"/>
        <v>-35.827605875777564</v>
      </c>
      <c r="K120">
        <f t="shared" si="10"/>
        <v>-2.9855872456562231</v>
      </c>
      <c r="M120">
        <f t="shared" si="11"/>
        <v>-2.9855872456562231</v>
      </c>
      <c r="N120" s="13">
        <f t="shared" si="12"/>
        <v>2.1694472265793783E-9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5.0639084273011612</v>
      </c>
      <c r="H121" s="10">
        <f t="shared" si="13"/>
        <v>-2.9570302936003525</v>
      </c>
      <c r="I121">
        <f t="shared" si="9"/>
        <v>-35.48436352320423</v>
      </c>
      <c r="K121">
        <f t="shared" si="10"/>
        <v>-2.9569604758953392</v>
      </c>
      <c r="M121">
        <f t="shared" si="11"/>
        <v>-2.9569604758953392</v>
      </c>
      <c r="N121" s="13">
        <f t="shared" si="12"/>
        <v>4.8745119333315833E-9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5.0844220106666258</v>
      </c>
      <c r="H122" s="10">
        <f t="shared" si="13"/>
        <v>-2.9284598122944732</v>
      </c>
      <c r="I122">
        <f t="shared" si="9"/>
        <v>-35.141517747533676</v>
      </c>
      <c r="K122">
        <f t="shared" si="10"/>
        <v>-2.9283655359634624</v>
      </c>
      <c r="M122">
        <f t="shared" si="11"/>
        <v>-2.9283655359634624</v>
      </c>
      <c r="N122" s="13">
        <f t="shared" si="12"/>
        <v>8.8880265888538936E-9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5.1049355940320904</v>
      </c>
      <c r="H123" s="10">
        <f t="shared" si="13"/>
        <v>-2.8999322180356137</v>
      </c>
      <c r="I123">
        <f t="shared" si="9"/>
        <v>-34.799186616427363</v>
      </c>
      <c r="K123">
        <f t="shared" si="10"/>
        <v>-2.8998122889560873</v>
      </c>
      <c r="M123">
        <f t="shared" si="11"/>
        <v>-2.8998122889560873</v>
      </c>
      <c r="N123" s="13">
        <f t="shared" si="12"/>
        <v>1.4382984116050555E-8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5.125449177397555</v>
      </c>
      <c r="H124" s="10">
        <f t="shared" si="13"/>
        <v>-2.87145692205406</v>
      </c>
      <c r="I124">
        <f t="shared" si="9"/>
        <v>-34.45748306464872</v>
      </c>
      <c r="K124">
        <f t="shared" si="10"/>
        <v>-2.871310172209089</v>
      </c>
      <c r="M124">
        <f t="shared" si="11"/>
        <v>-2.871310172209089</v>
      </c>
      <c r="N124" s="13">
        <f t="shared" si="12"/>
        <v>2.1535516999007734E-8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5.1459627607630187</v>
      </c>
      <c r="H125" s="10">
        <f t="shared" si="13"/>
        <v>-2.8430429219423385</v>
      </c>
      <c r="I125">
        <f t="shared" si="9"/>
        <v>-34.116515063308064</v>
      </c>
      <c r="K125">
        <f t="shared" si="10"/>
        <v>-2.8428682112822594</v>
      </c>
      <c r="M125">
        <f t="shared" si="11"/>
        <v>-2.8428682112822594</v>
      </c>
      <c r="N125" s="13">
        <f t="shared" si="12"/>
        <v>3.0523814745283508E-8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5.1664763441284833</v>
      </c>
      <c r="H126" s="10">
        <f t="shared" si="13"/>
        <v>-2.8146988153375228</v>
      </c>
      <c r="I126">
        <f t="shared" si="9"/>
        <v>-33.776385784050277</v>
      </c>
      <c r="K126">
        <f t="shared" si="10"/>
        <v>-2.8144950335233805</v>
      </c>
      <c r="M126">
        <f t="shared" si="11"/>
        <v>-2.8144950335233805</v>
      </c>
      <c r="N126" s="13">
        <f t="shared" si="12"/>
        <v>4.1527027775113693E-8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5.1869899274939488</v>
      </c>
      <c r="H127" s="10">
        <f t="shared" si="13"/>
        <v>-2.7864328131940619</v>
      </c>
      <c r="I127">
        <f t="shared" si="9"/>
        <v>-33.437193758328746</v>
      </c>
      <c r="K127">
        <f t="shared" si="10"/>
        <v>-2.7861988812249701</v>
      </c>
      <c r="M127">
        <f t="shared" si="11"/>
        <v>-2.7861988812249701</v>
      </c>
      <c r="N127" s="13">
        <f t="shared" si="12"/>
        <v>5.4724166163179661E-8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5.2075035108594125</v>
      </c>
      <c r="H128" s="10">
        <f t="shared" si="13"/>
        <v>-2.7582527526587772</v>
      </c>
      <c r="I128">
        <f t="shared" si="9"/>
        <v>-33.099033031905329</v>
      </c>
      <c r="K128">
        <f t="shared" si="10"/>
        <v>-2.7579876243854589</v>
      </c>
      <c r="M128">
        <f t="shared" si="11"/>
        <v>-2.7579876243854589</v>
      </c>
      <c r="N128" s="13">
        <f t="shared" si="12"/>
        <v>7.0293001312780994E-8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5.2280170942248771</v>
      </c>
      <c r="H129" s="10">
        <f t="shared" si="13"/>
        <v>-2.7301661095593648</v>
      </c>
      <c r="I129">
        <f t="shared" si="9"/>
        <v>-32.761993314712377</v>
      </c>
      <c r="K129">
        <f t="shared" si="10"/>
        <v>-2.7298687730861961</v>
      </c>
      <c r="M129">
        <f t="shared" si="11"/>
        <v>-2.7298687730861961</v>
      </c>
      <c r="N129" s="13">
        <f t="shared" si="12"/>
        <v>8.8408978276372697E-8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5.2485306775903418</v>
      </c>
      <c r="H130" s="10">
        <f t="shared" si="13"/>
        <v>-2.7021800105173872</v>
      </c>
      <c r="I130">
        <f t="shared" si="9"/>
        <v>-32.426160126208643</v>
      </c>
      <c r="K130">
        <f t="shared" si="10"/>
        <v>-2.7018494894954475</v>
      </c>
      <c r="M130">
        <f t="shared" si="11"/>
        <v>-2.7018494894954475</v>
      </c>
      <c r="N130" s="13">
        <f t="shared" si="12"/>
        <v>1.0924414594410057E-7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5.2690442609558055</v>
      </c>
      <c r="H131" s="10">
        <f t="shared" si="13"/>
        <v>-2.6743012446964953</v>
      </c>
      <c r="I131">
        <f t="shared" si="9"/>
        <v>-32.091614936357942</v>
      </c>
      <c r="K131">
        <f t="shared" si="10"/>
        <v>-2.6739365995101316</v>
      </c>
      <c r="M131">
        <f t="shared" si="11"/>
        <v>-2.6739365995101316</v>
      </c>
      <c r="N131" s="13">
        <f t="shared" si="12"/>
        <v>1.3296611193821679E-7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5.2895578443212701</v>
      </c>
      <c r="H132" s="10">
        <f t="shared" si="13"/>
        <v>-2.6465362751962576</v>
      </c>
      <c r="I132">
        <f t="shared" si="9"/>
        <v>-31.758435302355089</v>
      </c>
      <c r="K132">
        <f t="shared" si="10"/>
        <v>-2.646136604045783</v>
      </c>
      <c r="M132">
        <f t="shared" si="11"/>
        <v>-2.646136604045783</v>
      </c>
      <c r="N132" s="13">
        <f t="shared" si="12"/>
        <v>1.5973702852166445E-7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5.3100714276867347</v>
      </c>
      <c r="H133" s="10">
        <f t="shared" si="13"/>
        <v>-2.6188912501017545</v>
      </c>
      <c r="I133">
        <f t="shared" si="9"/>
        <v>-31.426695001221056</v>
      </c>
      <c r="K133">
        <f t="shared" si="10"/>
        <v>-2.6184556899849696</v>
      </c>
      <c r="M133">
        <f t="shared" si="11"/>
        <v>-2.6184556899849696</v>
      </c>
      <c r="N133" s="13">
        <f t="shared" si="12"/>
        <v>1.8971261533369017E-7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5.3305850110522002</v>
      </c>
      <c r="H134" s="10">
        <f t="shared" si="13"/>
        <v>-2.591372013198765</v>
      </c>
      <c r="I134">
        <f t="shared" si="9"/>
        <v>-31.096464158385182</v>
      </c>
      <c r="K134">
        <f t="shared" si="10"/>
        <v>-2.5908997407939958</v>
      </c>
      <c r="M134">
        <f t="shared" si="11"/>
        <v>-2.5908997407939958</v>
      </c>
      <c r="N134" s="13">
        <f t="shared" si="12"/>
        <v>2.2304122430649626E-7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5.3510985944176648</v>
      </c>
      <c r="H135" s="10">
        <f t="shared" si="13"/>
        <v>-2.5639841143641258</v>
      </c>
      <c r="I135">
        <f t="shared" si="9"/>
        <v>-30.767809372369509</v>
      </c>
      <c r="K135">
        <f t="shared" si="10"/>
        <v>-2.5634743468175802</v>
      </c>
      <c r="M135">
        <f t="shared" si="11"/>
        <v>-2.5634743468175802</v>
      </c>
      <c r="N135" s="13">
        <f t="shared" si="12"/>
        <v>2.5986295151104437E-7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5.3716121777831285</v>
      </c>
      <c r="H136" s="10">
        <f t="shared" si="13"/>
        <v>-2.5367328196405681</v>
      </c>
      <c r="I136">
        <f t="shared" si="9"/>
        <v>-30.440793835686819</v>
      </c>
      <c r="K136">
        <f t="shared" si="10"/>
        <v>-2.5361848152607833</v>
      </c>
      <c r="M136">
        <f t="shared" si="11"/>
        <v>-2.5361848152607833</v>
      </c>
      <c r="N136" s="13">
        <f t="shared" si="12"/>
        <v>3.0030880026326854E-7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5.3921257611485931</v>
      </c>
      <c r="H137" s="10">
        <f t="shared" si="13"/>
        <v>-2.5096231210050934</v>
      </c>
      <c r="I137">
        <f t="shared" si="9"/>
        <v>-30.115477452061121</v>
      </c>
      <c r="K137">
        <f t="shared" si="10"/>
        <v>-2.5090361798673104</v>
      </c>
      <c r="M137">
        <f t="shared" si="11"/>
        <v>-2.5090361798673104</v>
      </c>
      <c r="N137" s="13">
        <f t="shared" si="12"/>
        <v>3.4449989922201988E-7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5.4126393445140568</v>
      </c>
      <c r="H138" s="10">
        <f t="shared" si="13"/>
        <v>-2.4826597458396753</v>
      </c>
      <c r="I138">
        <f t="shared" si="9"/>
        <v>-29.791916950076104</v>
      </c>
      <c r="K138">
        <f t="shared" si="10"/>
        <v>-2.4820332103030003</v>
      </c>
      <c r="M138">
        <f t="shared" si="11"/>
        <v>-2.4820332103030003</v>
      </c>
      <c r="N138" s="13">
        <f t="shared" si="12"/>
        <v>3.9254677871665707E-7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5.4331529278795214</v>
      </c>
      <c r="H139" s="10">
        <f t="shared" si="13"/>
        <v>-2.4558471661128634</v>
      </c>
      <c r="I139">
        <f t="shared" si="9"/>
        <v>-29.47016599335436</v>
      </c>
      <c r="K139">
        <f t="shared" si="10"/>
        <v>-2.4551804212530457</v>
      </c>
      <c r="M139">
        <f t="shared" si="11"/>
        <v>-2.4551804212530457</v>
      </c>
      <c r="N139" s="13">
        <f t="shared" si="12"/>
        <v>4.4454870809326899E-7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5.453666511244986</v>
      </c>
      <c r="H140" s="10">
        <f t="shared" si="13"/>
        <v>-2.429189607280593</v>
      </c>
      <c r="I140">
        <f t="shared" si="9"/>
        <v>-29.150275287367116</v>
      </c>
      <c r="K140">
        <f t="shared" si="10"/>
        <v>-2.4284820812413042</v>
      </c>
      <c r="M140">
        <f t="shared" si="11"/>
        <v>-2.4284820812413042</v>
      </c>
      <c r="N140" s="13">
        <f t="shared" si="12"/>
        <v>5.0059309627170834E-7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5.4741800946104515</v>
      </c>
      <c r="H141" s="10">
        <f t="shared" si="13"/>
        <v>-2.4026910569142919</v>
      </c>
      <c r="I141">
        <f t="shared" si="9"/>
        <v>-28.832292682971502</v>
      </c>
      <c r="K141">
        <f t="shared" si="10"/>
        <v>-2.4019422211797568</v>
      </c>
      <c r="M141">
        <f t="shared" si="11"/>
        <v>-2.4019422211797568</v>
      </c>
      <c r="N141" s="13">
        <f t="shared" si="12"/>
        <v>5.6075495731672677E-7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5.4946936779759152</v>
      </c>
      <c r="H142" s="10">
        <f t="shared" si="13"/>
        <v>-2.3763552730641671</v>
      </c>
      <c r="I142">
        <f t="shared" si="9"/>
        <v>-28.516263276770005</v>
      </c>
      <c r="K142">
        <f t="shared" si="10"/>
        <v>-2.3755646426559922</v>
      </c>
      <c r="M142">
        <f t="shared" si="11"/>
        <v>-2.3755646426559922</v>
      </c>
      <c r="N142" s="13">
        <f t="shared" si="12"/>
        <v>6.2509644233071667E-7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5.5152072613413798</v>
      </c>
      <c r="H143" s="10">
        <f t="shared" si="13"/>
        <v>-2.3501857923652891</v>
      </c>
      <c r="I143">
        <f t="shared" si="9"/>
        <v>-28.202229508383468</v>
      </c>
      <c r="K143">
        <f t="shared" si="10"/>
        <v>-2.3493529259663477</v>
      </c>
      <c r="M143">
        <f t="shared" si="11"/>
        <v>-2.3493529259663477</v>
      </c>
      <c r="N143" s="13">
        <f t="shared" si="12"/>
        <v>6.9366643848565379E-7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5.5357208447068444</v>
      </c>
      <c r="H144" s="10">
        <f t="shared" si="13"/>
        <v>-2.3241859378939353</v>
      </c>
      <c r="I144">
        <f t="shared" si="9"/>
        <v>-27.890231254727226</v>
      </c>
      <c r="K144">
        <f t="shared" si="10"/>
        <v>-2.3233104379021059</v>
      </c>
      <c r="M144">
        <f t="shared" si="11"/>
        <v>-2.3233104379021059</v>
      </c>
      <c r="N144" s="13">
        <f t="shared" si="12"/>
        <v>7.6650023569337354E-7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5.5562344280723082</v>
      </c>
      <c r="H145" s="10">
        <f t="shared" si="13"/>
        <v>-2.2983588267813952</v>
      </c>
      <c r="I145">
        <f t="shared" si="9"/>
        <v>-27.580305921376741</v>
      </c>
      <c r="K145">
        <f t="shared" si="10"/>
        <v>-2.2974403392959957</v>
      </c>
      <c r="M145">
        <f t="shared" si="11"/>
        <v>-2.2974403392959957</v>
      </c>
      <c r="N145" s="13">
        <f t="shared" si="12"/>
        <v>8.436192608356386E-7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5.5767480114377728</v>
      </c>
      <c r="H146" s="10">
        <f t="shared" si="13"/>
        <v>-2.2727073775922841</v>
      </c>
      <c r="I146">
        <f t="shared" si="9"/>
        <v>-27.27248853110741</v>
      </c>
      <c r="K146">
        <f t="shared" si="10"/>
        <v>-2.2717455923359382</v>
      </c>
      <c r="M146">
        <f t="shared" si="11"/>
        <v>-2.2717455923359382</v>
      </c>
      <c r="N146" s="13">
        <f t="shared" si="12"/>
        <v>9.2503087932442021E-7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5.5972615948032374</v>
      </c>
      <c r="H147" s="10">
        <f t="shared" si="13"/>
        <v>-2.2472343174741769</v>
      </c>
      <c r="I147">
        <f t="shared" si="9"/>
        <v>-26.966811809690121</v>
      </c>
      <c r="K147">
        <f t="shared" si="10"/>
        <v>-2.2462289676528897</v>
      </c>
      <c r="M147">
        <f t="shared" si="11"/>
        <v>-2.2462289676528897</v>
      </c>
      <c r="N147" s="13">
        <f t="shared" si="12"/>
        <v>1.0107282631621922E-6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5.6177751781687029</v>
      </c>
      <c r="H148" s="10">
        <f t="shared" si="13"/>
        <v>-2.2219421890852136</v>
      </c>
      <c r="I148">
        <f t="shared" ref="I148:I211" si="16">H148*$E$6</f>
        <v>-26.663306269022563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-2.2208930511893592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-2.2208930511893592</v>
      </c>
      <c r="N148" s="13">
        <f t="shared" ref="N148:N211" si="19">(M148-H148)^2*O148</f>
        <v>1.1006903245177317E-6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5.6382887615341675</v>
      </c>
      <c r="H149" s="10">
        <f t="shared" ref="H149:H212" si="20">-(-$B$4)*(1+D149+$E$5*D149^3)*EXP(-D149)</f>
        <v>-2.1968333573061241</v>
      </c>
      <c r="I149">
        <f t="shared" si="16"/>
        <v>-26.362000287673489</v>
      </c>
      <c r="K149">
        <f t="shared" si="17"/>
        <v>-2.1957402508550317</v>
      </c>
      <c r="M149">
        <f t="shared" si="18"/>
        <v>-2.1957402508550317</v>
      </c>
      <c r="N149" s="13">
        <f t="shared" si="19"/>
        <v>1.1948817134198129E-6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5.6588023448996312</v>
      </c>
      <c r="H150" s="10">
        <f t="shared" si="20"/>
        <v>-2.1719100157429474</v>
      </c>
      <c r="I150">
        <f t="shared" si="16"/>
        <v>-26.062920188915371</v>
      </c>
      <c r="K150">
        <f t="shared" si="17"/>
        <v>-2.1707728029757263</v>
      </c>
      <c r="M150">
        <f t="shared" si="18"/>
        <v>-2.1707728029757263</v>
      </c>
      <c r="N150" s="13">
        <f t="shared" si="19"/>
        <v>1.2932528779307139E-6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5.6793159282650958</v>
      </c>
      <c r="H151" s="10">
        <f t="shared" si="20"/>
        <v>-2.147174193026542</v>
      </c>
      <c r="I151">
        <f t="shared" si="16"/>
        <v>-25.766090316318504</v>
      </c>
      <c r="K151">
        <f t="shared" si="17"/>
        <v>-2.1459927785417361</v>
      </c>
      <c r="M151">
        <f t="shared" si="18"/>
        <v>-2.1459927785417361</v>
      </c>
      <c r="N151" s="13">
        <f t="shared" si="19"/>
        <v>1.3957401849092123E-6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5.6998295116305604</v>
      </c>
      <c r="H152" s="10">
        <f t="shared" si="20"/>
        <v>-2.1226277589148177</v>
      </c>
      <c r="I152">
        <f t="shared" si="16"/>
        <v>-25.471533106977812</v>
      </c>
      <c r="K152">
        <f t="shared" si="17"/>
        <v>-2.1214020892614744</v>
      </c>
      <c r="M152">
        <f t="shared" si="18"/>
        <v>-2.1214020892614744</v>
      </c>
      <c r="N152" s="13">
        <f t="shared" si="19"/>
        <v>1.5022660991265704E-6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5.7203430949960241</v>
      </c>
      <c r="H153" s="10">
        <f t="shared" si="20"/>
        <v>-2.0982724302034437</v>
      </c>
      <c r="I153">
        <f t="shared" si="16"/>
        <v>-25.179269162441322</v>
      </c>
      <c r="K153">
        <f t="shared" si="17"/>
        <v>-2.0970024934260829</v>
      </c>
      <c r="M153">
        <f t="shared" si="18"/>
        <v>-2.0970024934260829</v>
      </c>
      <c r="N153" s="13">
        <f t="shared" si="19"/>
        <v>1.6127394184934283E-6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5.7408566783614887</v>
      </c>
      <c r="H154" s="10">
        <f t="shared" si="20"/>
        <v>-2.074109776450646</v>
      </c>
      <c r="I154">
        <f t="shared" si="16"/>
        <v>-24.889317317407752</v>
      </c>
      <c r="K154">
        <f t="shared" si="17"/>
        <v>-2.0727956015905966</v>
      </c>
      <c r="M154">
        <f t="shared" si="18"/>
        <v>-2.0727956015905966</v>
      </c>
      <c r="N154" s="13">
        <f t="shared" si="19"/>
        <v>1.7270555627857716E-6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5.7613702617269542</v>
      </c>
      <c r="H155" s="10">
        <f t="shared" si="20"/>
        <v>-2.0501412255215139</v>
      </c>
      <c r="I155">
        <f t="shared" si="16"/>
        <v>-24.601694706258165</v>
      </c>
      <c r="K155">
        <f t="shared" si="17"/>
        <v>-2.0487828820770595</v>
      </c>
      <c r="M155">
        <f t="shared" si="18"/>
        <v>-2.0487828820770595</v>
      </c>
      <c r="N155" s="13">
        <f t="shared" si="19"/>
        <v>1.8450969130922485E-6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5.7818838450924179</v>
      </c>
      <c r="H156" s="10">
        <f t="shared" si="20"/>
        <v>-2.0263680689571344</v>
      </c>
      <c r="I156">
        <f t="shared" si="16"/>
        <v>-24.316416827485611</v>
      </c>
      <c r="K156">
        <f t="shared" si="17"/>
        <v>-2.024965666304801</v>
      </c>
      <c r="M156">
        <f t="shared" si="18"/>
        <v>-2.024965666304801</v>
      </c>
      <c r="N156" s="13">
        <f t="shared" si="19"/>
        <v>1.9667331992716956E-6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5.8023974284578825</v>
      </c>
      <c r="H157" s="10">
        <f t="shared" si="20"/>
        <v>-2.0027914671736671</v>
      </c>
      <c r="I157">
        <f t="shared" si="16"/>
        <v>-24.033497606084005</v>
      </c>
      <c r="K157">
        <f t="shared" si="17"/>
        <v>-2.0013451539529905</v>
      </c>
      <c r="M157">
        <f t="shared" si="18"/>
        <v>-2.0013451539529905</v>
      </c>
      <c r="N157" s="13">
        <f t="shared" si="19"/>
        <v>2.091821932303818E-6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5.8229110118233471</v>
      </c>
      <c r="H158" s="10">
        <f t="shared" si="20"/>
        <v>-1.9794124544963785</v>
      </c>
      <c r="I158">
        <f t="shared" si="16"/>
        <v>-23.752949453956543</v>
      </c>
      <c r="K158">
        <f t="shared" si="17"/>
        <v>-1.9779224179604027</v>
      </c>
      <c r="M158">
        <f t="shared" si="18"/>
        <v>-1.9779224179604027</v>
      </c>
      <c r="N158" s="13">
        <f t="shared" si="19"/>
        <v>2.2202088785427365E-6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5.8434245951888109</v>
      </c>
      <c r="H159" s="10">
        <f t="shared" si="20"/>
        <v>-1.9562319440334783</v>
      </c>
      <c r="I159">
        <f t="shared" si="16"/>
        <v>-23.474783328401742</v>
      </c>
      <c r="K159">
        <f t="shared" si="17"/>
        <v>-1.954698409367198</v>
      </c>
      <c r="M159">
        <f t="shared" si="18"/>
        <v>-1.954698409367198</v>
      </c>
      <c r="N159" s="13">
        <f t="shared" si="19"/>
        <v>2.3517285726836375E-6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5.8639381785542755</v>
      </c>
      <c r="H160" s="10">
        <f t="shared" si="20"/>
        <v>-1.9332507323944821</v>
      </c>
      <c r="I160">
        <f t="shared" si="16"/>
        <v>-23.199008788733785</v>
      </c>
      <c r="K160">
        <f t="shared" si="17"/>
        <v>-1.931673962003378</v>
      </c>
      <c r="M160">
        <f t="shared" si="18"/>
        <v>-1.931673962003378</v>
      </c>
      <c r="N160" s="13">
        <f t="shared" si="19"/>
        <v>2.4862048662623973E-6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5.8844517619197401</v>
      </c>
      <c r="H161" s="10">
        <f t="shared" si="20"/>
        <v>-1.9104695042576831</v>
      </c>
      <c r="I161">
        <f t="shared" si="16"/>
        <v>-22.925634051092196</v>
      </c>
      <c r="K161">
        <f t="shared" si="17"/>
        <v>-1.9088497970284606</v>
      </c>
      <c r="M161">
        <f t="shared" si="18"/>
        <v>-1.9088497970284606</v>
      </c>
      <c r="N161" s="13">
        <f t="shared" si="19"/>
        <v>2.6234515083958081E-6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5.9049653452852056</v>
      </c>
      <c r="H162" s="10">
        <f t="shared" si="20"/>
        <v>-1.8878888367911957</v>
      </c>
      <c r="I162">
        <f t="shared" si="16"/>
        <v>-22.654666041494348</v>
      </c>
      <c r="K162">
        <f t="shared" si="17"/>
        <v>-1.8862265273267511</v>
      </c>
      <c r="M162">
        <f t="shared" si="18"/>
        <v>-1.8862265273267511</v>
      </c>
      <c r="N162" s="13">
        <f t="shared" si="19"/>
        <v>2.7632727555819826E-6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5.9254789286506693</v>
      </c>
      <c r="H163" s="10">
        <f t="shared" si="20"/>
        <v>-1.865509203931891</v>
      </c>
      <c r="I163">
        <f t="shared" si="16"/>
        <v>-22.386110447182691</v>
      </c>
      <c r="K163">
        <f t="shared" si="17"/>
        <v>-1.8638046617625237</v>
      </c>
      <c r="M163">
        <f t="shared" si="18"/>
        <v>-1.8638046617625237</v>
      </c>
      <c r="N163" s="13">
        <f t="shared" si="19"/>
        <v>2.9054640071514804E-6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5.9459925120161339</v>
      </c>
      <c r="H164" s="10">
        <f t="shared" si="20"/>
        <v>-1.8433309805264442</v>
      </c>
      <c r="I164">
        <f t="shared" si="16"/>
        <v>-22.119971766317331</v>
      </c>
      <c r="K164">
        <f t="shared" si="17"/>
        <v>-1.8415846092992096</v>
      </c>
      <c r="M164">
        <f t="shared" si="18"/>
        <v>-1.8415846092992096</v>
      </c>
      <c r="N164" s="13">
        <f t="shared" si="19"/>
        <v>3.04981246331265E-6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5.9665060953815985</v>
      </c>
      <c r="H165" s="10">
        <f t="shared" si="20"/>
        <v>-1.8213544463385745</v>
      </c>
      <c r="I165">
        <f t="shared" si="16"/>
        <v>-21.856253356062894</v>
      </c>
      <c r="K165">
        <f t="shared" si="17"/>
        <v>-1.8195666829866903</v>
      </c>
      <c r="M165">
        <f t="shared" si="18"/>
        <v>-1.8195666829866903</v>
      </c>
      <c r="N165" s="13">
        <f t="shared" si="19"/>
        <v>3.1960978023399821E-6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5.9870196787470631</v>
      </c>
      <c r="H166" s="10">
        <f t="shared" si="20"/>
        <v>-1.7995797899264527</v>
      </c>
      <c r="I166">
        <f t="shared" si="16"/>
        <v>-21.594957479117433</v>
      </c>
      <c r="K166">
        <f t="shared" si="17"/>
        <v>-1.7977511038205529</v>
      </c>
      <c r="M166">
        <f t="shared" si="18"/>
        <v>-1.7977511038205529</v>
      </c>
      <c r="N166" s="13">
        <f t="shared" si="19"/>
        <v>3.344092873911021E-6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6.0075332621125268</v>
      </c>
      <c r="H167" s="10">
        <f t="shared" si="20"/>
        <v>-1.7780071123941419</v>
      </c>
      <c r="I167">
        <f t="shared" si="16"/>
        <v>-21.336085348729704</v>
      </c>
      <c r="K167">
        <f t="shared" si="17"/>
        <v>-1.77613800447716</v>
      </c>
      <c r="M167">
        <f t="shared" si="18"/>
        <v>-1.77613800447716</v>
      </c>
      <c r="N167" s="13">
        <f t="shared" si="19"/>
        <v>3.4935644053244761E-6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6.0280468454779914</v>
      </c>
      <c r="H168" s="10">
        <f t="shared" si="20"/>
        <v>-1.756636431020812</v>
      </c>
      <c r="I168">
        <f t="shared" si="16"/>
        <v>-21.079637172249743</v>
      </c>
      <c r="K168">
        <f t="shared" si="17"/>
        <v>-1.7547274329281892</v>
      </c>
      <c r="M168">
        <f t="shared" si="18"/>
        <v>-1.7547274329281892</v>
      </c>
      <c r="N168" s="13">
        <f t="shared" si="19"/>
        <v>3.6442737176374633E-6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6.048560428843456</v>
      </c>
      <c r="H169" s="10">
        <f t="shared" si="20"/>
        <v>-1.7354676827713831</v>
      </c>
      <c r="I169">
        <f t="shared" si="16"/>
        <v>-20.825612193256596</v>
      </c>
      <c r="K169">
        <f t="shared" si="17"/>
        <v>-1.73351935593827</v>
      </c>
      <c r="M169">
        <f t="shared" si="18"/>
        <v>-1.73351935593827</v>
      </c>
      <c r="N169" s="13">
        <f t="shared" si="19"/>
        <v>3.7959774486284384E-6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6.0690740122089206</v>
      </c>
      <c r="H170" s="10">
        <f t="shared" si="20"/>
        <v>-1.7145007276921345</v>
      </c>
      <c r="I170">
        <f t="shared" si="16"/>
        <v>-20.574008732305614</v>
      </c>
      <c r="K170">
        <f t="shared" si="17"/>
        <v>-1.7125136624491704</v>
      </c>
      <c r="M170">
        <f t="shared" si="18"/>
        <v>-1.7125136624491704</v>
      </c>
      <c r="N170" s="13">
        <f t="shared" si="19"/>
        <v>3.9484282797959915E-6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6.0895875955743852</v>
      </c>
      <c r="H171" s="10">
        <f t="shared" si="20"/>
        <v>-1.6937353521947169</v>
      </c>
      <c r="I171">
        <f t="shared" si="16"/>
        <v>-20.324824226336602</v>
      </c>
      <c r="K171">
        <f t="shared" si="17"/>
        <v>-1.6917101668539376</v>
      </c>
      <c r="M171">
        <f t="shared" si="18"/>
        <v>-1.6917101668539376</v>
      </c>
      <c r="N171" s="13">
        <f t="shared" si="19"/>
        <v>4.1013756645075075E-6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6.1101011789398498</v>
      </c>
      <c r="H172" s="10">
        <f t="shared" si="20"/>
        <v>-1.6731712722319114</v>
      </c>
      <c r="I172">
        <f t="shared" si="16"/>
        <v>-20.078055266782936</v>
      </c>
      <c r="K172">
        <f t="shared" si="17"/>
        <v>-1.6711086121642802</v>
      </c>
      <c r="M172">
        <f t="shared" si="18"/>
        <v>-1.6711086121642802</v>
      </c>
      <c r="N172" s="13">
        <f t="shared" si="19"/>
        <v>4.254566554600462E-6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6.1306147623053135</v>
      </c>
      <c r="H173" s="10">
        <f t="shared" si="20"/>
        <v>-1.6528081363683866</v>
      </c>
      <c r="I173">
        <f t="shared" si="16"/>
        <v>-19.833697636420638</v>
      </c>
      <c r="K173">
        <f t="shared" si="17"/>
        <v>-1.650708673074373</v>
      </c>
      <c r="M173">
        <f t="shared" si="18"/>
        <v>-1.650708673074373</v>
      </c>
      <c r="N173" s="13">
        <f t="shared" si="19"/>
        <v>4.4077461229107311E-6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6.151128345670779</v>
      </c>
      <c r="H174" s="10">
        <f t="shared" si="20"/>
        <v>-1.6326455287496016</v>
      </c>
      <c r="I174">
        <f t="shared" si="16"/>
        <v>-19.591746344995219</v>
      </c>
      <c r="K174">
        <f t="shared" si="17"/>
        <v>-1.6305099589241965</v>
      </c>
      <c r="M174">
        <f t="shared" si="18"/>
        <v>-1.6305099589241965</v>
      </c>
      <c r="N174" s="13">
        <f t="shared" si="19"/>
        <v>4.56065847918069E-6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6.1716419290362428</v>
      </c>
      <c r="H175" s="10">
        <f t="shared" si="20"/>
        <v>-1.6126829719719198</v>
      </c>
      <c r="I175">
        <f t="shared" si="16"/>
        <v>-19.352195663663039</v>
      </c>
      <c r="K175">
        <f t="shared" si="17"/>
        <v>-1.6105120165654314</v>
      </c>
      <c r="M175">
        <f t="shared" si="18"/>
        <v>-1.6105120165654314</v>
      </c>
      <c r="N175" s="13">
        <f t="shared" si="19"/>
        <v>4.7130473769610965E-6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6.1921555124017074</v>
      </c>
      <c r="H176" s="10">
        <f t="shared" si="20"/>
        <v>-1.5929199298569168</v>
      </c>
      <c r="I176">
        <f t="shared" si="16"/>
        <v>-19.115039158283</v>
      </c>
      <c r="K176">
        <f t="shared" si="17"/>
        <v>-1.5907143331327951</v>
      </c>
      <c r="M176">
        <f t="shared" si="18"/>
        <v>-1.5907143331327951</v>
      </c>
      <c r="N176" s="13">
        <f t="shared" si="19"/>
        <v>4.8646569094563014E-6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6.2126690957671729</v>
      </c>
      <c r="H177" s="10">
        <f t="shared" si="20"/>
        <v>-1.5733558101327632</v>
      </c>
      <c r="I177">
        <f t="shared" si="16"/>
        <v>-18.880269721593159</v>
      </c>
      <c r="K177">
        <f t="shared" si="17"/>
        <v>-1.5711163387237159</v>
      </c>
      <c r="M177">
        <f t="shared" si="18"/>
        <v>-1.5711163387237159</v>
      </c>
      <c r="N177" s="13">
        <f t="shared" si="19"/>
        <v>5.015232191940001E-6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6.2331826791326366</v>
      </c>
      <c r="H178" s="10">
        <f t="shared" si="20"/>
        <v>-1.5539899670254986</v>
      </c>
      <c r="I178">
        <f t="shared" si="16"/>
        <v>-18.647879604305984</v>
      </c>
      <c r="K178">
        <f t="shared" si="17"/>
        <v>-1.551717408989058</v>
      </c>
      <c r="M178">
        <f t="shared" si="18"/>
        <v>-1.551717408989058</v>
      </c>
      <c r="N178" s="13">
        <f t="shared" si="19"/>
        <v>5.164520028991046E-6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6.2536962624981012</v>
      </c>
      <c r="H179" s="10">
        <f t="shared" si="20"/>
        <v>-1.534821703762923</v>
      </c>
      <c r="I179">
        <f t="shared" si="16"/>
        <v>-18.417860445155078</v>
      </c>
      <c r="K179">
        <f t="shared" si="17"/>
        <v>-1.5325168676375909</v>
      </c>
      <c r="M179">
        <f t="shared" si="18"/>
        <v>-1.5325168676375909</v>
      </c>
      <c r="N179" s="13">
        <f t="shared" si="19"/>
        <v>5.3122695646361913E-6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6.2742098458635658</v>
      </c>
      <c r="H180" s="10">
        <f t="shared" si="20"/>
        <v>-1.5158502749937517</v>
      </c>
      <c r="I180">
        <f t="shared" si="16"/>
        <v>-18.19020329992502</v>
      </c>
      <c r="K180">
        <f t="shared" si="17"/>
        <v>-1.5135139888568159</v>
      </c>
      <c r="M180">
        <f t="shared" si="18"/>
        <v>-1.5135139888568159</v>
      </c>
      <c r="N180" s="13">
        <f t="shared" si="19"/>
        <v>5.4582329136384824E-6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6.2947234292290295</v>
      </c>
      <c r="H181" s="10">
        <f t="shared" si="20"/>
        <v>-1.4970748891246122</v>
      </c>
      <c r="I181">
        <f t="shared" si="16"/>
        <v>-17.964898669495348</v>
      </c>
      <c r="K181">
        <f t="shared" si="17"/>
        <v>-1.494707999652654</v>
      </c>
      <c r="M181">
        <f t="shared" si="18"/>
        <v>-1.494707999652654</v>
      </c>
      <c r="N181" s="13">
        <f t="shared" si="19"/>
        <v>5.6021657724664622E-6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6.3152370125944941</v>
      </c>
      <c r="H182" s="10">
        <f t="shared" si="20"/>
        <v>-1.4784947105773789</v>
      </c>
      <c r="I182">
        <f t="shared" si="16"/>
        <v>-17.741936526928548</v>
      </c>
      <c r="K182">
        <f t="shared" si="17"/>
        <v>-1.4760980821104688</v>
      </c>
      <c r="M182">
        <f t="shared" si="18"/>
        <v>-1.4760980821104688</v>
      </c>
      <c r="N182" s="13">
        <f t="shared" si="19"/>
        <v>5.7438280084040168E-6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6.3357505959599587</v>
      </c>
      <c r="H183" s="10">
        <f t="shared" si="20"/>
        <v>-1.460108861969273</v>
      </c>
      <c r="I183">
        <f t="shared" si="16"/>
        <v>-17.521306343631277</v>
      </c>
      <c r="K183">
        <f t="shared" si="17"/>
        <v>-1.45768337557979</v>
      </c>
      <c r="M183">
        <f t="shared" si="18"/>
        <v>-1.45768337557979</v>
      </c>
      <c r="N183" s="13">
        <f t="shared" si="19"/>
        <v>5.8829842255674427E-6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6.3562641793254233</v>
      </c>
      <c r="H184" s="10">
        <f t="shared" si="20"/>
        <v>-1.4419164262180904</v>
      </c>
      <c r="I184">
        <f t="shared" si="16"/>
        <v>-17.302997114617085</v>
      </c>
      <c r="K184">
        <f t="shared" si="17"/>
        <v>-1.4394629787850608</v>
      </c>
      <c r="M184">
        <f t="shared" si="18"/>
        <v>-1.4394629787850608</v>
      </c>
      <c r="N184" s="13">
        <f t="shared" si="19"/>
        <v>6.0194043066393088E-6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6.3767777626908879</v>
      </c>
      <c r="H185" s="10">
        <f t="shared" si="20"/>
        <v>-1.423916448574837</v>
      </c>
      <c r="I185">
        <f t="shared" si="16"/>
        <v>-17.086997382898044</v>
      </c>
      <c r="K185">
        <f t="shared" si="17"/>
        <v>-1.4214359518646447</v>
      </c>
      <c r="M185">
        <f t="shared" si="18"/>
        <v>-1.4214359518646447</v>
      </c>
      <c r="N185" s="13">
        <f t="shared" si="19"/>
        <v>6.152863929275062E-6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6.3972913460563525</v>
      </c>
      <c r="H186" s="10">
        <f t="shared" si="20"/>
        <v>-1.4061079385860065</v>
      </c>
      <c r="I186">
        <f t="shared" si="16"/>
        <v>-16.873295263032077</v>
      </c>
      <c r="K186">
        <f t="shared" si="17"/>
        <v>-1.403601318340288</v>
      </c>
      <c r="M186">
        <f t="shared" si="18"/>
        <v>-1.403601318340288</v>
      </c>
      <c r="N186" s="13">
        <f t="shared" si="19"/>
        <v>6.2831450562456751E-6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6.4178049294218162</v>
      </c>
      <c r="H187" s="10">
        <f t="shared" si="20"/>
        <v>-1.3884898719876499</v>
      </c>
      <c r="I187">
        <f t="shared" si="16"/>
        <v>-16.661878463851799</v>
      </c>
      <c r="K187">
        <f t="shared" si="17"/>
        <v>-1.385958067019134</v>
      </c>
      <c r="M187">
        <f t="shared" si="18"/>
        <v>-1.385958067019134</v>
      </c>
      <c r="N187" s="13">
        <f t="shared" si="19"/>
        <v>6.4100363986018226E-6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6.4383185127872808</v>
      </c>
      <c r="H188" s="10">
        <f t="shared" si="20"/>
        <v>-1.3710611925333387</v>
      </c>
      <c r="I188">
        <f t="shared" si="16"/>
        <v>-16.452734310400064</v>
      </c>
      <c r="K188">
        <f t="shared" si="17"/>
        <v>-1.3685051538303619</v>
      </c>
      <c r="M188">
        <f t="shared" si="18"/>
        <v>-1.3685051538303619</v>
      </c>
      <c r="N188" s="13">
        <f t="shared" si="19"/>
        <v>6.5333338511154555E-6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6.4588320961527455</v>
      </c>
      <c r="H189" s="10">
        <f t="shared" si="20"/>
        <v>-1.3538208137580559</v>
      </c>
      <c r="I189">
        <f t="shared" si="16"/>
        <v>-16.245849765096672</v>
      </c>
      <c r="K189">
        <f t="shared" si="17"/>
        <v>-1.3512415035984424</v>
      </c>
      <c r="M189">
        <f t="shared" si="18"/>
        <v>-1.3512415035984424</v>
      </c>
      <c r="N189" s="13">
        <f t="shared" si="19"/>
        <v>6.6528408994850834E-6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6.4793456795182092</v>
      </c>
      <c r="H190" s="10">
        <f t="shared" si="20"/>
        <v>-1.3367676206799934</v>
      </c>
      <c r="I190">
        <f t="shared" si="16"/>
        <v>-16.04121144815992</v>
      </c>
      <c r="K190">
        <f t="shared" si="17"/>
        <v>-1.3341660117549401</v>
      </c>
      <c r="M190">
        <f t="shared" si="18"/>
        <v>-1.3341660117549401</v>
      </c>
      <c r="N190" s="13">
        <f t="shared" si="19"/>
        <v>6.7683689989172196E-6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6.4998592628836755</v>
      </c>
      <c r="H191" s="10">
        <f t="shared" si="20"/>
        <v>-1.3199004714421703</v>
      </c>
      <c r="I191">
        <f t="shared" si="16"/>
        <v>-15.838805657306043</v>
      </c>
      <c r="K191">
        <f t="shared" si="17"/>
        <v>-1.3172775459907482</v>
      </c>
      <c r="M191">
        <f t="shared" si="18"/>
        <v>-1.3172775459907482</v>
      </c>
      <c r="N191" s="13">
        <f t="shared" si="19"/>
        <v>6.879737923717641E-6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6.5203728462491393</v>
      </c>
      <c r="H192" s="10">
        <f t="shared" si="20"/>
        <v>-1.3032181988957408</v>
      </c>
      <c r="I192">
        <f t="shared" si="16"/>
        <v>-15.638618386748888</v>
      </c>
      <c r="K192">
        <f t="shared" si="17"/>
        <v>-1.3005749478505966</v>
      </c>
      <c r="M192">
        <f t="shared" si="18"/>
        <v>-1.3005749478505966</v>
      </c>
      <c r="N192" s="13">
        <f t="shared" si="19"/>
        <v>6.9867760876557966E-6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6.5408864296146039</v>
      </c>
      <c r="H193" s="10">
        <f t="shared" si="20"/>
        <v>-1.2867196121267996</v>
      </c>
      <c r="I193">
        <f t="shared" si="16"/>
        <v>-15.440635345521596</v>
      </c>
      <c r="K193">
        <f t="shared" si="17"/>
        <v>-1.2840570342715694</v>
      </c>
      <c r="M193">
        <f t="shared" si="18"/>
        <v>-1.2840570342715694</v>
      </c>
      <c r="N193" s="13">
        <f t="shared" si="19"/>
        <v>7.0893208351626501E-6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6.5614000129800685</v>
      </c>
      <c r="H194" s="10">
        <f t="shared" si="20"/>
        <v>-1.27040349792844</v>
      </c>
      <c r="I194">
        <f t="shared" si="16"/>
        <v>-15.244841975141281</v>
      </c>
      <c r="K194">
        <f t="shared" si="17"/>
        <v>-1.2677225990674033</v>
      </c>
      <c r="M194">
        <f t="shared" si="18"/>
        <v>-1.2677225990674033</v>
      </c>
      <c r="N194" s="13">
        <f t="shared" si="19"/>
        <v>7.1872187031080308E-6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6.5819135963455322</v>
      </c>
      <c r="H195" s="10">
        <f t="shared" si="20"/>
        <v>-1.2542686222197699</v>
      </c>
      <c r="I195">
        <f t="shared" si="16"/>
        <v>-15.051223466637239</v>
      </c>
      <c r="K195">
        <f t="shared" si="17"/>
        <v>-1.2515704143601944</v>
      </c>
      <c r="M195">
        <f t="shared" si="18"/>
        <v>-1.2515704143601944</v>
      </c>
      <c r="N195" s="13">
        <f t="shared" si="19"/>
        <v>7.2803256534745631E-6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6.6024271797109968</v>
      </c>
      <c r="H196" s="10">
        <f t="shared" si="20"/>
        <v>-1.2383137314135433</v>
      </c>
      <c r="I196">
        <f t="shared" si="16"/>
        <v>-14.859764776962519</v>
      </c>
      <c r="K196">
        <f t="shared" si="17"/>
        <v>-1.2355992319611602</v>
      </c>
      <c r="M196">
        <f t="shared" si="18"/>
        <v>-1.2355992319611602</v>
      </c>
      <c r="N196" s="13">
        <f t="shared" si="19"/>
        <v>7.3685072769882168E-6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6.6229407630764614</v>
      </c>
      <c r="H197" s="10">
        <f t="shared" si="20"/>
        <v>-1.222537553734014</v>
      </c>
      <c r="I197">
        <f t="shared" si="16"/>
        <v>-14.670450644808167</v>
      </c>
      <c r="K197">
        <f t="shared" si="17"/>
        <v>-1.219807784702029</v>
      </c>
      <c r="M197">
        <f t="shared" si="18"/>
        <v>-1.219807784702029</v>
      </c>
      <c r="N197" s="13">
        <f t="shared" si="19"/>
        <v>7.4516389679841231E-6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6.643454346441926</v>
      </c>
      <c r="H198" s="10">
        <f t="shared" si="20"/>
        <v>-1.2069388004865684</v>
      </c>
      <c r="I198">
        <f t="shared" si="16"/>
        <v>-14.48326560583882</v>
      </c>
      <c r="K198">
        <f t="shared" si="17"/>
        <v>-1.2041947877185752</v>
      </c>
      <c r="M198">
        <f t="shared" si="18"/>
        <v>-1.2041947877185752</v>
      </c>
      <c r="N198" s="13">
        <f t="shared" si="19"/>
        <v>7.5296060709096313E-6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6.6639679298073915</v>
      </c>
      <c r="H199" s="10">
        <f t="shared" si="20"/>
        <v>-1.1915161672806567</v>
      </c>
      <c r="I199">
        <f t="shared" si="16"/>
        <v>-14.298194007367879</v>
      </c>
      <c r="K199">
        <f t="shared" si="17"/>
        <v>-1.1887589396877953</v>
      </c>
      <c r="M199">
        <f t="shared" si="18"/>
        <v>-1.1887589396877953</v>
      </c>
      <c r="N199" s="13">
        <f t="shared" si="19"/>
        <v>7.6023039988359634E-6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6.6844815131728552</v>
      </c>
      <c r="H200" s="10">
        <f t="shared" si="20"/>
        <v>-1.1762683352074876</v>
      </c>
      <c r="I200">
        <f t="shared" si="16"/>
        <v>-14.115220022489851</v>
      </c>
      <c r="K200">
        <f t="shared" si="17"/>
        <v>-1.1734989240201648</v>
      </c>
      <c r="M200">
        <f t="shared" si="18"/>
        <v>-1.1734989240201648</v>
      </c>
      <c r="N200" s="13">
        <f t="shared" si="19"/>
        <v>7.6696383244691172E-6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6.7049950965383198</v>
      </c>
      <c r="H201" s="10">
        <f t="shared" si="20"/>
        <v>-1.1611939719739182</v>
      </c>
      <c r="I201">
        <f t="shared" si="16"/>
        <v>-13.934327663687018</v>
      </c>
      <c r="K201">
        <f t="shared" si="17"/>
        <v>-1.1584134100083654</v>
      </c>
      <c r="M201">
        <f t="shared" si="18"/>
        <v>-1.1584134100083654</v>
      </c>
      <c r="N201" s="13">
        <f t="shared" si="19"/>
        <v>7.7315248442786479E-6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6.7255086799037844</v>
      </c>
      <c r="H202" s="10">
        <f t="shared" si="20"/>
        <v>-1.1462917329939182</v>
      </c>
      <c r="I202">
        <f t="shared" si="16"/>
        <v>-13.755500795927018</v>
      </c>
      <c r="K202">
        <f t="shared" si="17"/>
        <v>-1.1435010539338526</v>
      </c>
      <c r="M202">
        <f t="shared" si="18"/>
        <v>-1.1435010539338526</v>
      </c>
      <c r="N202" s="13">
        <f t="shared" si="19"/>
        <v>7.7878896162885181E-6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6.7460222632692481</v>
      </c>
      <c r="H203" s="10">
        <f t="shared" si="20"/>
        <v>-1.1315602624389585</v>
      </c>
      <c r="I203">
        <f t="shared" si="16"/>
        <v>-13.578723149267502</v>
      </c>
      <c r="K203">
        <f t="shared" si="17"/>
        <v>-1.1287605001325691</v>
      </c>
      <c r="M203">
        <f t="shared" si="18"/>
        <v>-1.1287605001325691</v>
      </c>
      <c r="N203" s="13">
        <f t="shared" si="19"/>
        <v>7.8386689722785668E-6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6.7665358466347127</v>
      </c>
      <c r="H204" s="10">
        <f t="shared" si="20"/>
        <v>-1.1169981942486211</v>
      </c>
      <c r="I204">
        <f t="shared" si="16"/>
        <v>-13.403978330983453</v>
      </c>
      <c r="K204">
        <f t="shared" si="17"/>
        <v>-1.114190382021095</v>
      </c>
      <c r="M204">
        <f t="shared" si="18"/>
        <v>-1.114190382021095</v>
      </c>
      <c r="N204" s="13">
        <f t="shared" si="19"/>
        <v>7.8838095050452467E-6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6.7870494300001782</v>
      </c>
      <c r="H205" s="10">
        <f t="shared" si="20"/>
        <v>-1.1026041531027055</v>
      </c>
      <c r="I205">
        <f t="shared" si="16"/>
        <v>-13.231249837232467</v>
      </c>
      <c r="K205">
        <f t="shared" si="17"/>
        <v>-1.0997893230844635</v>
      </c>
      <c r="M205">
        <f t="shared" si="18"/>
        <v>-1.0997893230844635</v>
      </c>
      <c r="N205" s="13">
        <f t="shared" si="19"/>
        <v>7.923268031596311E-6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6.807563013365642</v>
      </c>
      <c r="H206" s="10">
        <f t="shared" si="20"/>
        <v>-1.0883767553560517</v>
      </c>
      <c r="I206">
        <f t="shared" si="16"/>
        <v>-13.060521064272621</v>
      </c>
      <c r="K206">
        <f t="shared" si="17"/>
        <v>-1.0855559378268624</v>
      </c>
      <c r="M206">
        <f t="shared" si="18"/>
        <v>-1.0855559378268624</v>
      </c>
      <c r="N206" s="13">
        <f t="shared" si="19"/>
        <v>7.957011532981508E-6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6.8280765967311057</v>
      </c>
      <c r="H207" s="10">
        <f t="shared" si="20"/>
        <v>-1.0743146099372753</v>
      </c>
      <c r="I207">
        <f t="shared" si="16"/>
        <v>-12.891775319247305</v>
      </c>
      <c r="K207">
        <f t="shared" si="17"/>
        <v>-1.0714888326863676</v>
      </c>
      <c r="M207">
        <f t="shared" si="18"/>
        <v>-1.0714888326863676</v>
      </c>
      <c r="N207" s="13">
        <f t="shared" si="19"/>
        <v>7.9850170717475502E-6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6.8485901800965712</v>
      </c>
      <c r="H208" s="10">
        <f t="shared" si="20"/>
        <v>-1.060416319212572</v>
      </c>
      <c r="I208">
        <f t="shared" si="16"/>
        <v>-12.724995830550863</v>
      </c>
      <c r="K208">
        <f t="shared" si="17"/>
        <v>-1.0575866069148714</v>
      </c>
      <c r="M208">
        <f t="shared" si="18"/>
        <v>-1.0575866069148714</v>
      </c>
      <c r="N208" s="13">
        <f t="shared" si="19"/>
        <v>8.0072716877578436E-6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6.8691037634620349</v>
      </c>
      <c r="H209" s="10">
        <f t="shared" si="20"/>
        <v>-1.0466804798157141</v>
      </c>
      <c r="I209">
        <f t="shared" si="16"/>
        <v>-12.560165757788569</v>
      </c>
      <c r="K209">
        <f t="shared" si="17"/>
        <v>-1.0438478534242877</v>
      </c>
      <c r="M209">
        <f t="shared" si="18"/>
        <v>-1.0438478534242877</v>
      </c>
      <c r="N209" s="13">
        <f t="shared" si="19"/>
        <v>8.0237722734056414E-6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6.8896173468274995</v>
      </c>
      <c r="H210" s="10">
        <f t="shared" si="20"/>
        <v>-1.0331056834453243</v>
      </c>
      <c r="I210">
        <f t="shared" si="16"/>
        <v>-12.397268201343891</v>
      </c>
      <c r="K210">
        <f t="shared" si="17"/>
        <v>-1.030271159600102</v>
      </c>
      <c r="M210">
        <f t="shared" si="18"/>
        <v>-1.030271159600102</v>
      </c>
      <c r="N210" s="13">
        <f t="shared" si="19"/>
        <v>8.0345254291338936E-6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6.9101309301929641</v>
      </c>
      <c r="H211" s="10">
        <f t="shared" si="20"/>
        <v>-1.0196905176304885</v>
      </c>
      <c r="I211">
        <f t="shared" si="16"/>
        <v>-12.236286211565861</v>
      </c>
      <c r="K211">
        <f t="shared" si="17"/>
        <v>-1.0168551080833192</v>
      </c>
      <c r="M211">
        <f t="shared" si="18"/>
        <v>-1.0168551080833192</v>
      </c>
      <c r="N211" s="13">
        <f t="shared" si="19"/>
        <v>8.0395473001783037E-6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6.9306445135584287</v>
      </c>
      <c r="H212" s="10">
        <f t="shared" si="20"/>
        <v>-1.0064335664657311</v>
      </c>
      <c r="I212">
        <f t="shared" ref="I212:I275" si="23">H212*$E$6</f>
        <v>-12.077202797588773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-1.0035982775218018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-1.0035982775218018</v>
      </c>
      <c r="N212" s="13">
        <f t="shared" ref="N212:N275" si="26">(M212-H212)^2*O212</f>
        <v>8.0388633955681242E-6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6.9511580969238933</v>
      </c>
      <c r="H213" s="10">
        <f t="shared" ref="H213:H276" si="27">-(-$B$4)*(1+D213+$E$5*D213^3)*EXP(-D213)</f>
        <v>-0.99333341131634389</v>
      </c>
      <c r="I213">
        <f t="shared" si="23"/>
        <v>-11.920000935796127</v>
      </c>
      <c r="K213">
        <f t="shared" si="24"/>
        <v>-0.99049924329197592</v>
      </c>
      <c r="M213">
        <f t="shared" si="25"/>
        <v>-0.99049924329197592</v>
      </c>
      <c r="N213" s="13">
        <f t="shared" si="26"/>
        <v>8.0325083903498872E-6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6.9716716802893579</v>
      </c>
      <c r="H214" s="10">
        <f t="shared" si="27"/>
        <v>-0.98038863149503785</v>
      </c>
      <c r="I214">
        <f t="shared" si="23"/>
        <v>-11.764663577940453</v>
      </c>
      <c r="K214">
        <f t="shared" si="24"/>
        <v>-0.97755657819186248</v>
      </c>
      <c r="M214">
        <f t="shared" si="25"/>
        <v>-0.97755657819186248</v>
      </c>
      <c r="N214" s="13">
        <f t="shared" si="26"/>
        <v>8.0205259120265516E-6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6.9921852636548216</v>
      </c>
      <c r="H215" s="10">
        <f t="shared" si="27"/>
        <v>-0.9675978049108529</v>
      </c>
      <c r="I215">
        <f t="shared" si="23"/>
        <v>-11.611173658930234</v>
      </c>
      <c r="K215">
        <f t="shared" si="24"/>
        <v>-0.96476885310634053</v>
      </c>
      <c r="M215">
        <f t="shared" si="25"/>
        <v>-0.96476885310634053</v>
      </c>
      <c r="N215" s="13">
        <f t="shared" si="26"/>
        <v>8.0029683122537919E-6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7.0126988470202871</v>
      </c>
      <c r="H216" s="10">
        <f t="shared" si="27"/>
        <v>-0.95495950869123292</v>
      </c>
      <c r="I216">
        <f t="shared" si="23"/>
        <v>-11.459514104294795</v>
      </c>
      <c r="K216">
        <f t="shared" si="24"/>
        <v>-0.95213463764554629</v>
      </c>
      <c r="M216">
        <f t="shared" si="25"/>
        <v>-0.95213463764554629</v>
      </c>
      <c r="N216" s="13">
        <f t="shared" si="26"/>
        <v>7.9798964247586613E-6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7.0332124303857508</v>
      </c>
      <c r="H217" s="10">
        <f t="shared" si="27"/>
        <v>-0.94247231977814439</v>
      </c>
      <c r="I217">
        <f t="shared" si="23"/>
        <v>-11.309667837337733</v>
      </c>
      <c r="K217">
        <f t="shared" si="24"/>
        <v>-0.9396525007572667</v>
      </c>
      <c r="M217">
        <f t="shared" si="25"/>
        <v>-0.9396525007572667</v>
      </c>
      <c r="N217" s="13">
        <f t="shared" si="26"/>
        <v>7.9513793105036123E-6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7.0537260137512154</v>
      </c>
      <c r="H218" s="10">
        <f t="shared" si="27"/>
        <v>-0.93013481549909816</v>
      </c>
      <c r="I218">
        <f t="shared" si="23"/>
        <v>-11.161617785989177</v>
      </c>
      <c r="K218">
        <f t="shared" si="24"/>
        <v>-0.92732101131416911</v>
      </c>
      <c r="M218">
        <f t="shared" si="25"/>
        <v>-0.92732101131416911</v>
      </c>
      <c r="N218" s="13">
        <f t="shared" si="26"/>
        <v>7.9174939911242198E-6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7.07423959711668</v>
      </c>
      <c r="H219" s="10">
        <f t="shared" si="27"/>
        <v>-0.91794557411389777</v>
      </c>
      <c r="I219">
        <f t="shared" si="23"/>
        <v>-11.015346889366773</v>
      </c>
      <c r="K219">
        <f t="shared" si="24"/>
        <v>-0.91513873867668394</v>
      </c>
      <c r="M219">
        <f t="shared" si="25"/>
        <v>-0.91513873867668394</v>
      </c>
      <c r="N219" s="13">
        <f t="shared" si="26"/>
        <v>7.8783251715993414E-6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7.0947531804821446</v>
      </c>
      <c r="H220" s="10">
        <f t="shared" si="27"/>
        <v>-0.90590317533792164</v>
      </c>
      <c r="I220">
        <f t="shared" si="23"/>
        <v>-10.870838104055061</v>
      </c>
      <c r="K220">
        <f t="shared" si="24"/>
        <v>-0.90310425323232557</v>
      </c>
      <c r="M220">
        <f t="shared" si="25"/>
        <v>-0.90310425323232557</v>
      </c>
      <c r="N220" s="13">
        <f t="shared" si="26"/>
        <v>7.8339649531943323E-6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7.1152667638476093</v>
      </c>
      <c r="H221" s="10">
        <f t="shared" si="27"/>
        <v>-0.89400620084271598</v>
      </c>
      <c r="I221">
        <f t="shared" si="23"/>
        <v>-10.728074410112592</v>
      </c>
      <c r="K221">
        <f t="shared" si="24"/>
        <v>-0.89121612691222718</v>
      </c>
      <c r="M221">
        <f t="shared" si="25"/>
        <v>-0.89121612691222718</v>
      </c>
      <c r="N221" s="13">
        <f t="shared" si="26"/>
        <v>7.784512537593227E-6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7.1357803472130739</v>
      </c>
      <c r="H222" s="10">
        <f t="shared" si="27"/>
        <v>-0.882253234734654</v>
      </c>
      <c r="I222">
        <f t="shared" si="23"/>
        <v>-10.587038816815848</v>
      </c>
      <c r="K222">
        <f t="shared" si="24"/>
        <v>-0.87947293368562607</v>
      </c>
      <c r="M222">
        <f t="shared" si="25"/>
        <v>-0.87947293368562607</v>
      </c>
      <c r="N222" s="13">
        <f t="shared" si="26"/>
        <v>7.7300739232258277E-6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7.1562939305785376</v>
      </c>
      <c r="H223" s="10">
        <f t="shared" si="27"/>
        <v>-0.87064286401239821</v>
      </c>
      <c r="I223">
        <f t="shared" si="23"/>
        <v>-10.447714368148779</v>
      </c>
      <c r="K223">
        <f t="shared" si="24"/>
        <v>-0.86787325003302385</v>
      </c>
      <c r="M223">
        <f t="shared" si="25"/>
        <v>-0.86787325003302385</v>
      </c>
      <c r="N223" s="13">
        <f t="shared" si="26"/>
        <v>7.6707615947458978E-6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7.1768075139440022</v>
      </c>
      <c r="H224" s="10">
        <f t="shared" si="27"/>
        <v>-0.85917367900387109</v>
      </c>
      <c r="I224">
        <f t="shared" si="23"/>
        <v>-10.310084148046453</v>
      </c>
      <c r="K224">
        <f t="shared" si="24"/>
        <v>-0.85641565539872078</v>
      </c>
      <c r="M224">
        <f t="shared" si="25"/>
        <v>-0.85641565539872078</v>
      </c>
      <c r="N224" s="13">
        <f t="shared" si="26"/>
        <v>7.6066942065663524E-6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7.1973210973094668</v>
      </c>
      <c r="H225" s="10">
        <f t="shared" si="27"/>
        <v>-0.84784427378342708</v>
      </c>
      <c r="I225">
        <f t="shared" si="23"/>
        <v>-10.174131285401124</v>
      </c>
      <c r="K225">
        <f t="shared" si="24"/>
        <v>-0.84509873262340929</v>
      </c>
      <c r="M225">
        <f t="shared" si="25"/>
        <v>-0.84509873262340929</v>
      </c>
      <c r="N225" s="13">
        <f t="shared" si="26"/>
        <v>7.5379962613518587E-6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7.2178346806749305</v>
      </c>
      <c r="H226" s="10">
        <f t="shared" si="27"/>
        <v>-0.83665324656989082</v>
      </c>
      <c r="I226">
        <f t="shared" si="23"/>
        <v>-10.03983895883869</v>
      </c>
      <c r="K226">
        <f t="shared" si="24"/>
        <v>-0.83392106835747759</v>
      </c>
      <c r="M226">
        <f t="shared" si="25"/>
        <v>-0.83392106835747759</v>
      </c>
      <c r="N226" s="13">
        <f t="shared" si="26"/>
        <v>7.4647977843855403E-6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7.2383482640403969</v>
      </c>
      <c r="H227" s="10">
        <f t="shared" si="27"/>
        <v>-0.82559920010611365</v>
      </c>
      <c r="I227">
        <f t="shared" si="23"/>
        <v>-9.9071904012733647</v>
      </c>
      <c r="K227">
        <f t="shared" si="24"/>
        <v>-0.82288125345565866</v>
      </c>
      <c r="M227">
        <f t="shared" si="25"/>
        <v>-0.82288125345565866</v>
      </c>
      <c r="N227" s="13">
        <f t="shared" si="26"/>
        <v>7.3872339947195228E-6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7.2588618474058606</v>
      </c>
      <c r="H228" s="10">
        <f t="shared" si="27"/>
        <v>-0.81468074202067287</v>
      </c>
      <c r="I228">
        <f t="shared" si="23"/>
        <v>-9.7761689042480739</v>
      </c>
      <c r="K228">
        <f t="shared" si="24"/>
        <v>-0.81197788335366938</v>
      </c>
      <c r="M228">
        <f t="shared" si="25"/>
        <v>-0.81197788335366938</v>
      </c>
      <c r="N228" s="13">
        <f t="shared" si="26"/>
        <v>7.3054449737958433E-6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7.2793754307713252</v>
      </c>
      <c r="H229" s="10">
        <f t="shared" si="27"/>
        <v>-0.80389648517232382</v>
      </c>
      <c r="I229">
        <f t="shared" si="23"/>
        <v>-9.6467578220678867</v>
      </c>
      <c r="K229">
        <f t="shared" si="24"/>
        <v>-0.80120955842739816</v>
      </c>
      <c r="M229">
        <f t="shared" si="25"/>
        <v>-0.80120955842739816</v>
      </c>
      <c r="N229" s="13">
        <f t="shared" si="26"/>
        <v>7.2195753325967764E-6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7.2998890141367898</v>
      </c>
      <c r="H230" s="10">
        <f t="shared" si="27"/>
        <v>-0.79324504797779349</v>
      </c>
      <c r="I230">
        <f t="shared" si="23"/>
        <v>-9.5189405757335219</v>
      </c>
      <c r="K230">
        <f t="shared" si="24"/>
        <v>-0.79057488433527312</v>
      </c>
      <c r="M230">
        <f t="shared" si="25"/>
        <v>-0.79057488433527312</v>
      </c>
      <c r="N230" s="13">
        <f t="shared" si="26"/>
        <v>7.1297738778376689E-6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7.3204025975022535</v>
      </c>
      <c r="H231" s="10">
        <f t="shared" si="27"/>
        <v>-0.7827250547234913</v>
      </c>
      <c r="I231">
        <f t="shared" si="23"/>
        <v>-9.392700656681896</v>
      </c>
      <c r="K231">
        <f t="shared" si="24"/>
        <v>-0.7800724723443343</v>
      </c>
      <c r="M231">
        <f t="shared" si="25"/>
        <v>-0.7800724723443343</v>
      </c>
      <c r="N231" s="13">
        <f t="shared" si="26"/>
        <v>7.0361932782142003E-6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7.3409161808677172</v>
      </c>
      <c r="H232" s="10">
        <f t="shared" si="27"/>
        <v>-0.77233513586168789</v>
      </c>
      <c r="I232">
        <f t="shared" si="23"/>
        <v>-9.2680216303402538</v>
      </c>
      <c r="K232">
        <f t="shared" si="24"/>
        <v>-0.76970093964058073</v>
      </c>
      <c r="M232">
        <f t="shared" si="25"/>
        <v>-0.76970093964058073</v>
      </c>
      <c r="N232" s="13">
        <f t="shared" si="26"/>
        <v>6.9389897312952715E-6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7.3614297642331827</v>
      </c>
      <c r="H233" s="10">
        <f t="shared" si="27"/>
        <v>-0.76207392829170062</v>
      </c>
      <c r="I233">
        <f t="shared" si="23"/>
        <v>-9.1448871395004083</v>
      </c>
      <c r="K233">
        <f t="shared" si="24"/>
        <v>-0.75945890962412299</v>
      </c>
      <c r="M233">
        <f t="shared" si="25"/>
        <v>-0.75945890962412299</v>
      </c>
      <c r="N233" s="13">
        <f t="shared" si="26"/>
        <v>6.8383226317794768E-6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7.3819433475986473</v>
      </c>
      <c r="H234" s="10">
        <f t="shared" si="27"/>
        <v>-0.75194007562660781</v>
      </c>
      <c r="I234">
        <f t="shared" si="23"/>
        <v>-9.0232809075192932</v>
      </c>
      <c r="K234">
        <f t="shared" si="24"/>
        <v>-0.749345012189648</v>
      </c>
      <c r="M234">
        <f t="shared" si="25"/>
        <v>-0.749345012189648</v>
      </c>
      <c r="N234" s="13">
        <f t="shared" si="26"/>
        <v>6.7343542418456631E-6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7.4024569309641119</v>
      </c>
      <c r="H235" s="10">
        <f t="shared" si="27"/>
        <v>-0.74193222844599438</v>
      </c>
      <c r="I235">
        <f t="shared" si="23"/>
        <v>-8.9031867413519326</v>
      </c>
      <c r="K235">
        <f t="shared" si="24"/>
        <v>-0.73935788399269986</v>
      </c>
      <c r="M235">
        <f t="shared" si="25"/>
        <v>-0.73935788399269986</v>
      </c>
      <c r="N235" s="13">
        <f t="shared" si="26"/>
        <v>6.6272493642082572E-6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7.4229705143295766</v>
      </c>
      <c r="H236" s="10">
        <f t="shared" si="27"/>
        <v>-0.73204904453522013</v>
      </c>
      <c r="I236">
        <f t="shared" si="23"/>
        <v>-8.7845885344226424</v>
      </c>
      <c r="K236">
        <f t="shared" si="24"/>
        <v>-0.72949616870226452</v>
      </c>
      <c r="M236">
        <f t="shared" si="25"/>
        <v>-0.72949616870226452</v>
      </c>
      <c r="N236" s="13">
        <f t="shared" si="26"/>
        <v>6.5171750184887658E-6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7.4434840976950403</v>
      </c>
      <c r="H237" s="10">
        <f t="shared" si="27"/>
        <v>-0.72228918911168283</v>
      </c>
      <c r="I237">
        <f t="shared" si="23"/>
        <v>-8.6674702693401944</v>
      </c>
      <c r="K237">
        <f t="shared" si="24"/>
        <v>-0.71975851724012596</v>
      </c>
      <c r="M237">
        <f t="shared" si="25"/>
        <v>-0.71975851724012596</v>
      </c>
      <c r="N237" s="13">
        <f t="shared" si="26"/>
        <v>6.4043001214891342E-6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7.4639976810605049</v>
      </c>
      <c r="H238" s="10">
        <f t="shared" si="27"/>
        <v>-0.71265133503853728</v>
      </c>
      <c r="I238">
        <f t="shared" si="23"/>
        <v>-8.5518160204624465</v>
      </c>
      <c r="K238">
        <f t="shared" si="24"/>
        <v>-0.71014358800744526</v>
      </c>
      <c r="M238">
        <f t="shared" si="25"/>
        <v>-0.71014358800744526</v>
      </c>
      <c r="N238" s="13">
        <f t="shared" si="26"/>
        <v>6.2887951719508531E-6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7.4845112644259695</v>
      </c>
      <c r="H239" s="10">
        <f t="shared" si="27"/>
        <v>-0.70313416302631271</v>
      </c>
      <c r="I239">
        <f t="shared" si="23"/>
        <v>-8.4376099563157521</v>
      </c>
      <c r="K239">
        <f t="shared" si="24"/>
        <v>-0.70065004709901213</v>
      </c>
      <c r="M239">
        <f t="shared" si="25"/>
        <v>-0.70065004709901213</v>
      </c>
      <c r="N239" s="13">
        <f t="shared" si="26"/>
        <v>6.1708319402684134E-6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7.5050248477914332</v>
      </c>
      <c r="H240" s="10">
        <f t="shared" si="27"/>
        <v>-0.69373636182286336</v>
      </c>
      <c r="I240">
        <f t="shared" si="23"/>
        <v>-8.3248363418743594</v>
      </c>
      <c r="K240">
        <f t="shared" si="24"/>
        <v>-0.69127656850559194</v>
      </c>
      <c r="M240">
        <f t="shared" si="25"/>
        <v>-0.69127656850559194</v>
      </c>
      <c r="N240" s="13">
        <f t="shared" si="26"/>
        <v>6.0505831636931331E-6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7.5255384311568987</v>
      </c>
      <c r="H241" s="10">
        <f t="shared" si="27"/>
        <v>-0.68445662839206667</v>
      </c>
      <c r="I241">
        <f t="shared" si="23"/>
        <v>-8.2134795407047996</v>
      </c>
      <c r="K241">
        <f t="shared" si="24"/>
        <v>-0.68202183430478125</v>
      </c>
      <c r="M241">
        <f t="shared" si="25"/>
        <v>-0.68202183430478125</v>
      </c>
      <c r="N241" s="13">
        <f t="shared" si="26"/>
        <v>5.9282222474800366E-6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7.5460520145223633</v>
      </c>
      <c r="H242" s="10">
        <f t="shared" si="27"/>
        <v>-0.67529366808167546</v>
      </c>
      <c r="I242">
        <f t="shared" si="23"/>
        <v>-8.1035240169801064</v>
      </c>
      <c r="K242">
        <f t="shared" si="24"/>
        <v>-0.67288453484078292</v>
      </c>
      <c r="M242">
        <f t="shared" si="25"/>
        <v>-0.67288453484078292</v>
      </c>
      <c r="N242" s="13">
        <f t="shared" si="26"/>
        <v>5.8039229723733733E-6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7.566565597887827</v>
      </c>
      <c r="H243" s="10">
        <f t="shared" si="27"/>
        <v>-0.66624619478071423</v>
      </c>
      <c r="I243">
        <f t="shared" si="23"/>
        <v>-7.9949543373685703</v>
      </c>
      <c r="K243">
        <f t="shared" si="24"/>
        <v>-0.66386336889347908</v>
      </c>
      <c r="M243">
        <f t="shared" si="25"/>
        <v>-0.66386336889347908</v>
      </c>
      <c r="N243" s="13">
        <f t="shared" si="26"/>
        <v>5.6778592088779875E-6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7.5870791812532925</v>
      </c>
      <c r="H244" s="10">
        <f t="shared" si="27"/>
        <v>-0.65731293106680166</v>
      </c>
      <c r="I244">
        <f t="shared" si="23"/>
        <v>-7.8877551728016204</v>
      </c>
      <c r="K244">
        <f t="shared" si="24"/>
        <v>-0.65495704383718756</v>
      </c>
      <c r="M244">
        <f t="shared" si="25"/>
        <v>-0.65495704383718756</v>
      </c>
      <c r="N244" s="13">
        <f t="shared" si="26"/>
        <v>5.5502046386588298E-6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7.6075927646187562</v>
      </c>
      <c r="H245" s="10">
        <f t="shared" si="27"/>
        <v>-0.64849260834376621</v>
      </c>
      <c r="I245">
        <f t="shared" si="23"/>
        <v>-7.7819113001251949</v>
      </c>
      <c r="K245">
        <f t="shared" si="24"/>
        <v>-0.64616427578947055</v>
      </c>
      <c r="M245">
        <f t="shared" si="25"/>
        <v>-0.64616427578947055</v>
      </c>
      <c r="N245" s="13">
        <f t="shared" si="26"/>
        <v>5.4211324833929223E-6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7.6281063479842208</v>
      </c>
      <c r="H246" s="10">
        <f t="shared" si="27"/>
        <v>-0.63978396696990902</v>
      </c>
      <c r="I246">
        <f t="shared" si="23"/>
        <v>-7.6774076036389083</v>
      </c>
      <c r="K246">
        <f t="shared" si="24"/>
        <v>-0.63748378975033682</v>
      </c>
      <c r="M246">
        <f t="shared" si="25"/>
        <v>-0.63748378975033682</v>
      </c>
      <c r="N246" s="13">
        <f t="shared" si="26"/>
        <v>5.2908152414389341E-6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7.6486199313496854</v>
      </c>
      <c r="H247" s="10">
        <f t="shared" si="27"/>
        <v>-0.63118575637726038</v>
      </c>
      <c r="I247">
        <f t="shared" si="23"/>
        <v>-7.574229076527125</v>
      </c>
      <c r="K247">
        <f t="shared" si="24"/>
        <v>-0.62891431973220091</v>
      </c>
      <c r="M247">
        <f t="shared" si="25"/>
        <v>-0.62891431973220091</v>
      </c>
      <c r="N247" s="13">
        <f t="shared" si="26"/>
        <v>5.1594244325190014E-6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7.66913351471515</v>
      </c>
      <c r="H248" s="10">
        <f t="shared" si="27"/>
        <v>-0.62269673518216473</v>
      </c>
      <c r="I248">
        <f t="shared" si="23"/>
        <v>-7.4723608221859763</v>
      </c>
      <c r="K248">
        <f t="shared" si="24"/>
        <v>-0.62045460888091564</v>
      </c>
      <c r="M248">
        <f t="shared" si="25"/>
        <v>-0.62045460888091564</v>
      </c>
      <c r="N248" s="13">
        <f t="shared" si="26"/>
        <v>5.0271303507529351E-6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7.6896470980806146</v>
      </c>
      <c r="H249" s="10">
        <f t="shared" si="27"/>
        <v>-0.61431567128751596</v>
      </c>
      <c r="I249">
        <f t="shared" si="23"/>
        <v>-7.3717880554501916</v>
      </c>
      <c r="K249">
        <f t="shared" si="24"/>
        <v>-0.61210340958820852</v>
      </c>
      <c r="M249">
        <f t="shared" si="25"/>
        <v>-0.61210340958820852</v>
      </c>
      <c r="N249" s="13">
        <f t="shared" si="26"/>
        <v>4.8941018262226349E-6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7.7101606814460792</v>
      </c>
      <c r="H250" s="10">
        <f t="shared" si="27"/>
        <v>-0.60604134197695592</v>
      </c>
      <c r="I250">
        <f t="shared" si="23"/>
        <v>-7.272496103723471</v>
      </c>
      <c r="K250">
        <f t="shared" si="24"/>
        <v>-0.60385948359583819</v>
      </c>
      <c r="M250">
        <f t="shared" si="25"/>
        <v>-0.60385948359583819</v>
      </c>
      <c r="N250" s="13">
        <f t="shared" si="26"/>
        <v>4.760505995253679E-6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7.730674264811543</v>
      </c>
      <c r="H251" s="10">
        <f t="shared" si="27"/>
        <v>-0.59787253400134011</v>
      </c>
      <c r="I251">
        <f t="shared" si="23"/>
        <v>-7.1744704080160808</v>
      </c>
      <c r="K251">
        <f t="shared" si="24"/>
        <v>-0.59572160209176495</v>
      </c>
      <c r="M251">
        <f t="shared" si="25"/>
        <v>-0.59572160209176495</v>
      </c>
      <c r="N251" s="13">
        <f t="shared" si="26"/>
        <v>4.626508079628644E-6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7.7511878481770085</v>
      </c>
      <c r="H252" s="10">
        <f t="shared" si="27"/>
        <v>-0.58980804365776351</v>
      </c>
      <c r="I252">
        <f t="shared" si="23"/>
        <v>-7.0776965238931622</v>
      </c>
      <c r="K252">
        <f t="shared" si="24"/>
        <v>-0.58768854579863505</v>
      </c>
      <c r="M252">
        <f t="shared" si="25"/>
        <v>-0.58768854579863505</v>
      </c>
      <c r="N252" s="13">
        <f t="shared" si="26"/>
        <v>4.4922711748501289E-6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7.7717014315424722</v>
      </c>
      <c r="H253" s="10">
        <f t="shared" si="27"/>
        <v>-0.58184667686143021</v>
      </c>
      <c r="I253">
        <f t="shared" si="23"/>
        <v>-6.982160122337163</v>
      </c>
      <c r="K253">
        <f t="shared" si="24"/>
        <v>-0.57975910505486783</v>
      </c>
      <c r="M253">
        <f t="shared" si="25"/>
        <v>-0.57975910505486783</v>
      </c>
      <c r="N253" s="13">
        <f t="shared" si="26"/>
        <v>4.3579560475541306E-6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7.7922150149079368</v>
      </c>
      <c r="H254" s="10">
        <f t="shared" si="27"/>
        <v>-0.57398724921064215</v>
      </c>
      <c r="I254">
        <f t="shared" si="23"/>
        <v>-6.8878469905277058</v>
      </c>
      <c r="K254">
        <f t="shared" si="24"/>
        <v>-0.57193207988860451</v>
      </c>
      <c r="M254">
        <f t="shared" si="25"/>
        <v>-0.57193207988860451</v>
      </c>
      <c r="N254" s="13">
        <f t="shared" si="26"/>
        <v>4.2237209422446619E-6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7.8127285982734023</v>
      </c>
      <c r="H255" s="10">
        <f t="shared" si="27"/>
        <v>-0.56622858604517257</v>
      </c>
      <c r="I255">
        <f t="shared" si="23"/>
        <v>-6.7947430325420708</v>
      </c>
      <c r="K255">
        <f t="shared" si="24"/>
        <v>-0.56420628008481122</v>
      </c>
      <c r="M255">
        <f t="shared" si="25"/>
        <v>-0.56420628008481122</v>
      </c>
      <c r="N255" s="13">
        <f t="shared" si="26"/>
        <v>4.0897213973130342E-6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7.833242181638866</v>
      </c>
      <c r="H256" s="10">
        <f t="shared" si="27"/>
        <v>-0.5585695224982824</v>
      </c>
      <c r="I256">
        <f t="shared" si="23"/>
        <v>-6.7028342699793892</v>
      </c>
      <c r="K256">
        <f t="shared" si="24"/>
        <v>-0.55658052524576773</v>
      </c>
      <c r="M256">
        <f t="shared" si="25"/>
        <v>-0.55658052524576773</v>
      </c>
      <c r="N256" s="13">
        <f t="shared" si="26"/>
        <v>3.9561100705108985E-6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7.8537557650043297</v>
      </c>
      <c r="H257" s="10">
        <f t="shared" si="27"/>
        <v>-0.55100890354262722</v>
      </c>
      <c r="I257">
        <f t="shared" si="23"/>
        <v>-6.6121068425115261</v>
      </c>
      <c r="K257">
        <f t="shared" si="24"/>
        <v>-0.5490536448452118</v>
      </c>
      <c r="M257">
        <f t="shared" si="25"/>
        <v>-0.5490536448452118</v>
      </c>
      <c r="N257" s="13">
        <f t="shared" si="26"/>
        <v>3.8230365738186388E-6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7.8742693483697943</v>
      </c>
      <c r="H258" s="10">
        <f t="shared" si="27"/>
        <v>-0.5435455840302964</v>
      </c>
      <c r="I258">
        <f t="shared" si="23"/>
        <v>-6.5225470083635564</v>
      </c>
      <c r="K258">
        <f t="shared" si="24"/>
        <v>-0.54162447827637183</v>
      </c>
      <c r="M258">
        <f t="shared" si="25"/>
        <v>-0.54162447827637183</v>
      </c>
      <c r="N258" s="13">
        <f t="shared" si="26"/>
        <v>3.6906473177620826E-6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7.8947829317352589</v>
      </c>
      <c r="H259" s="10">
        <f t="shared" si="27"/>
        <v>-0.53617842872721988</v>
      </c>
      <c r="I259">
        <f t="shared" si="23"/>
        <v>-6.4341411447266381</v>
      </c>
      <c r="K259">
        <f t="shared" si="24"/>
        <v>-0.53429187489413044</v>
      </c>
      <c r="M259">
        <f t="shared" si="25"/>
        <v>-0.53429187489413044</v>
      </c>
      <c r="N259" s="13">
        <f t="shared" si="26"/>
        <v>3.559085365144473E-6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7.9152965151007226</v>
      </c>
      <c r="H260" s="10">
        <f t="shared" si="27"/>
        <v>-0.52890631234216334</v>
      </c>
      <c r="I260">
        <f t="shared" si="23"/>
        <v>-6.3468757481059601</v>
      </c>
      <c r="K260">
        <f t="shared" si="24"/>
        <v>-0.52705469405153438</v>
      </c>
      <c r="M260">
        <f t="shared" si="25"/>
        <v>-0.52705469405153438</v>
      </c>
      <c r="N260" s="13">
        <f t="shared" si="26"/>
        <v>3.4284902941917289E-6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7.9358100984661881</v>
      </c>
      <c r="H261" s="10">
        <f t="shared" si="27"/>
        <v>-0.52172811955053511</v>
      </c>
      <c r="I261">
        <f t="shared" si="23"/>
        <v>-6.2607374346064208</v>
      </c>
      <c r="K261">
        <f t="shared" si="24"/>
        <v>-0.51991180513088153</v>
      </c>
      <c r="M261">
        <f t="shared" si="25"/>
        <v>-0.51991180513088153</v>
      </c>
      <c r="N261" s="13">
        <f t="shared" si="26"/>
        <v>3.2989980710415037E-6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7.9563236818316518</v>
      </c>
      <c r="H262" s="10">
        <f t="shared" si="27"/>
        <v>-0.51464274501321206</v>
      </c>
      <c r="I262">
        <f t="shared" si="23"/>
        <v>-6.1757129401585447</v>
      </c>
      <c r="K262">
        <f t="shared" si="24"/>
        <v>-0.5128620875695995</v>
      </c>
      <c r="M262">
        <f t="shared" si="25"/>
        <v>-0.5128620875695995</v>
      </c>
      <c r="N262" s="13">
        <f t="shared" si="26"/>
        <v>3.1707409314927973E-6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7.9768372651971173</v>
      </c>
      <c r="H263" s="10">
        <f t="shared" si="27"/>
        <v>-0.50764909339059128</v>
      </c>
      <c r="I263">
        <f t="shared" si="23"/>
        <v>-6.0917891206870953</v>
      </c>
      <c r="K263">
        <f t="shared" si="24"/>
        <v>-0.50590443088110471</v>
      </c>
      <c r="M263">
        <f t="shared" si="25"/>
        <v>-0.50590443088110471</v>
      </c>
      <c r="N263" s="13">
        <f t="shared" si="26"/>
        <v>3.0438472720079828E-6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7.9973508485625819</v>
      </c>
      <c r="H264" s="10">
        <f t="shared" si="27"/>
        <v>-0.50074607935206272</v>
      </c>
      <c r="I264">
        <f t="shared" si="23"/>
        <v>-6.0089529522247531</v>
      </c>
      <c r="K264">
        <f t="shared" si="24"/>
        <v>-0.49903773467086898</v>
      </c>
      <c r="M264">
        <f t="shared" si="25"/>
        <v>-0.49903773467086898</v>
      </c>
      <c r="N264" s="13">
        <f t="shared" si="26"/>
        <v>2.9184415497629439E-6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8.0178644319280448</v>
      </c>
      <c r="H265" s="10">
        <f t="shared" si="27"/>
        <v>-0.49393262758109557</v>
      </c>
      <c r="I265">
        <f t="shared" si="23"/>
        <v>-5.9271915309731469</v>
      </c>
      <c r="K265">
        <f t="shared" si="24"/>
        <v>-0.49226090864786132</v>
      </c>
      <c r="M265">
        <f t="shared" si="25"/>
        <v>-0.49226090864786132</v>
      </c>
      <c r="N265" s="13">
        <f t="shared" si="26"/>
        <v>2.7946441917338801E-6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8.0383780152935103</v>
      </c>
      <c r="H266" s="10">
        <f t="shared" si="27"/>
        <v>-0.48720767277612215</v>
      </c>
      <c r="I266">
        <f t="shared" si="23"/>
        <v>-5.846492073313466</v>
      </c>
      <c r="K266">
        <f t="shared" si="24"/>
        <v>-0.48557287263156484</v>
      </c>
      <c r="M266">
        <f t="shared" si="25"/>
        <v>-0.48557287263156484</v>
      </c>
      <c r="N266" s="13">
        <f t="shared" si="26"/>
        <v>2.6725715126445769E-6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8.0588915986589758</v>
      </c>
      <c r="H267" s="10">
        <f t="shared" si="27"/>
        <v>-0.48057015964739747</v>
      </c>
      <c r="I267">
        <f t="shared" si="23"/>
        <v>-5.7668419157687696</v>
      </c>
      <c r="K267">
        <f t="shared" si="24"/>
        <v>-0.47897255655475368</v>
      </c>
      <c r="M267">
        <f t="shared" si="25"/>
        <v>-0.47897255655475368</v>
      </c>
      <c r="N267" s="13">
        <f t="shared" si="26"/>
        <v>2.5523356416249847E-6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8.0794051820244412</v>
      </c>
      <c r="H268" s="10">
        <f t="shared" si="27"/>
        <v>-0.47401904291000707</v>
      </c>
      <c r="I268">
        <f t="shared" si="23"/>
        <v>-5.6882285149200849</v>
      </c>
      <c r="K268">
        <f t="shared" si="24"/>
        <v>-0.4724589004621923</v>
      </c>
      <c r="M268">
        <f t="shared" si="25"/>
        <v>-0.4724589004621923</v>
      </c>
      <c r="N268" s="13">
        <f t="shared" si="26"/>
        <v>2.4340444574734683E-6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8.099918765389905</v>
      </c>
      <c r="H269" s="10">
        <f t="shared" si="27"/>
        <v>-0.46755328727319073</v>
      </c>
      <c r="I269">
        <f t="shared" si="23"/>
        <v>-5.610639447278289</v>
      </c>
      <c r="K269">
        <f t="shared" si="24"/>
        <v>-0.46603085450543486</v>
      </c>
      <c r="M269">
        <f t="shared" si="25"/>
        <v>-0.46603085450543486</v>
      </c>
      <c r="N269" s="13">
        <f t="shared" si="26"/>
        <v>2.3178015323368198E-6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8.1204323487553687</v>
      </c>
      <c r="H270" s="10">
        <f t="shared" si="27"/>
        <v>-0.46117186742614269</v>
      </c>
      <c r="I270">
        <f t="shared" si="23"/>
        <v>-5.5340624091137123</v>
      </c>
      <c r="K270">
        <f t="shared" si="24"/>
        <v>-0.45968737893388978</v>
      </c>
      <c r="M270">
        <f t="shared" si="25"/>
        <v>-0.45968737893388978</v>
      </c>
      <c r="N270" s="13">
        <f t="shared" si="26"/>
        <v>2.2037060836313215E-6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8.1409459321208324</v>
      </c>
      <c r="H271" s="10">
        <f t="shared" si="27"/>
        <v>-0.4548737680204421</v>
      </c>
      <c r="I271">
        <f t="shared" si="23"/>
        <v>-5.4584852162453057</v>
      </c>
      <c r="K271">
        <f t="shared" si="24"/>
        <v>-0.4534274440823054</v>
      </c>
      <c r="M271">
        <f t="shared" si="25"/>
        <v>-0.4534274440823054</v>
      </c>
      <c r="N271" s="13">
        <f t="shared" si="26"/>
        <v>2.0918529340272719E-6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8.1614595154862961</v>
      </c>
      <c r="H272" s="10">
        <f t="shared" si="27"/>
        <v>-0.4486579836492699</v>
      </c>
      <c r="I272">
        <f t="shared" si="23"/>
        <v>-5.3838958037912388</v>
      </c>
      <c r="K272">
        <f t="shared" si="24"/>
        <v>-0.44725003035482708</v>
      </c>
      <c r="M272">
        <f t="shared" si="25"/>
        <v>-0.44725003035482708</v>
      </c>
      <c r="N272" s="13">
        <f t="shared" si="26"/>
        <v>1.9823324793323925E-6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8.1819730988517616</v>
      </c>
      <c r="H273" s="10">
        <f t="shared" si="27"/>
        <v>-0.44252351882354857</v>
      </c>
      <c r="I273">
        <f t="shared" si="23"/>
        <v>-5.3102822258825828</v>
      </c>
      <c r="K273">
        <f t="shared" si="24"/>
        <v>-0.44115412820578148</v>
      </c>
      <c r="M273">
        <f t="shared" si="25"/>
        <v>-0.44115412820578148</v>
      </c>
      <c r="N273" s="13">
        <f t="shared" si="26"/>
        <v>1.8752306640285204E-6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8.2024866822172271</v>
      </c>
      <c r="H274" s="10">
        <f t="shared" si="27"/>
        <v>-0.43646938794515566</v>
      </c>
      <c r="I274">
        <f t="shared" si="23"/>
        <v>-5.2376326553418675</v>
      </c>
      <c r="K274">
        <f t="shared" si="24"/>
        <v>-0.43513873811732584</v>
      </c>
      <c r="M274">
        <f t="shared" si="25"/>
        <v>-0.43513873811732584</v>
      </c>
      <c r="N274" s="13">
        <f t="shared" si="26"/>
        <v>1.7706289643035343E-6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8.2230002655826908</v>
      </c>
      <c r="H275" s="10">
        <f t="shared" si="27"/>
        <v>-0.43049461527733646</v>
      </c>
      <c r="I275">
        <f t="shared" si="23"/>
        <v>-5.165935383328037</v>
      </c>
      <c r="K275">
        <f t="shared" si="24"/>
        <v>-0.42920287057410367</v>
      </c>
      <c r="M275">
        <f t="shared" si="25"/>
        <v>-0.42920287057410367</v>
      </c>
      <c r="N275" s="13">
        <f t="shared" si="26"/>
        <v>1.6686043783299659E-6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8.2435138489481545</v>
      </c>
      <c r="H276" s="10">
        <f t="shared" si="27"/>
        <v>-0.42459823491245674</v>
      </c>
      <c r="I276">
        <f t="shared" ref="I276:I339" si="30">H276*$E$6</f>
        <v>-5.0951788189494813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-0.42334554603503788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-0.42334554603503788</v>
      </c>
      <c r="N276" s="13">
        <f t="shared" ref="N276:N339" si="33">(M276-H276)^2*O276</f>
        <v>1.5692294236089276E-6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8.2640274323136182</v>
      </c>
      <c r="H277" s="10">
        <f t="shared" ref="H277:H340" si="34">-(-$B$4)*(1+D277+$E$5*D277^3)*EXP(-D277)</f>
        <v>-0.41877929073721204</v>
      </c>
      <c r="I277">
        <f t="shared" si="30"/>
        <v>-5.0253514888465443</v>
      </c>
      <c r="K277">
        <f t="shared" si="31"/>
        <v>-0.41756579490239693</v>
      </c>
      <c r="M277">
        <f t="shared" si="32"/>
        <v>-0.41756579490239693</v>
      </c>
      <c r="N277" s="13">
        <f t="shared" si="33"/>
        <v>1.4725721411136324E-6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8.2845410156790944</v>
      </c>
      <c r="H278" s="10">
        <f t="shared" si="34"/>
        <v>-0.41303683639542305</v>
      </c>
      <c r="I278">
        <f t="shared" si="30"/>
        <v>-4.9564420367450763</v>
      </c>
      <c r="K278">
        <f t="shared" si="31"/>
        <v>-0.41186265748825052</v>
      </c>
      <c r="M278">
        <f t="shared" si="32"/>
        <v>-0.41186265748825052</v>
      </c>
      <c r="N278" s="13">
        <f t="shared" si="33"/>
        <v>1.3786961060488756E-6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8.3050545990445492</v>
      </c>
      <c r="H279" s="10">
        <f t="shared" si="34"/>
        <v>-0.40736993524854614</v>
      </c>
      <c r="I279">
        <f t="shared" si="30"/>
        <v>-4.8884392229825533</v>
      </c>
      <c r="K279">
        <f t="shared" si="31"/>
        <v>-0.40623518397846226</v>
      </c>
      <c r="M279">
        <f t="shared" si="32"/>
        <v>-0.40623518397846226</v>
      </c>
      <c r="N279" s="13">
        <f t="shared" si="33"/>
        <v>1.2876604449569995E-6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8.3255681824100147</v>
      </c>
      <c r="H280" s="10">
        <f t="shared" si="34"/>
        <v>-0.4017776603339584</v>
      </c>
      <c r="I280">
        <f t="shared" si="30"/>
        <v>-4.8213319240075005</v>
      </c>
      <c r="K280">
        <f t="shared" si="31"/>
        <v>-0.40068243439426787</v>
      </c>
      <c r="M280">
        <f t="shared" si="32"/>
        <v>-0.40068243439426787</v>
      </c>
      <c r="N280" s="13">
        <f t="shared" si="33"/>
        <v>1.1995198589709936E-6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8.3460817657754784</v>
      </c>
      <c r="H281" s="10">
        <f t="shared" si="34"/>
        <v>-0.39625909432122486</v>
      </c>
      <c r="I281">
        <f t="shared" si="30"/>
        <v>-4.7551091318546987</v>
      </c>
      <c r="K281">
        <f t="shared" si="31"/>
        <v>-0.39520347855166077</v>
      </c>
      <c r="M281">
        <f t="shared" si="32"/>
        <v>-0.39520347855166077</v>
      </c>
      <c r="N281" s="13">
        <f t="shared" si="33"/>
        <v>1.1143246529523837E-6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8.3665953491409528</v>
      </c>
      <c r="H282" s="10">
        <f t="shared" si="34"/>
        <v>-0.39081332946635405</v>
      </c>
      <c r="I282">
        <f t="shared" si="30"/>
        <v>-4.6897599535962486</v>
      </c>
      <c r="K282">
        <f t="shared" si="31"/>
        <v>-0.38979739601858759</v>
      </c>
      <c r="M282">
        <f t="shared" si="32"/>
        <v>-0.38979739601858759</v>
      </c>
      <c r="N282" s="13">
        <f t="shared" si="33"/>
        <v>1.0321207702906454E-6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8.3871089325064077</v>
      </c>
      <c r="H283" s="10">
        <f t="shared" si="34"/>
        <v>-0.38543946756421626</v>
      </c>
      <c r="I283">
        <f t="shared" si="30"/>
        <v>-4.625273610770595</v>
      </c>
      <c r="K283">
        <f t="shared" si="31"/>
        <v>-0.38446327607013925</v>
      </c>
      <c r="M283">
        <f t="shared" si="32"/>
        <v>-0.38446327607013925</v>
      </c>
      <c r="N283" s="13">
        <f t="shared" si="33"/>
        <v>9.5294983310831809E-7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8.4076225158718714</v>
      </c>
      <c r="H284" s="10">
        <f t="shared" si="34"/>
        <v>-0.38013661989915704</v>
      </c>
      <c r="I284">
        <f t="shared" si="30"/>
        <v>-4.561639438789884</v>
      </c>
      <c r="K284">
        <f t="shared" si="31"/>
        <v>-0.37920021764176226</v>
      </c>
      <c r="M284">
        <f t="shared" si="32"/>
        <v>-0.37920021764176226</v>
      </c>
      <c r="N284" s="13">
        <f t="shared" si="33"/>
        <v>8.7684918765403049E-7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8.4281360992373369</v>
      </c>
      <c r="H285" s="10">
        <f t="shared" si="34"/>
        <v>-0.37490390719398747</v>
      </c>
      <c r="I285">
        <f t="shared" si="30"/>
        <v>-4.4988468863278497</v>
      </c>
      <c r="K285">
        <f t="shared" si="31"/>
        <v>-0.37400732928068614</v>
      </c>
      <c r="M285">
        <f t="shared" si="32"/>
        <v>-0.37400732928068614</v>
      </c>
      <c r="N285" s="13">
        <f t="shared" si="33"/>
        <v>8.0385195461977256E-7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8.4486496826028112</v>
      </c>
      <c r="H286" s="10">
        <f t="shared" si="34"/>
        <v>-0.36974045955735579</v>
      </c>
      <c r="I286">
        <f t="shared" si="30"/>
        <v>-4.4368855146882691</v>
      </c>
      <c r="K286">
        <f t="shared" si="31"/>
        <v>-0.36888372909556905</v>
      </c>
      <c r="M286">
        <f t="shared" si="32"/>
        <v>-0.36888372909556905</v>
      </c>
      <c r="N286" s="13">
        <f t="shared" si="33"/>
        <v>7.3398708415333396E-7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8.4691632659682643</v>
      </c>
      <c r="H287" s="10">
        <f t="shared" si="34"/>
        <v>-0.36464541642965459</v>
      </c>
      <c r="I287">
        <f t="shared" si="30"/>
        <v>-4.3757449971558549</v>
      </c>
      <c r="K287">
        <f t="shared" si="31"/>
        <v>-0.36382854470451881</v>
      </c>
      <c r="M287">
        <f t="shared" si="32"/>
        <v>-0.36382854470451881</v>
      </c>
      <c r="N287" s="13">
        <f t="shared" si="33"/>
        <v>6.6727941532630782E-7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8.489676849333728</v>
      </c>
      <c r="H288" s="10">
        <f t="shared" si="34"/>
        <v>-0.35961792652748614</v>
      </c>
      <c r="I288">
        <f t="shared" si="30"/>
        <v>-4.3154151183298337</v>
      </c>
      <c r="K288">
        <f t="shared" si="31"/>
        <v>-0.35884091318151812</v>
      </c>
      <c r="M288">
        <f t="shared" si="32"/>
        <v>-0.35884091318151812</v>
      </c>
      <c r="N288" s="13">
        <f t="shared" si="33"/>
        <v>6.0374973981242577E-7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8.5101904326991935</v>
      </c>
      <c r="H289" s="10">
        <f t="shared" si="34"/>
        <v>-0.35465714778684942</v>
      </c>
      <c r="I289">
        <f t="shared" si="30"/>
        <v>-4.2558857734421931</v>
      </c>
      <c r="K289">
        <f t="shared" si="31"/>
        <v>-0.35391998100142086</v>
      </c>
      <c r="M289">
        <f t="shared" si="32"/>
        <v>-0.35391998100142086</v>
      </c>
      <c r="N289" s="13">
        <f t="shared" si="33"/>
        <v>5.4341486953908671E-7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8.5307040160646679</v>
      </c>
      <c r="H290" s="10">
        <f t="shared" si="34"/>
        <v>-0.34976224730504762</v>
      </c>
      <c r="I290">
        <f t="shared" si="30"/>
        <v>-4.1971469676605713</v>
      </c>
      <c r="K290">
        <f t="shared" si="31"/>
        <v>-0.34906490398352014</v>
      </c>
      <c r="M290">
        <f t="shared" si="32"/>
        <v>-0.34906490398352014</v>
      </c>
      <c r="N290" s="13">
        <f t="shared" si="33"/>
        <v>4.8628770807898984E-7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8.5512175994301227</v>
      </c>
      <c r="H291" s="10">
        <f t="shared" si="34"/>
        <v>-0.34493240128145231</v>
      </c>
      <c r="I291">
        <f t="shared" si="30"/>
        <v>-4.1391888153774277</v>
      </c>
      <c r="K291">
        <f t="shared" si="31"/>
        <v>-0.34427484723382612</v>
      </c>
      <c r="M291">
        <f t="shared" si="32"/>
        <v>-0.34427484723382612</v>
      </c>
      <c r="N291" s="13">
        <f t="shared" si="33"/>
        <v>4.3237732554957969E-7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8.5717311827955864</v>
      </c>
      <c r="H292" s="10">
        <f t="shared" si="34"/>
        <v>-0.3401667949571397</v>
      </c>
      <c r="I292">
        <f t="shared" si="30"/>
        <v>-4.0820015394856766</v>
      </c>
      <c r="K292">
        <f t="shared" si="31"/>
        <v>-0.33954898508607717</v>
      </c>
      <c r="M292">
        <f t="shared" si="32"/>
        <v>-0.33954898508607717</v>
      </c>
      <c r="N292" s="13">
        <f t="shared" si="33"/>
        <v>3.8168903678229329E-7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8.5922447661610502</v>
      </c>
      <c r="H293" s="10">
        <f t="shared" si="34"/>
        <v>-0.33546462255354759</v>
      </c>
      <c r="I293">
        <f t="shared" si="30"/>
        <v>-4.025575470642571</v>
      </c>
      <c r="K293">
        <f t="shared" si="31"/>
        <v>-0.33488650104163192</v>
      </c>
      <c r="M293">
        <f t="shared" si="32"/>
        <v>-0.33488650104163192</v>
      </c>
      <c r="N293" s="13">
        <f t="shared" si="33"/>
        <v>3.3422448253965268E-7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8.6127583495265245</v>
      </c>
      <c r="H294" s="10">
        <f t="shared" si="34"/>
        <v>-0.33082508721014287</v>
      </c>
      <c r="I294">
        <f t="shared" si="30"/>
        <v>-3.9699010465217146</v>
      </c>
      <c r="K294">
        <f t="shared" si="31"/>
        <v>-0.33028658770823577</v>
      </c>
      <c r="M294">
        <f t="shared" si="32"/>
        <v>-0.33028658770823577</v>
      </c>
      <c r="N294" s="13">
        <f t="shared" si="33"/>
        <v>2.8998171355419161E-7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8.6332719328919811</v>
      </c>
      <c r="H295" s="10">
        <f t="shared" si="34"/>
        <v>-0.32624740092122462</v>
      </c>
      <c r="I295">
        <f t="shared" si="30"/>
        <v>-3.9149688110546954</v>
      </c>
      <c r="K295">
        <f t="shared" si="31"/>
        <v>-0.32574844673779657</v>
      </c>
      <c r="M295">
        <f t="shared" si="32"/>
        <v>-0.32574844673779657</v>
      </c>
      <c r="N295" s="13">
        <f t="shared" si="33"/>
        <v>2.4895527716034862E-7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8.6537855162574466</v>
      </c>
      <c r="H296" s="10">
        <f t="shared" si="34"/>
        <v>-0.32173078447186793</v>
      </c>
      <c r="I296">
        <f t="shared" si="30"/>
        <v>-3.8607694136624149</v>
      </c>
      <c r="K296">
        <f t="shared" si="31"/>
        <v>-0.32127128876316863</v>
      </c>
      <c r="M296">
        <f t="shared" si="32"/>
        <v>-0.32127128876316863</v>
      </c>
      <c r="N296" s="13">
        <f t="shared" si="33"/>
        <v>2.1113630631307004E-7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8.6742990996229103</v>
      </c>
      <c r="H297" s="10">
        <f t="shared" si="34"/>
        <v>-0.31727446737314785</v>
      </c>
      <c r="I297">
        <f t="shared" si="30"/>
        <v>-3.8072936084777744</v>
      </c>
      <c r="K297">
        <f t="shared" si="31"/>
        <v>-0.3168543333340913</v>
      </c>
      <c r="M297">
        <f t="shared" si="32"/>
        <v>-0.3168543333340913</v>
      </c>
      <c r="N297" s="13">
        <f t="shared" si="33"/>
        <v>1.7651261077397255E-7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8.6948126829883847</v>
      </c>
      <c r="H298" s="10">
        <f t="shared" si="34"/>
        <v>-0.3128776877966199</v>
      </c>
      <c r="I298">
        <f t="shared" si="30"/>
        <v>-3.7545322535594385</v>
      </c>
      <c r="K298">
        <f t="shared" si="31"/>
        <v>-0.31249680885226544</v>
      </c>
      <c r="M298">
        <f t="shared" si="32"/>
        <v>-0.31249680885226544</v>
      </c>
      <c r="N298" s="13">
        <f t="shared" si="33"/>
        <v>1.4506877025256548E-7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8.7153262663538378</v>
      </c>
      <c r="H299" s="10">
        <f t="shared" si="34"/>
        <v>-0.30853969250817997</v>
      </c>
      <c r="I299">
        <f t="shared" si="30"/>
        <v>-3.7024763100981595</v>
      </c>
      <c r="K299">
        <f t="shared" si="31"/>
        <v>-0.30819795250568943</v>
      </c>
      <c r="M299">
        <f t="shared" si="32"/>
        <v>-0.30819795250568943</v>
      </c>
      <c r="N299" s="13">
        <f t="shared" si="33"/>
        <v>1.1678622930223605E-7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8.7358398497193033</v>
      </c>
      <c r="H300" s="10">
        <f t="shared" si="34"/>
        <v>-0.30425973680129254</v>
      </c>
      <c r="I300">
        <f t="shared" si="30"/>
        <v>-3.6511168416155106</v>
      </c>
      <c r="K300">
        <f t="shared" si="31"/>
        <v>-0.30395701020224947</v>
      </c>
      <c r="M300">
        <f t="shared" si="32"/>
        <v>-0.30395701020224947</v>
      </c>
      <c r="N300" s="13">
        <f t="shared" si="33"/>
        <v>9.1643393768182642E-8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8.7563534330847776</v>
      </c>
      <c r="H301" s="10">
        <f t="shared" si="34"/>
        <v>-0.30003708442971905</v>
      </c>
      <c r="I301">
        <f t="shared" si="30"/>
        <v>-3.6004450131566283</v>
      </c>
      <c r="K301">
        <f t="shared" si="31"/>
        <v>-0.29977323650269772</v>
      </c>
      <c r="M301">
        <f t="shared" si="32"/>
        <v>-0.29977323650269772</v>
      </c>
      <c r="N301" s="13">
        <f t="shared" si="33"/>
        <v>6.9615728593454297E-8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8.7768670164502414</v>
      </c>
      <c r="H302" s="10">
        <f t="shared" si="34"/>
        <v>-0.29587100753973056</v>
      </c>
      <c r="I302">
        <f t="shared" si="30"/>
        <v>-3.5504520904767665</v>
      </c>
      <c r="K302">
        <f t="shared" si="31"/>
        <v>-0.29564589455300383</v>
      </c>
      <c r="M302">
        <f t="shared" si="32"/>
        <v>-0.29564589455300383</v>
      </c>
      <c r="N302" s="13">
        <f t="shared" si="33"/>
        <v>5.0675856793027851E-8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8.7973805998157069</v>
      </c>
      <c r="H303" s="10">
        <f t="shared" si="34"/>
        <v>-0.29176078660186799</v>
      </c>
      <c r="I303">
        <f t="shared" si="30"/>
        <v>-3.5011294392224159</v>
      </c>
      <c r="K303">
        <f t="shared" si="31"/>
        <v>-0.29157425601615244</v>
      </c>
      <c r="M303">
        <f t="shared" si="32"/>
        <v>-0.29157425601615244</v>
      </c>
      <c r="N303" s="13">
        <f t="shared" si="33"/>
        <v>3.4793659407386036E-8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8.8178941831811599</v>
      </c>
      <c r="H304" s="10">
        <f t="shared" si="34"/>
        <v>-0.28770571034232728</v>
      </c>
      <c r="I304">
        <f t="shared" si="30"/>
        <v>-3.4524685241079274</v>
      </c>
      <c r="K304">
        <f t="shared" si="31"/>
        <v>-0.28755760100345962</v>
      </c>
      <c r="M304">
        <f t="shared" si="32"/>
        <v>-0.28755760100345962</v>
      </c>
      <c r="N304" s="13">
        <f t="shared" si="33"/>
        <v>2.1936376259816388E-8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8.8384077665466343</v>
      </c>
      <c r="H305" s="10">
        <f t="shared" si="34"/>
        <v>-0.28370507567396575</v>
      </c>
      <c r="I305">
        <f t="shared" si="30"/>
        <v>-3.4044609080875889</v>
      </c>
      <c r="K305">
        <f t="shared" si="31"/>
        <v>-0.28359521800541332</v>
      </c>
      <c r="M305">
        <f t="shared" si="32"/>
        <v>-0.28359521800541332</v>
      </c>
      <c r="N305" s="13">
        <f t="shared" si="33"/>
        <v>1.2068707339774826E-8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8.858921349912098</v>
      </c>
      <c r="H306" s="10">
        <f t="shared" si="34"/>
        <v>-0.27975818762703347</v>
      </c>
      <c r="I306">
        <f t="shared" si="30"/>
        <v>-3.3570982515244019</v>
      </c>
      <c r="K306">
        <f t="shared" si="31"/>
        <v>-0.27968640382214027</v>
      </c>
      <c r="M306">
        <f t="shared" si="32"/>
        <v>-0.27968640382214027</v>
      </c>
      <c r="N306" s="13">
        <f t="shared" si="33"/>
        <v>5.1529146449449437E-9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8.8794349332775635</v>
      </c>
      <c r="H307" s="10">
        <f t="shared" si="34"/>
        <v>-0.27586435927959213</v>
      </c>
      <c r="I307">
        <f t="shared" si="30"/>
        <v>-3.3103723113551053</v>
      </c>
      <c r="K307">
        <f t="shared" si="31"/>
        <v>-0.27583046349346962</v>
      </c>
      <c r="M307">
        <f t="shared" si="32"/>
        <v>-0.27583046349346962</v>
      </c>
      <c r="N307" s="13">
        <f t="shared" si="33"/>
        <v>1.1489243168626996E-9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8.8999485166430183</v>
      </c>
      <c r="H308" s="10">
        <f t="shared" si="34"/>
        <v>-0.27202291168773807</v>
      </c>
      <c r="I308">
        <f t="shared" si="30"/>
        <v>-3.2642749402528568</v>
      </c>
      <c r="K308">
        <f t="shared" si="31"/>
        <v>-0.27202671022870911</v>
      </c>
      <c r="M308">
        <f t="shared" si="32"/>
        <v>-0.27202671022870911</v>
      </c>
      <c r="N308" s="13">
        <f t="shared" si="33"/>
        <v>1.4428913508707789E-11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8.9204621000084945</v>
      </c>
      <c r="H309" s="10">
        <f t="shared" si="34"/>
        <v>-0.2682331738156099</v>
      </c>
      <c r="I309">
        <f t="shared" si="30"/>
        <v>-3.2187980857873191</v>
      </c>
      <c r="K309">
        <f t="shared" si="31"/>
        <v>-0.26827446533611543</v>
      </c>
      <c r="M309">
        <f t="shared" si="32"/>
        <v>-0.26827446533611543</v>
      </c>
      <c r="N309" s="13">
        <f t="shared" si="33"/>
        <v>1.7049896656583092E-9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8.9409756833739582</v>
      </c>
      <c r="H310" s="10">
        <f t="shared" si="34"/>
        <v>-0.26449448246526819</v>
      </c>
      <c r="I310">
        <f t="shared" si="30"/>
        <v>-3.1739337895832183</v>
      </c>
      <c r="K310">
        <f t="shared" si="31"/>
        <v>-0.2645730581521587</v>
      </c>
      <c r="M310">
        <f t="shared" si="32"/>
        <v>-0.2645730581521587</v>
      </c>
      <c r="N310" s="13">
        <f t="shared" si="33"/>
        <v>6.1741385703161066E-9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8.9614892667394219</v>
      </c>
      <c r="H311" s="10">
        <f t="shared" si="34"/>
        <v>-0.26080618220642021</v>
      </c>
      <c r="I311">
        <f t="shared" si="30"/>
        <v>-3.1296741864770423</v>
      </c>
      <c r="K311">
        <f t="shared" si="31"/>
        <v>-0.26092182597054209</v>
      </c>
      <c r="M311">
        <f t="shared" si="32"/>
        <v>-0.26092182597054209</v>
      </c>
      <c r="N311" s="13">
        <f t="shared" si="33"/>
        <v>1.3373480180275977E-8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8.9820028501048785</v>
      </c>
      <c r="H312" s="10">
        <f t="shared" si="34"/>
        <v>-0.25716762530608378</v>
      </c>
      <c r="I312">
        <f t="shared" si="30"/>
        <v>-3.0860115036730056</v>
      </c>
      <c r="K312">
        <f t="shared" si="31"/>
        <v>-0.25732011397108778</v>
      </c>
      <c r="M312">
        <f t="shared" si="32"/>
        <v>-0.25732011397108778</v>
      </c>
      <c r="N312" s="13">
        <f t="shared" si="33"/>
        <v>2.3252792954702892E-8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9.0025164334703511</v>
      </c>
      <c r="H313" s="10">
        <f t="shared" si="34"/>
        <v>-0.25357817165817653</v>
      </c>
      <c r="I313">
        <f t="shared" si="30"/>
        <v>-3.0429380598981184</v>
      </c>
      <c r="K313">
        <f t="shared" si="31"/>
        <v>-0.25376727514847008</v>
      </c>
      <c r="M313">
        <f t="shared" si="32"/>
        <v>-0.25376727514847008</v>
      </c>
      <c r="N313" s="13">
        <f t="shared" si="33"/>
        <v>3.5760130041203434E-8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9.0230300168358166</v>
      </c>
      <c r="H314" s="10">
        <f t="shared" si="34"/>
        <v>-0.25003718871310548</v>
      </c>
      <c r="I314">
        <f t="shared" si="30"/>
        <v>-3.000446264557266</v>
      </c>
      <c r="K314">
        <f t="shared" si="31"/>
        <v>-0.25026267024087334</v>
      </c>
      <c r="M314">
        <f t="shared" si="32"/>
        <v>-0.25026267024087334</v>
      </c>
      <c r="N314" s="13">
        <f t="shared" si="33"/>
        <v>5.0841919364526773E-8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9.0435436002012803</v>
      </c>
      <c r="H315" s="10">
        <f t="shared" si="34"/>
        <v>-0.24654405140732899</v>
      </c>
      <c r="I315">
        <f t="shared" si="30"/>
        <v>-2.9585286168879481</v>
      </c>
      <c r="K315">
        <f t="shared" si="31"/>
        <v>-0.24680566765855558</v>
      </c>
      <c r="M315">
        <f t="shared" si="32"/>
        <v>-0.24680566765855558</v>
      </c>
      <c r="N315" s="13">
        <f t="shared" si="33"/>
        <v>6.8443062905852887E-8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9.0640571835667352</v>
      </c>
      <c r="H316" s="10">
        <f t="shared" si="34"/>
        <v>-0.24309814209297601</v>
      </c>
      <c r="I316">
        <f t="shared" si="30"/>
        <v>-2.9171777051157122</v>
      </c>
      <c r="K316">
        <f t="shared" si="31"/>
        <v>-0.24339564341239669</v>
      </c>
      <c r="M316">
        <f t="shared" si="32"/>
        <v>-0.24339564341239669</v>
      </c>
      <c r="N316" s="13">
        <f t="shared" si="33"/>
        <v>8.8507035057051369E-8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9.0845707669322078</v>
      </c>
      <c r="H317" s="10">
        <f t="shared" si="34"/>
        <v>-0.239698850467507</v>
      </c>
      <c r="I317">
        <f t="shared" si="30"/>
        <v>-2.8763862056100837</v>
      </c>
      <c r="K317">
        <f t="shared" si="31"/>
        <v>-0.24003198104242651</v>
      </c>
      <c r="M317">
        <f t="shared" si="32"/>
        <v>-0.24003198104242651</v>
      </c>
      <c r="N317" s="13">
        <f t="shared" si="33"/>
        <v>1.1097597994620706E-7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9.1050843502976733</v>
      </c>
      <c r="H318" s="10">
        <f t="shared" si="34"/>
        <v>-0.2363455735034837</v>
      </c>
      <c r="I318">
        <f t="shared" si="30"/>
        <v>-2.8361468820418043</v>
      </c>
      <c r="K318">
        <f t="shared" si="31"/>
        <v>-0.23671407154639434</v>
      </c>
      <c r="M318">
        <f t="shared" si="32"/>
        <v>-0.23671407154639434</v>
      </c>
      <c r="N318" s="13">
        <f t="shared" si="33"/>
        <v>1.3579080762897346E-7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9.125597933663137</v>
      </c>
      <c r="H319" s="10">
        <f t="shared" si="34"/>
        <v>-0.23303771537841778</v>
      </c>
      <c r="I319">
        <f t="shared" si="30"/>
        <v>-2.7964525845410133</v>
      </c>
      <c r="K319">
        <f t="shared" si="31"/>
        <v>-0.23344131330836315</v>
      </c>
      <c r="M319">
        <f t="shared" si="32"/>
        <v>-0.23344131330836315</v>
      </c>
      <c r="N319" s="13">
        <f t="shared" si="33"/>
        <v>1.6289128905619284E-7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9.1461115170285918</v>
      </c>
      <c r="H320" s="10">
        <f t="shared" si="34"/>
        <v>-0.22977468740477636</v>
      </c>
      <c r="I320">
        <f t="shared" si="30"/>
        <v>-2.7572962488573163</v>
      </c>
      <c r="K320">
        <f t="shared" si="31"/>
        <v>-0.230213112027396</v>
      </c>
      <c r="M320">
        <f t="shared" si="32"/>
        <v>-0.230213112027396</v>
      </c>
      <c r="N320" s="13">
        <f t="shared" si="33"/>
        <v>1.9221614971917646E-7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9.1666251003940662</v>
      </c>
      <c r="H321" s="10">
        <f t="shared" si="34"/>
        <v>-0.2265559079601249</v>
      </c>
      <c r="I321">
        <f t="shared" si="30"/>
        <v>-2.7186708955214987</v>
      </c>
      <c r="K321">
        <f t="shared" si="31"/>
        <v>-0.22702888064632831</v>
      </c>
      <c r="M321">
        <f t="shared" si="32"/>
        <v>-0.22702888064632831</v>
      </c>
      <c r="N321" s="13">
        <f t="shared" si="33"/>
        <v>2.2370316189447463E-7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9.1871386837595299</v>
      </c>
      <c r="H322" s="10">
        <f t="shared" si="34"/>
        <v>-0.22338080241747199</v>
      </c>
      <c r="I322">
        <f t="shared" si="30"/>
        <v>-2.6805696290096641</v>
      </c>
      <c r="K322">
        <f t="shared" si="31"/>
        <v>-0.22388803928068732</v>
      </c>
      <c r="M322">
        <f t="shared" si="32"/>
        <v>-0.22388803928068732</v>
      </c>
      <c r="N322" s="13">
        <f t="shared" si="33"/>
        <v>2.5728923540452417E-7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9.2076522671249954</v>
      </c>
      <c r="H323" s="10">
        <f t="shared" si="34"/>
        <v>-0.22024880307577857</v>
      </c>
      <c r="I323">
        <f t="shared" si="30"/>
        <v>-2.642985636909343</v>
      </c>
      <c r="K323">
        <f t="shared" si="31"/>
        <v>-0.22079001514772401</v>
      </c>
      <c r="M323">
        <f t="shared" si="32"/>
        <v>-0.22079001514772401</v>
      </c>
      <c r="N323" s="13">
        <f t="shared" si="33"/>
        <v>2.9291050681947068E-7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9.2281658504904502</v>
      </c>
      <c r="H324" s="10">
        <f t="shared" si="34"/>
        <v>-0.21715934909070911</v>
      </c>
      <c r="I324">
        <f t="shared" si="30"/>
        <v>-2.6059121890885093</v>
      </c>
      <c r="K324">
        <f t="shared" si="31"/>
        <v>-0.21773424249564183</v>
      </c>
      <c r="M324">
        <f t="shared" si="32"/>
        <v>-0.21773424249564183</v>
      </c>
      <c r="N324" s="13">
        <f t="shared" si="33"/>
        <v>3.3050242703513547E-7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9.2486794338559264</v>
      </c>
      <c r="H325" s="10">
        <f t="shared" si="34"/>
        <v>-0.21411188640559942</v>
      </c>
      <c r="I325">
        <f t="shared" si="30"/>
        <v>-2.569342636867193</v>
      </c>
      <c r="K325">
        <f t="shared" si="31"/>
        <v>-0.21472016253299142</v>
      </c>
      <c r="M325">
        <f t="shared" si="32"/>
        <v>-0.21472016253299142</v>
      </c>
      <c r="N325" s="13">
        <f t="shared" si="33"/>
        <v>3.6999984715501416E-7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9.2691930172213901</v>
      </c>
      <c r="H326" s="10">
        <f t="shared" si="34"/>
        <v>-0.21110586768270087</v>
      </c>
      <c r="I326">
        <f t="shared" si="30"/>
        <v>-2.5332704121924103</v>
      </c>
      <c r="K326">
        <f t="shared" si="31"/>
        <v>-0.21174722335830071</v>
      </c>
      <c r="M326">
        <f t="shared" si="32"/>
        <v>-0.21174722335830071</v>
      </c>
      <c r="N326" s="13">
        <f t="shared" si="33"/>
        <v>4.113371026241223E-7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9.2897066005868538</v>
      </c>
      <c r="H327" s="10">
        <f t="shared" si="34"/>
        <v>-0.2081407522346633</v>
      </c>
      <c r="I327">
        <f t="shared" si="30"/>
        <v>-2.4976890268159595</v>
      </c>
      <c r="K327">
        <f t="shared" si="31"/>
        <v>-0.20881487988989891</v>
      </c>
      <c r="M327">
        <f t="shared" si="32"/>
        <v>-0.20881487988989891</v>
      </c>
      <c r="N327" s="13">
        <f t="shared" si="33"/>
        <v>4.5444809555346464E-7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9.3102201839523193</v>
      </c>
      <c r="H328" s="10">
        <f t="shared" si="34"/>
        <v>-0.20521600595632539</v>
      </c>
      <c r="I328">
        <f t="shared" si="30"/>
        <v>-2.4625920714759046</v>
      </c>
      <c r="K328">
        <f t="shared" si="31"/>
        <v>-0.20592259379601069</v>
      </c>
      <c r="M328">
        <f t="shared" si="32"/>
        <v>-0.20592259379601069</v>
      </c>
      <c r="N328" s="13">
        <f t="shared" si="33"/>
        <v>4.9926637519114212E-7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9.330733767317783</v>
      </c>
      <c r="H329" s="10">
        <f t="shared" si="34"/>
        <v>-0.20233110125679726</v>
      </c>
      <c r="I329">
        <f t="shared" si="30"/>
        <v>-2.4279732150815674</v>
      </c>
      <c r="K329">
        <f t="shared" si="31"/>
        <v>-0.20306983342510443</v>
      </c>
      <c r="M329">
        <f t="shared" si="32"/>
        <v>-0.20306983342510443</v>
      </c>
      <c r="N329" s="13">
        <f t="shared" si="33"/>
        <v>5.4572521649180661E-7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9.3512473506832485</v>
      </c>
      <c r="H330" s="10">
        <f t="shared" si="34"/>
        <v>-0.19948551699185704</v>
      </c>
      <c r="I330">
        <f t="shared" si="30"/>
        <v>-2.3938262039022846</v>
      </c>
      <c r="K330">
        <f t="shared" si="31"/>
        <v>-0.20025607373651572</v>
      </c>
      <c r="M330">
        <f t="shared" si="32"/>
        <v>-0.20025607373651572</v>
      </c>
      <c r="N330" s="13">
        <f t="shared" si="33"/>
        <v>5.937576967389724E-7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9.3717609340487122</v>
      </c>
      <c r="H331" s="10">
        <f t="shared" si="34"/>
        <v>-0.19667873839667796</v>
      </c>
      <c r="I331">
        <f t="shared" si="30"/>
        <v>-2.3601448607601356</v>
      </c>
      <c r="K331">
        <f t="shared" si="31"/>
        <v>-0.19748079623137146</v>
      </c>
      <c r="M331">
        <f t="shared" si="32"/>
        <v>-0.19748079623137146</v>
      </c>
      <c r="N331" s="13">
        <f t="shared" si="33"/>
        <v>6.432967701932317E-7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9.392274517414176</v>
      </c>
      <c r="H332" s="10">
        <f t="shared" si="34"/>
        <v>-0.19391025701889367</v>
      </c>
      <c r="I332">
        <f t="shared" si="30"/>
        <v>-2.3269230842267241</v>
      </c>
      <c r="K332">
        <f t="shared" si="31"/>
        <v>-0.19474348888381773</v>
      </c>
      <c r="M332">
        <f t="shared" si="32"/>
        <v>-0.19474348888381773</v>
      </c>
      <c r="N332" s="13">
        <f t="shared" si="33"/>
        <v>6.9427534072483805E-7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9.4127881007796397</v>
      </c>
      <c r="H333" s="10">
        <f t="shared" si="34"/>
        <v>-0.19117957065201863</v>
      </c>
      <c r="I333">
        <f t="shared" si="30"/>
        <v>-2.2941548478242235</v>
      </c>
      <c r="K333">
        <f t="shared" si="31"/>
        <v>-0.19204364607257343</v>
      </c>
      <c r="M333">
        <f t="shared" si="32"/>
        <v>-0.19204364607257343</v>
      </c>
      <c r="N333" s="13">
        <f t="shared" si="33"/>
        <v>7.4662633240696332E-7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9.4333016841451034</v>
      </c>
      <c r="H334" s="10">
        <f t="shared" si="34"/>
        <v>-0.18848618326923239</v>
      </c>
      <c r="I334">
        <f t="shared" si="30"/>
        <v>-2.2618341992307887</v>
      </c>
      <c r="K334">
        <f t="shared" si="31"/>
        <v>-0.18938076851281996</v>
      </c>
      <c r="M334">
        <f t="shared" si="32"/>
        <v>-0.18938076851281996</v>
      </c>
      <c r="N334" s="13">
        <f t="shared" si="33"/>
        <v>8.0028275804463209E-7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9.4538152675105689</v>
      </c>
      <c r="H335" s="10">
        <f t="shared" si="34"/>
        <v>-0.18582960495753861</v>
      </c>
      <c r="I335">
        <f t="shared" si="30"/>
        <v>-2.2299552594904632</v>
      </c>
      <c r="K335">
        <f t="shared" si="31"/>
        <v>-0.18675436318843941</v>
      </c>
      <c r="M335">
        <f t="shared" si="32"/>
        <v>-0.18675436318843941</v>
      </c>
      <c r="N335" s="13">
        <f t="shared" si="33"/>
        <v>8.5517778561877035E-7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9.4743288508760344</v>
      </c>
      <c r="H336" s="10">
        <f t="shared" si="34"/>
        <v>-0.18320935185231121</v>
      </c>
      <c r="I336">
        <f t="shared" si="30"/>
        <v>-2.1985122222277345</v>
      </c>
      <c r="K336">
        <f t="shared" si="31"/>
        <v>-0.18416394328461447</v>
      </c>
      <c r="M336">
        <f t="shared" si="32"/>
        <v>-0.18416394328461447</v>
      </c>
      <c r="N336" s="13">
        <f t="shared" si="33"/>
        <v>9.112448026267768E-7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9.4948424342414981</v>
      </c>
      <c r="H337" s="10">
        <f t="shared" si="34"/>
        <v>-0.18062494607223389</v>
      </c>
      <c r="I337">
        <f t="shared" si="30"/>
        <v>-2.1674993528668067</v>
      </c>
      <c r="K337">
        <f t="shared" si="31"/>
        <v>-0.1816090281208009</v>
      </c>
      <c r="M337">
        <f t="shared" si="32"/>
        <v>-0.1816090281208009</v>
      </c>
      <c r="N337" s="13">
        <f t="shared" si="33"/>
        <v>9.6841747831184068E-7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9.5153560176069636</v>
      </c>
      <c r="H338" s="10">
        <f t="shared" si="34"/>
        <v>-0.17807591565464617</v>
      </c>
      <c r="I338">
        <f t="shared" si="30"/>
        <v>-2.136910987855754</v>
      </c>
      <c r="K338">
        <f t="shared" si="31"/>
        <v>-0.17908914308408128</v>
      </c>
      <c r="M338">
        <f t="shared" si="32"/>
        <v>-0.17908914308408128</v>
      </c>
      <c r="N338" s="13">
        <f t="shared" si="33"/>
        <v>1.0266298237596686E-6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9.5358696009724273</v>
      </c>
      <c r="H339" s="10">
        <f t="shared" si="34"/>
        <v>-0.17556179449130013</v>
      </c>
      <c r="I339">
        <f t="shared" si="30"/>
        <v>-2.1067415338956015</v>
      </c>
      <c r="K339">
        <f t="shared" si="31"/>
        <v>-0.1766038195629161</v>
      </c>
      <c r="M339">
        <f t="shared" si="32"/>
        <v>-0.1766038195629161</v>
      </c>
      <c r="N339" s="13">
        <f t="shared" si="33"/>
        <v>1.0858162498762573E-6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9.556383184337891</v>
      </c>
      <c r="H340" s="10">
        <f t="shared" si="34"/>
        <v>-0.17308212226453992</v>
      </c>
      <c r="I340">
        <f t="shared" ref="I340:I403" si="37">H340*$E$6</f>
        <v>-2.0769854671744792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-0.17415259488129356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-0.17415259488129356</v>
      </c>
      <c r="N340" s="13">
        <f t="shared" ref="N340:N403" si="40">(M340-H340)^2*O340</f>
        <v>1.1459116232193792E-6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9.5768967677033583</v>
      </c>
      <c r="H341" s="10">
        <f t="shared" ref="H341:H404" si="41">-(-$B$4)*(1+D341+$E$5*D341^3)*EXP(-D341)</f>
        <v>-0.17063644438390793</v>
      </c>
      <c r="I341">
        <f t="shared" si="37"/>
        <v>-2.0476373326068953</v>
      </c>
      <c r="K341">
        <f t="shared" si="38"/>
        <v>-0.17173501223329418</v>
      </c>
      <c r="M341">
        <f t="shared" si="39"/>
        <v>-0.17173501223329418</v>
      </c>
      <c r="N341" s="13">
        <f t="shared" si="40"/>
        <v>1.2068513197051316E-6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9.597410351068822</v>
      </c>
      <c r="H342" s="10">
        <f t="shared" si="41"/>
        <v>-0.16822431192318787</v>
      </c>
      <c r="I342">
        <f t="shared" si="37"/>
        <v>-2.0186917430782545</v>
      </c>
      <c r="K342">
        <f t="shared" si="38"/>
        <v>-0.16935062061807543</v>
      </c>
      <c r="M342">
        <f t="shared" si="39"/>
        <v>-0.16935062061807543</v>
      </c>
      <c r="N342" s="13">
        <f t="shared" si="40"/>
        <v>1.2685712761793114E-6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9.6179239344342857</v>
      </c>
      <c r="H343" s="10">
        <f t="shared" si="41"/>
        <v>-0.16584528155788758</v>
      </c>
      <c r="I343">
        <f t="shared" si="37"/>
        <v>-1.990143378694651</v>
      </c>
      <c r="K343">
        <f t="shared" si="38"/>
        <v>-0.16699897477528347</v>
      </c>
      <c r="M343">
        <f t="shared" si="39"/>
        <v>-0.16699897477528347</v>
      </c>
      <c r="N343" s="13">
        <f t="shared" si="40"/>
        <v>1.3310080398652809E-6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9.6384375177997494</v>
      </c>
      <c r="H344" s="10">
        <f t="shared" si="41"/>
        <v>-0.16349891550317194</v>
      </c>
      <c r="I344">
        <f t="shared" si="37"/>
        <v>-1.9619869860380632</v>
      </c>
      <c r="K344">
        <f t="shared" si="38"/>
        <v>-0.1646796351209025</v>
      </c>
      <c r="M344">
        <f t="shared" si="39"/>
        <v>-0.1646796351209025</v>
      </c>
      <c r="N344" s="13">
        <f t="shared" si="40"/>
        <v>1.3940988156937947E-6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9.6589511011652149</v>
      </c>
      <c r="H345" s="10">
        <f t="shared" si="41"/>
        <v>-0.16118478145224693</v>
      </c>
      <c r="I345">
        <f t="shared" si="37"/>
        <v>-1.9342173774269633</v>
      </c>
      <c r="K345">
        <f t="shared" si="38"/>
        <v>-0.16239216768354578</v>
      </c>
      <c r="M345">
        <f t="shared" si="39"/>
        <v>-0.16239216768354578</v>
      </c>
      <c r="N345" s="13">
        <f t="shared" si="40"/>
        <v>1.4577815115300302E-6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9.6794646845306787</v>
      </c>
      <c r="H346" s="10">
        <f t="shared" si="41"/>
        <v>-0.15890245251520399</v>
      </c>
      <c r="I346">
        <f t="shared" si="37"/>
        <v>-1.906829430182448</v>
      </c>
      <c r="K346">
        <f t="shared" si="38"/>
        <v>-0.16013614404119791</v>
      </c>
      <c r="M346">
        <f t="shared" si="39"/>
        <v>-0.16013614404119791</v>
      </c>
      <c r="N346" s="13">
        <f t="shared" si="40"/>
        <v>1.521994781309217E-6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9.6999782678961441</v>
      </c>
      <c r="H347" s="10">
        <f t="shared" si="41"/>
        <v>-0.1566515071583264</v>
      </c>
      <c r="I347">
        <f t="shared" si="37"/>
        <v>-1.8798180858999167</v>
      </c>
      <c r="K347">
        <f t="shared" si="38"/>
        <v>-0.1579111412584093</v>
      </c>
      <c r="M347">
        <f t="shared" si="39"/>
        <v>-0.1579111412584093</v>
      </c>
      <c r="N347" s="13">
        <f t="shared" si="40"/>
        <v>1.5866780660916469E-6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9.7204918512616079</v>
      </c>
      <c r="H348" s="10">
        <f t="shared" si="41"/>
        <v>-0.15443152914386424</v>
      </c>
      <c r="I348">
        <f t="shared" si="37"/>
        <v>-1.8531783497263707</v>
      </c>
      <c r="K348">
        <f t="shared" si="38"/>
        <v>-0.15571674182395653</v>
      </c>
      <c r="M348">
        <f t="shared" si="39"/>
        <v>-0.15571674182395653</v>
      </c>
      <c r="N348" s="13">
        <f t="shared" si="40"/>
        <v>1.651771633070022E-6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9.7410054346270716</v>
      </c>
      <c r="H349" s="10">
        <f t="shared" si="41"/>
        <v>-0.15224210747027986</v>
      </c>
      <c r="I349">
        <f t="shared" si="37"/>
        <v>-1.8269052896433582</v>
      </c>
      <c r="K349">
        <f t="shared" si="38"/>
        <v>-0.15355253358896453</v>
      </c>
      <c r="M349">
        <f t="shared" si="39"/>
        <v>-0.15355253358896453</v>
      </c>
      <c r="N349" s="13">
        <f t="shared" si="40"/>
        <v>1.7172166125309863E-6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9.7615190179925353</v>
      </c>
      <c r="H350" s="10">
        <f t="shared" si="41"/>
        <v>-0.15008283631297026</v>
      </c>
      <c r="I350">
        <f t="shared" si="37"/>
        <v>-1.8009940357556431</v>
      </c>
      <c r="K350">
        <f t="shared" si="38"/>
        <v>-0.15141810970550304</v>
      </c>
      <c r="M350">
        <f t="shared" si="39"/>
        <v>-0.15141810970550304</v>
      </c>
      <c r="N350" s="13">
        <f t="shared" si="40"/>
        <v>1.7829550328060048E-6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9.7820326013580008</v>
      </c>
      <c r="H351" s="10">
        <f t="shared" si="41"/>
        <v>-0.14795331496546577</v>
      </c>
      <c r="I351">
        <f t="shared" si="37"/>
        <v>-1.7754397795855892</v>
      </c>
      <c r="K351">
        <f t="shared" si="38"/>
        <v>-0.14931306856565796</v>
      </c>
      <c r="M351">
        <f t="shared" si="39"/>
        <v>-0.14931306856565796</v>
      </c>
      <c r="N351" s="13">
        <f t="shared" si="40"/>
        <v>1.8489298532356297E-6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9.8025461847234663</v>
      </c>
      <c r="H352" s="10">
        <f t="shared" si="41"/>
        <v>-0.14585314778111247</v>
      </c>
      <c r="I352">
        <f t="shared" si="37"/>
        <v>-1.7502377733733496</v>
      </c>
      <c r="K352">
        <f t="shared" si="38"/>
        <v>-0.14723701374108208</v>
      </c>
      <c r="M352">
        <f t="shared" si="39"/>
        <v>-0.14723701374108208</v>
      </c>
      <c r="N352" s="13">
        <f t="shared" si="40"/>
        <v>1.9150849951626261E-6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9.8230597680889318</v>
      </c>
      <c r="H353" s="10">
        <f t="shared" si="41"/>
        <v>-0.14378194411523645</v>
      </c>
      <c r="I353">
        <f t="shared" si="37"/>
        <v>-1.7253833293828373</v>
      </c>
      <c r="K353">
        <f t="shared" si="38"/>
        <v>-0.14518955392303018</v>
      </c>
      <c r="M353">
        <f t="shared" si="39"/>
        <v>-0.14518955392303018</v>
      </c>
      <c r="N353" s="13">
        <f t="shared" si="40"/>
        <v>1.9813653709970871E-6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9.8435733514543955</v>
      </c>
      <c r="H354" s="10">
        <f t="shared" si="41"/>
        <v>-0.14173931826779662</v>
      </c>
      <c r="I354">
        <f t="shared" si="37"/>
        <v>-1.7008718192135595</v>
      </c>
      <c r="K354">
        <f t="shared" si="38"/>
        <v>-0.1431703028628801</v>
      </c>
      <c r="M354">
        <f t="shared" si="39"/>
        <v>-0.1431703028628801</v>
      </c>
      <c r="N354" s="13">
        <f t="shared" si="40"/>
        <v>2.0477169113662278E-6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9.8640869348198592</v>
      </c>
      <c r="H355" s="10">
        <f t="shared" si="41"/>
        <v>-0.13972488942652364</v>
      </c>
      <c r="I355">
        <f t="shared" si="37"/>
        <v>-1.6766986731182838</v>
      </c>
      <c r="K355">
        <f t="shared" si="38"/>
        <v>-0.14117887931314418</v>
      </c>
      <c r="M355">
        <f t="shared" si="39"/>
        <v>-0.14117887931314418</v>
      </c>
      <c r="N355" s="13">
        <f t="shared" si="40"/>
        <v>2.1140865903948212E-6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9.8846005181853229</v>
      </c>
      <c r="H356" s="10">
        <f t="shared" si="41"/>
        <v>-0.13773828161055102</v>
      </c>
      <c r="I356">
        <f t="shared" si="37"/>
        <v>-1.6528593793266122</v>
      </c>
      <c r="K356">
        <f t="shared" si="38"/>
        <v>-0.13921490696897404</v>
      </c>
      <c r="M356">
        <f t="shared" si="39"/>
        <v>-0.13921490696897404</v>
      </c>
      <c r="N356" s="13">
        <f t="shared" si="40"/>
        <v>2.1804224491379202E-6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9.9051141015507866</v>
      </c>
      <c r="H357" s="10">
        <f t="shared" si="41"/>
        <v>-0.13577912361453587</v>
      </c>
      <c r="I357">
        <f t="shared" si="37"/>
        <v>-1.6293494833744304</v>
      </c>
      <c r="K357">
        <f t="shared" si="38"/>
        <v>-0.13727801441015955</v>
      </c>
      <c r="M357">
        <f t="shared" si="39"/>
        <v>-0.13727801441015955</v>
      </c>
      <c r="N357" s="13">
        <f t="shared" si="40"/>
        <v>2.2466736172053906E-6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9.9256276849162539</v>
      </c>
      <c r="H358" s="10">
        <f t="shared" si="41"/>
        <v>-0.13384704895327376</v>
      </c>
      <c r="I358">
        <f t="shared" si="37"/>
        <v>-1.6061645874392851</v>
      </c>
      <c r="K358">
        <f t="shared" si="38"/>
        <v>-0.13536783504362515</v>
      </c>
      <c r="M358">
        <f t="shared" si="39"/>
        <v>-0.13536783504362515</v>
      </c>
      <c r="N358" s="13">
        <f t="shared" si="40"/>
        <v>2.3127903326062636E-6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9.9461412682817176</v>
      </c>
      <c r="H359" s="10">
        <f t="shared" si="41"/>
        <v>-0.1319416958068067</v>
      </c>
      <c r="I359">
        <f t="shared" si="37"/>
        <v>-1.5833003496816804</v>
      </c>
      <c r="K359">
        <f t="shared" si="38"/>
        <v>-0.13348400704642724</v>
      </c>
      <c r="M359">
        <f t="shared" si="39"/>
        <v>-0.13348400704642724</v>
      </c>
      <c r="N359" s="13">
        <f t="shared" si="40"/>
        <v>2.3787239598598354E-6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9.9666548516471813</v>
      </c>
      <c r="H360" s="10">
        <f t="shared" si="41"/>
        <v>-0.13006270696602493</v>
      </c>
      <c r="I360">
        <f t="shared" si="37"/>
        <v>-1.560752483592299</v>
      </c>
      <c r="K360">
        <f t="shared" si="38"/>
        <v>-0.13162617330924806</v>
      </c>
      <c r="M360">
        <f t="shared" si="39"/>
        <v>-0.13162617330924806</v>
      </c>
      <c r="N360" s="13">
        <f t="shared" si="40"/>
        <v>2.444427006391506E-6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9.9871684350126451</v>
      </c>
      <c r="H361" s="10">
        <f t="shared" si="41"/>
        <v>-0.12820972977876477</v>
      </c>
      <c r="I361">
        <f t="shared" si="37"/>
        <v>-1.5385167573451772</v>
      </c>
      <c r="K361">
        <f t="shared" si="38"/>
        <v>-0.12979398138039563</v>
      </c>
      <c r="M361">
        <f t="shared" si="39"/>
        <v>-0.12979398138039563</v>
      </c>
      <c r="N361" s="13">
        <f t="shared" si="40"/>
        <v>2.5098531372699609E-6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10.007682018378111</v>
      </c>
      <c r="H362" s="10">
        <f t="shared" si="41"/>
        <v>-0.12638241609639975</v>
      </c>
      <c r="I362">
        <f t="shared" si="37"/>
        <v>-1.5165889931567968</v>
      </c>
      <c r="K362">
        <f t="shared" si="38"/>
        <v>-0.12798708341030515</v>
      </c>
      <c r="M362">
        <f t="shared" si="39"/>
        <v>-0.12798708341030515</v>
      </c>
      <c r="N362" s="13">
        <f t="shared" si="40"/>
        <v>2.5749571883163901E-6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10.028195601743574</v>
      </c>
      <c r="H363" s="10">
        <f t="shared" si="41"/>
        <v>-0.12458042222092884</v>
      </c>
      <c r="I363">
        <f t="shared" si="37"/>
        <v>-1.494965066651146</v>
      </c>
      <c r="K363">
        <f t="shared" si="38"/>
        <v>-0.12620513609654427</v>
      </c>
      <c r="M363">
        <f t="shared" si="39"/>
        <v>-0.12620513609654427</v>
      </c>
      <c r="N363" s="13">
        <f t="shared" si="40"/>
        <v>2.639695177617302E-6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10.04870918510904</v>
      </c>
      <c r="H364" s="10">
        <f t="shared" si="41"/>
        <v>-0.1228034088525576</v>
      </c>
      <c r="I364">
        <f t="shared" si="37"/>
        <v>-1.4736409062306912</v>
      </c>
      <c r="K364">
        <f t="shared" si="38"/>
        <v>-0.12444780062932254</v>
      </c>
      <c r="M364">
        <f t="shared" si="39"/>
        <v>-0.12444780062932254</v>
      </c>
      <c r="N364" s="13">
        <f t="shared" si="40"/>
        <v>2.7040243154921533E-6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10.069222768474503</v>
      </c>
      <c r="H365" s="10">
        <f t="shared" si="41"/>
        <v>-0.12105104103777552</v>
      </c>
      <c r="I365">
        <f t="shared" si="37"/>
        <v>-1.4526124924533061</v>
      </c>
      <c r="K365">
        <f t="shared" si="38"/>
        <v>-0.12271474263750699</v>
      </c>
      <c r="M365">
        <f t="shared" si="39"/>
        <v>-0.12271474263750699</v>
      </c>
      <c r="N365" s="13">
        <f t="shared" si="40"/>
        <v>2.7679030129490734E-6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10.089736351839969</v>
      </c>
      <c r="H366" s="10">
        <f t="shared" si="41"/>
        <v>-0.11932298811792599</v>
      </c>
      <c r="I366">
        <f t="shared" si="37"/>
        <v>-1.431875857415112</v>
      </c>
      <c r="K366">
        <f t="shared" si="38"/>
        <v>-0.12100563213514054</v>
      </c>
      <c r="M366">
        <f t="shared" si="39"/>
        <v>-0.12100563213514054</v>
      </c>
      <c r="N366" s="13">
        <f t="shared" si="40"/>
        <v>2.8312908886679061E-6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10.110249935205433</v>
      </c>
      <c r="H367" s="10">
        <f t="shared" si="41"/>
        <v>-0.11761892367827068</v>
      </c>
      <c r="I367">
        <f t="shared" si="37"/>
        <v>-1.4114270841392482</v>
      </c>
      <c r="K367">
        <f t="shared" si="38"/>
        <v>-0.11932014346846803</v>
      </c>
      <c r="M367">
        <f t="shared" si="39"/>
        <v>-0.11932014346846803</v>
      </c>
      <c r="N367" s="13">
        <f t="shared" si="40"/>
        <v>2.8941487745591354E-6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10.130763518570898</v>
      </c>
      <c r="H368" s="10">
        <f t="shared" si="41"/>
        <v>-0.11593852549754537</v>
      </c>
      <c r="I368">
        <f t="shared" si="37"/>
        <v>-1.3912623059705445</v>
      </c>
      <c r="K368">
        <f t="shared" si="38"/>
        <v>-0.11765795526346452</v>
      </c>
      <c r="M368">
        <f t="shared" si="39"/>
        <v>-0.11765795526346452</v>
      </c>
      <c r="N368" s="13">
        <f t="shared" si="40"/>
        <v>2.9564387199288035E-6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10.151277101936362</v>
      </c>
      <c r="H369" s="10">
        <f t="shared" si="41"/>
        <v>-0.11428147549800777</v>
      </c>
      <c r="I369">
        <f t="shared" si="37"/>
        <v>-1.3713777059760932</v>
      </c>
      <c r="K369">
        <f t="shared" si="38"/>
        <v>-0.11601875037386992</v>
      </c>
      <c r="M369">
        <f t="shared" si="39"/>
        <v>-0.11601875037386992</v>
      </c>
      <c r="N369" s="13">
        <f t="shared" si="40"/>
        <v>3.0181239943018749E-6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10.171790685301827</v>
      </c>
      <c r="H370" s="10">
        <f t="shared" si="41"/>
        <v>-0.11264745969597484</v>
      </c>
      <c r="I370">
        <f t="shared" si="37"/>
        <v>-1.3517695163516981</v>
      </c>
      <c r="K370">
        <f t="shared" si="38"/>
        <v>-0.11440221582972554</v>
      </c>
      <c r="M370">
        <f t="shared" si="39"/>
        <v>-0.11440221582972554</v>
      </c>
      <c r="N370" s="13">
        <f t="shared" si="40"/>
        <v>3.0791690889357086E-6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10.192304268667291</v>
      </c>
      <c r="H371" s="10">
        <f t="shared" si="41"/>
        <v>-0.11103616815284961</v>
      </c>
      <c r="I371">
        <f t="shared" si="37"/>
        <v>-1.3324340178341954</v>
      </c>
      <c r="K371">
        <f t="shared" si="38"/>
        <v>-0.11280804278641497</v>
      </c>
      <c r="M371">
        <f t="shared" si="39"/>
        <v>-0.11280804278641497</v>
      </c>
      <c r="N371" s="13">
        <f t="shared" si="40"/>
        <v>3.1395397170723774E-6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10.212817852032755</v>
      </c>
      <c r="H372" s="10">
        <f t="shared" si="41"/>
        <v>-0.10944729492663424</v>
      </c>
      <c r="I372">
        <f t="shared" si="37"/>
        <v>-1.3133675391196109</v>
      </c>
      <c r="K372">
        <f t="shared" si="38"/>
        <v>-0.11123592647420563</v>
      </c>
      <c r="M372">
        <f t="shared" si="39"/>
        <v>-0.11123592647420563</v>
      </c>
      <c r="N372" s="13">
        <f t="shared" si="40"/>
        <v>3.1992028129676253E-6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10.233331435398219</v>
      </c>
      <c r="H373" s="10">
        <f t="shared" si="41"/>
        <v>-0.10788053802393008</v>
      </c>
      <c r="I373">
        <f t="shared" si="37"/>
        <v>-1.294566456287161</v>
      </c>
      <c r="K373">
        <f t="shared" si="38"/>
        <v>-0.10968556614829257</v>
      </c>
      <c r="M373">
        <f t="shared" si="39"/>
        <v>-0.10968556614829257</v>
      </c>
      <c r="N373" s="13">
        <f t="shared" si="40"/>
        <v>3.2581265297395785E-6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10.253845018763686</v>
      </c>
      <c r="H374" s="10">
        <f t="shared" si="41"/>
        <v>-0.10633559935241996</v>
      </c>
      <c r="I374">
        <f t="shared" si="37"/>
        <v>-1.2760271922290394</v>
      </c>
      <c r="K374">
        <f t="shared" si="38"/>
        <v>-0.10815666503934053</v>
      </c>
      <c r="M374">
        <f t="shared" si="39"/>
        <v>-0.10815666503934053</v>
      </c>
      <c r="N374" s="13">
        <f t="shared" si="40"/>
        <v>3.3162802360794972E-6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10.27435860212915</v>
      </c>
      <c r="H375" s="10">
        <f t="shared" si="41"/>
        <v>-0.10481218467383425</v>
      </c>
      <c r="I375">
        <f t="shared" si="37"/>
        <v>-1.2577462160860111</v>
      </c>
      <c r="K375">
        <f t="shared" si="38"/>
        <v>-0.10664893030452567</v>
      </c>
      <c r="M375">
        <f t="shared" si="39"/>
        <v>-0.10664893030452567</v>
      </c>
      <c r="N375" s="13">
        <f t="shared" si="40"/>
        <v>3.3736345118640093E-6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10.294872185494613</v>
      </c>
      <c r="H376" s="10">
        <f t="shared" si="41"/>
        <v>-0.10331000355739536</v>
      </c>
      <c r="I376">
        <f t="shared" si="37"/>
        <v>-1.2397200426887443</v>
      </c>
      <c r="K376">
        <f t="shared" si="38"/>
        <v>-0.10516207297907201</v>
      </c>
      <c r="M376">
        <f t="shared" si="39"/>
        <v>-0.10516207297907201</v>
      </c>
      <c r="N376" s="13">
        <f t="shared" si="40"/>
        <v>3.4301611427096798E-6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10.315385768860077</v>
      </c>
      <c r="H377" s="10">
        <f t="shared" si="41"/>
        <v>-0.10182876933374146</v>
      </c>
      <c r="I377">
        <f t="shared" si="37"/>
        <v>-1.2219452320048976</v>
      </c>
      <c r="K377">
        <f t="shared" si="38"/>
        <v>-0.10369580792828455</v>
      </c>
      <c r="M377">
        <f t="shared" si="39"/>
        <v>-0.10369580792828455</v>
      </c>
      <c r="N377" s="13">
        <f t="shared" si="40"/>
        <v>3.4858331135134103E-6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10.335899352225541</v>
      </c>
      <c r="H378" s="10">
        <f t="shared" si="41"/>
        <v>-0.10036819904932487</v>
      </c>
      <c r="I378">
        <f t="shared" si="37"/>
        <v>-1.2044183885918984</v>
      </c>
      <c r="K378">
        <f t="shared" si="38"/>
        <v>-0.1022498538000753</v>
      </c>
      <c r="M378">
        <f t="shared" si="39"/>
        <v>-0.1022498538000753</v>
      </c>
      <c r="N378" s="13">
        <f t="shared" si="40"/>
        <v>3.5406246010216648E-6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10.356412935591006</v>
      </c>
      <c r="H379" s="10">
        <f t="shared" si="41"/>
        <v>-9.8928013421284905E-2</v>
      </c>
      <c r="I379">
        <f t="shared" si="37"/>
        <v>-1.187136161055419</v>
      </c>
      <c r="K379">
        <f t="shared" si="38"/>
        <v>-0.10082393297797955</v>
      </c>
      <c r="M379">
        <f t="shared" si="39"/>
        <v>-0.10082393297797955</v>
      </c>
      <c r="N379" s="13">
        <f t="shared" si="40"/>
        <v>3.5945109654572177E-6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10.376926518956472</v>
      </c>
      <c r="H380" s="10">
        <f t="shared" si="41"/>
        <v>-9.750793679279085E-2</v>
      </c>
      <c r="I380">
        <f t="shared" si="37"/>
        <v>-1.1700952415134902</v>
      </c>
      <c r="K380">
        <f t="shared" si="38"/>
        <v>-9.9417771534663676E-2</v>
      </c>
      <c r="M380">
        <f t="shared" si="39"/>
        <v>-9.9417771534663676E-2</v>
      </c>
      <c r="N380" s="13">
        <f t="shared" si="40"/>
        <v>3.6474687412644448E-6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10.397440102321937</v>
      </c>
      <c r="H381" s="10">
        <f t="shared" si="41"/>
        <v>-9.610769708885436E-2</v>
      </c>
      <c r="I381">
        <f t="shared" si="37"/>
        <v>-1.1532923650662523</v>
      </c>
      <c r="K381">
        <f t="shared" si="38"/>
        <v>-9.8031099185917167E-2</v>
      </c>
      <c r="M381">
        <f t="shared" si="39"/>
        <v>-9.8031099185917167E-2</v>
      </c>
      <c r="N381" s="13">
        <f t="shared" si="40"/>
        <v>3.6994756269856031E-6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10.417953685687401</v>
      </c>
      <c r="H382" s="10">
        <f t="shared" si="41"/>
        <v>-9.4727025772607193E-2</v>
      </c>
      <c r="I382">
        <f t="shared" si="37"/>
        <v>-1.1367243092712864</v>
      </c>
      <c r="K382">
        <f t="shared" si="38"/>
        <v>-9.6663649245132183E-2</v>
      </c>
      <c r="M382">
        <f t="shared" si="39"/>
        <v>-9.6663649245132183E-2</v>
      </c>
      <c r="N382" s="13">
        <f t="shared" si="40"/>
        <v>3.75051047433475E-6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10.438467269052865</v>
      </c>
      <c r="H383" s="10">
        <f t="shared" si="41"/>
        <v>-9.336565780204277E-2</v>
      </c>
      <c r="I383">
        <f t="shared" si="37"/>
        <v>-1.1203878936245133</v>
      </c>
      <c r="K383">
        <f t="shared" si="38"/>
        <v>-9.5315158578263906E-2</v>
      </c>
      <c r="M383">
        <f t="shared" si="39"/>
        <v>-9.5315158578263906E-2</v>
      </c>
      <c r="N383" s="13">
        <f t="shared" si="40"/>
        <v>3.800553276486811E-6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10.458980852418328</v>
      </c>
      <c r="H384" s="10">
        <f t="shared" si="41"/>
        <v>-9.202333158721851E-2</v>
      </c>
      <c r="I384">
        <f t="shared" si="37"/>
        <v>-1.104279979046622</v>
      </c>
      <c r="K384">
        <f t="shared" si="38"/>
        <v>-9.3985367559272476E-2</v>
      </c>
      <c r="M384">
        <f t="shared" si="39"/>
        <v>-9.3985367559272476E-2</v>
      </c>
      <c r="N384" s="13">
        <f t="shared" si="40"/>
        <v>3.8495851556337509E-6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10.479494435783794</v>
      </c>
      <c r="H385" s="10">
        <f t="shared" si="41"/>
        <v>-9.0699788947915597E-2</v>
      </c>
      <c r="I385">
        <f t="shared" si="37"/>
        <v>-1.0883974673749872</v>
      </c>
      <c r="K385">
        <f t="shared" si="38"/>
        <v>-9.267402002604154E-2</v>
      </c>
      <c r="M385">
        <f t="shared" si="39"/>
        <v>-9.267402002604154E-2</v>
      </c>
      <c r="N385" s="13">
        <f t="shared" si="40"/>
        <v>3.8975883498383235E-6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10.500008019149258</v>
      </c>
      <c r="H386" s="10">
        <f t="shared" si="41"/>
        <v>-8.9394775071754515E-2</v>
      </c>
      <c r="I386">
        <f t="shared" si="37"/>
        <v>-1.0727373008610541</v>
      </c>
      <c r="K386">
        <f t="shared" si="38"/>
        <v>-9.1380863236772567E-2</v>
      </c>
      <c r="M386">
        <f t="shared" si="39"/>
        <v>-9.1380863236772567E-2</v>
      </c>
      <c r="N386" s="13">
        <f t="shared" si="40"/>
        <v>3.9445461992247717E-6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10.520521602514723</v>
      </c>
      <c r="H387" s="10">
        <f t="shared" si="41"/>
        <v>-8.8108038472762024E-2</v>
      </c>
      <c r="I387">
        <f t="shared" si="37"/>
        <v>-1.0572964616731442</v>
      </c>
      <c r="K387">
        <f t="shared" si="38"/>
        <v>-9.0105647826851404E-2</v>
      </c>
      <c r="M387">
        <f t="shared" si="39"/>
        <v>-9.0105647826851404E-2</v>
      </c>
      <c r="N387" s="13">
        <f t="shared" si="40"/>
        <v>3.9904431315453908E-6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10.541035185880187</v>
      </c>
      <c r="H388" s="10">
        <f t="shared" si="41"/>
        <v>-8.6839330950388274E-2</v>
      </c>
      <c r="I388">
        <f t="shared" si="37"/>
        <v>-1.0420719714046593</v>
      </c>
      <c r="K388">
        <f t="shared" si="38"/>
        <v>-8.8848127766184365E-2</v>
      </c>
      <c r="M388">
        <f t="shared" si="39"/>
        <v>-8.8848127766184365E-2</v>
      </c>
      <c r="N388" s="13">
        <f t="shared" si="40"/>
        <v>4.0352646471525128E-6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10.56154876924565</v>
      </c>
      <c r="H389" s="10">
        <f t="shared" si="41"/>
        <v>-8.5588407548969056E-2</v>
      </c>
      <c r="I389">
        <f t="shared" si="37"/>
        <v>-1.0270608905876286</v>
      </c>
      <c r="K389">
        <f t="shared" si="38"/>
        <v>-8.7608060317001288E-2</v>
      </c>
      <c r="M389">
        <f t="shared" si="39"/>
        <v>-8.7608060317001288E-2</v>
      </c>
      <c r="N389" s="13">
        <f t="shared" si="40"/>
        <v>4.0789973034202557E-6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10.582062352611114</v>
      </c>
      <c r="H390" s="10">
        <f t="shared" si="41"/>
        <v>-8.4355026517632437E-2</v>
      </c>
      <c r="I390">
        <f t="shared" si="37"/>
        <v>-1.0122603182115892</v>
      </c>
      <c r="K390">
        <f t="shared" si="38"/>
        <v>-8.6385205992122793E-2</v>
      </c>
      <c r="M390">
        <f t="shared" si="39"/>
        <v>-8.6385205992122793E-2</v>
      </c>
      <c r="N390" s="13">
        <f t="shared" si="40"/>
        <v>4.121628698641941E-6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10.602575935976581</v>
      </c>
      <c r="H391" s="10">
        <f t="shared" si="41"/>
        <v>-8.3138949270644261E-2</v>
      </c>
      <c r="I391">
        <f t="shared" si="37"/>
        <v>-0.99766739124773118</v>
      </c>
      <c r="K391">
        <f t="shared" si="38"/>
        <v>-8.5179328513687744E-2</v>
      </c>
      <c r="M391">
        <f t="shared" si="39"/>
        <v>-8.5179328513687744E-2</v>
      </c>
      <c r="N391" s="13">
        <f t="shared" si="40"/>
        <v>4.1631474554426966E-6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10.623089519342045</v>
      </c>
      <c r="H392" s="10">
        <f t="shared" si="41"/>
        <v>-8.1939940348191659E-2</v>
      </c>
      <c r="I392">
        <f t="shared" si="37"/>
        <v>-0.98327928417829991</v>
      </c>
      <c r="K392">
        <f t="shared" si="38"/>
        <v>-8.3990194772341167E-2</v>
      </c>
      <c r="M392">
        <f t="shared" si="39"/>
        <v>-8.3990194772341167E-2</v>
      </c>
      <c r="N392" s="13">
        <f t="shared" si="40"/>
        <v>4.2035432037446332E-6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10.643603102707509</v>
      </c>
      <c r="H393" s="10">
        <f t="shared" si="41"/>
        <v>-8.0757767377599307E-2</v>
      </c>
      <c r="I393">
        <f t="shared" si="37"/>
        <v>-0.96909320853119163</v>
      </c>
      <c r="K393">
        <f t="shared" si="38"/>
        <v>-8.2817574786873446E-2</v>
      </c>
      <c r="M393">
        <f t="shared" si="39"/>
        <v>-8.2817574786873446E-2</v>
      </c>
      <c r="N393" s="13">
        <f t="shared" si="40"/>
        <v>4.2428065633006413E-6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10.664116686072973</v>
      </c>
      <c r="H394" s="10">
        <f t="shared" si="41"/>
        <v>-7.9592201034977161E-2</v>
      </c>
      <c r="I394">
        <f t="shared" si="37"/>
        <v>-0.95510641241972594</v>
      </c>
      <c r="K394">
        <f t="shared" si="38"/>
        <v>-8.166124166431464E-2</v>
      </c>
      <c r="M394">
        <f t="shared" si="39"/>
        <v>-8.166124166431464E-2</v>
      </c>
      <c r="N394" s="13">
        <f t="shared" si="40"/>
        <v>4.2809291258492315E-6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10.684630269438438</v>
      </c>
      <c r="H395" s="10">
        <f t="shared" si="41"/>
        <v>-7.8443015007294406E-2</v>
      </c>
      <c r="I395">
        <f t="shared" si="37"/>
        <v>-0.94131618008753293</v>
      </c>
      <c r="K395">
        <f t="shared" si="38"/>
        <v>-8.0520971560476218E-2</v>
      </c>
      <c r="M395">
        <f t="shared" si="39"/>
        <v>-8.0520971560476218E-2</v>
      </c>
      <c r="N395" s="13">
        <f t="shared" si="40"/>
        <v>4.3179034369112355E-6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10.705143852803904</v>
      </c>
      <c r="H396" s="10">
        <f t="shared" si="41"/>
        <v>-7.7309985954878507E-2</v>
      </c>
      <c r="I396">
        <f t="shared" si="37"/>
        <v>-0.92771983145854209</v>
      </c>
      <c r="K396">
        <f t="shared" si="38"/>
        <v>-7.9396543640938261E-2</v>
      </c>
      <c r="M396">
        <f t="shared" si="39"/>
        <v>-7.9396543640938261E-2</v>
      </c>
      <c r="N396" s="13">
        <f t="shared" si="40"/>
        <v>4.3537229772550325E-6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10.725657436169369</v>
      </c>
      <c r="H397" s="10">
        <f t="shared" si="41"/>
        <v>-7.6192893474333681E-2</v>
      </c>
      <c r="I397">
        <f t="shared" si="37"/>
        <v>-0.91431472169200423</v>
      </c>
      <c r="K397">
        <f t="shared" si="38"/>
        <v>-7.8287740042479514E-2</v>
      </c>
      <c r="M397">
        <f t="shared" si="39"/>
        <v>-7.8287740042479514E-2</v>
      </c>
      <c r="N397" s="13">
        <f t="shared" si="40"/>
        <v>4.3883821440723754E-6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10.746171019534833</v>
      </c>
      <c r="H398" s="10">
        <f t="shared" si="41"/>
        <v>-7.5091520061877845E-2</v>
      </c>
      <c r="I398">
        <f t="shared" si="37"/>
        <v>-0.90109824074253408</v>
      </c>
      <c r="K398">
        <f t="shared" si="38"/>
        <v>-7.7194345834946221E-2</v>
      </c>
      <c r="M398">
        <f t="shared" si="39"/>
        <v>-7.7194345834946221E-2</v>
      </c>
      <c r="N398" s="13">
        <f t="shared" si="40"/>
        <v>4.4218762318806125E-6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10.766684602900296</v>
      </c>
      <c r="H399" s="10">
        <f t="shared" si="41"/>
        <v>-7.4005651077092574E-2</v>
      </c>
      <c r="I399">
        <f t="shared" si="37"/>
        <v>-0.88806781292511094</v>
      </c>
      <c r="K399">
        <f t="shared" si="38"/>
        <v>-7.6116148983556273E-2</v>
      </c>
      <c r="M399">
        <f t="shared" si="39"/>
        <v>-7.6116148983556273E-2</v>
      </c>
      <c r="N399" s="13">
        <f t="shared" si="40"/>
        <v>4.4542014131876546E-6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10.78719818626576</v>
      </c>
      <c r="H400" s="10">
        <f t="shared" si="41"/>
        <v>-7.2935074707084296E-2</v>
      </c>
      <c r="I400">
        <f t="shared" si="37"/>
        <v>-0.87522089648501156</v>
      </c>
      <c r="K400">
        <f t="shared" si="38"/>
        <v>-7.5052940311636701E-2</v>
      </c>
      <c r="M400">
        <f t="shared" si="39"/>
        <v>-7.5052940311636701E-2</v>
      </c>
      <c r="N400" s="13">
        <f t="shared" si="40"/>
        <v>4.4853547189461228E-6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10.807711769631226</v>
      </c>
      <c r="H401" s="10">
        <f t="shared" si="41"/>
        <v>-7.1879581931052011E-2</v>
      </c>
      <c r="I401">
        <f t="shared" si="37"/>
        <v>-0.86255498317262413</v>
      </c>
      <c r="K401">
        <f t="shared" si="38"/>
        <v>-7.4004513463789098E-2</v>
      </c>
      <c r="M401">
        <f t="shared" si="39"/>
        <v>-7.4004513463789098E-2</v>
      </c>
      <c r="N401" s="13">
        <f t="shared" si="40"/>
        <v>4.5153340188203863E-6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10.828225352996689</v>
      </c>
      <c r="H402" s="10">
        <f t="shared" si="41"/>
        <v>-7.0838966485259405E-2</v>
      </c>
      <c r="I402">
        <f t="shared" si="37"/>
        <v>-0.85006759782311292</v>
      </c>
      <c r="K402">
        <f t="shared" si="38"/>
        <v>-7.2970664869482116E-2</v>
      </c>
      <c r="M402">
        <f t="shared" si="39"/>
        <v>-7.2970664869482116E-2</v>
      </c>
      <c r="N402" s="13">
        <f t="shared" si="40"/>
        <v>4.5441380012977146E-6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10.848738936362155</v>
      </c>
      <c r="H403" s="10">
        <f t="shared" si="41"/>
        <v>-6.9813024828406595E-2</v>
      </c>
      <c r="I403">
        <f t="shared" si="37"/>
        <v>-0.83775629794087914</v>
      </c>
      <c r="K403">
        <f t="shared" si="38"/>
        <v>-7.195119370706396E-2</v>
      </c>
      <c r="M403">
        <f t="shared" si="39"/>
        <v>-7.195119370706396E-2</v>
      </c>
      <c r="N403" s="13">
        <f t="shared" si="40"/>
        <v>4.5717661536588937E-6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10.869252519727619</v>
      </c>
      <c r="H404" s="10">
        <f t="shared" si="41"/>
        <v>-6.8801556107399325E-2</v>
      </c>
      <c r="I404">
        <f t="shared" ref="I404:I467" si="44">H404*$E$6</f>
        <v>-0.8256186732887919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-7.0945901868196173E-2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-7.0945901868196173E-2</v>
      </c>
      <c r="N404" s="13">
        <f t="shared" ref="N404:N467" si="47">(M404-H404)^2*O404</f>
        <v>4.5982187418474128E-6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10.889766103093082</v>
      </c>
      <c r="H405" s="10">
        <f t="shared" ref="H405:H469" si="48">-(-$B$4)*(1+D405+$E$5*D405^3)*EXP(-D405)</f>
        <v>-6.7804362123510986E-2</v>
      </c>
      <c r="I405">
        <f t="shared" si="44"/>
        <v>-0.81365234548213183</v>
      </c>
      <c r="K405">
        <f t="shared" si="45"/>
        <v>-6.9954593922700453E-2</v>
      </c>
      <c r="M405">
        <f t="shared" si="46"/>
        <v>-6.9954593922700453E-2</v>
      </c>
      <c r="N405" s="13">
        <f t="shared" si="47"/>
        <v>4.6234967902455729E-6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10.910279686458546</v>
      </c>
      <c r="H406" s="10">
        <f t="shared" si="48"/>
        <v>-6.6821247298935155E-2</v>
      </c>
      <c r="I406">
        <f t="shared" si="44"/>
        <v>-0.80185496758722186</v>
      </c>
      <c r="K406">
        <f t="shared" si="45"/>
        <v>-6.8977077083818505E-2</v>
      </c>
      <c r="M406">
        <f t="shared" si="46"/>
        <v>-6.8977077083818505E-2</v>
      </c>
      <c r="N406" s="13">
        <f t="shared" si="47"/>
        <v>4.6476020613901941E-6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10.93079326982401</v>
      </c>
      <c r="H407" s="10">
        <f t="shared" si="48"/>
        <v>-6.5852018643723934E-2</v>
      </c>
      <c r="I407">
        <f t="shared" si="44"/>
        <v>-0.79022422372468726</v>
      </c>
      <c r="K407">
        <f t="shared" si="45"/>
        <v>-6.8013161173880121E-2</v>
      </c>
      <c r="M407">
        <f t="shared" si="46"/>
        <v>-6.8013161173880121E-2</v>
      </c>
      <c r="N407" s="13">
        <f t="shared" si="47"/>
        <v>4.6705370356498879E-6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10.951306853189477</v>
      </c>
      <c r="H408" s="10">
        <f t="shared" si="48"/>
        <v>-6.489648572310977E-2</v>
      </c>
      <c r="I408">
        <f t="shared" si="44"/>
        <v>-0.77875782867731724</v>
      </c>
      <c r="K408">
        <f t="shared" si="45"/>
        <v>-6.7062658590375149E-2</v>
      </c>
      <c r="M408">
        <f t="shared" si="46"/>
        <v>-6.7062658590375149E-2</v>
      </c>
      <c r="N408" s="13">
        <f t="shared" si="47"/>
        <v>4.692304890876711E-6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10.971820436554943</v>
      </c>
      <c r="H409" s="10">
        <f t="shared" si="48"/>
        <v>-6.3954460625206738E-2</v>
      </c>
      <c r="I409">
        <f t="shared" si="44"/>
        <v>-0.76745352750248086</v>
      </c>
      <c r="K409">
        <f t="shared" si="45"/>
        <v>-6.61253842724282E-2</v>
      </c>
      <c r="M409">
        <f t="shared" si="46"/>
        <v>-6.61253842724282E-2</v>
      </c>
      <c r="N409" s="13">
        <f t="shared" si="47"/>
        <v>4.7129094820653356E-6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10.992334019920406</v>
      </c>
      <c r="H410" s="10">
        <f t="shared" si="48"/>
        <v>-6.3025757929087392E-2</v>
      </c>
      <c r="I410">
        <f t="shared" si="44"/>
        <v>-0.75630909514904876</v>
      </c>
      <c r="K410">
        <f t="shared" si="45"/>
        <v>-6.5201155667669083E-2</v>
      </c>
      <c r="M410">
        <f t="shared" si="46"/>
        <v>-6.5201155667669083E-2</v>
      </c>
      <c r="N410" s="13">
        <f t="shared" si="47"/>
        <v>4.7323553210263366E-6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11.01284760328587</v>
      </c>
      <c r="H411" s="10">
        <f t="shared" si="48"/>
        <v>-6.2110194673232769E-2</v>
      </c>
      <c r="I411">
        <f t="shared" si="44"/>
        <v>-0.74532233607879328</v>
      </c>
      <c r="K411">
        <f t="shared" si="45"/>
        <v>-6.4289792699498735E-2</v>
      </c>
      <c r="M411">
        <f t="shared" si="46"/>
        <v>-6.4289792699498735E-2</v>
      </c>
      <c r="N411" s="13">
        <f t="shared" si="47"/>
        <v>4.7506475561024969E-6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11.033361186651335</v>
      </c>
      <c r="H412" s="10">
        <f t="shared" si="48"/>
        <v>-6.1207590324350844E-2</v>
      </c>
      <c r="I412">
        <f t="shared" si="44"/>
        <v>-0.73449108389221007</v>
      </c>
      <c r="K412">
        <f t="shared" si="45"/>
        <v>-6.3391117734745359E-2</v>
      </c>
      <c r="M412">
        <f t="shared" si="46"/>
        <v>-6.3391117734745359E-2</v>
      </c>
      <c r="N412" s="13">
        <f t="shared" si="47"/>
        <v>4.7677919519441745E-6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11.053874770016799</v>
      </c>
      <c r="H413" s="10">
        <f t="shared" si="48"/>
        <v>-6.0317766746561162E-2</v>
      </c>
      <c r="I413">
        <f t="shared" si="44"/>
        <v>-0.72381320095873392</v>
      </c>
      <c r="K413">
        <f t="shared" si="45"/>
        <v>-6.250495555170793E-2</v>
      </c>
      <c r="M413">
        <f t="shared" si="46"/>
        <v>-6.250495555170793E-2</v>
      </c>
      <c r="N413" s="13">
        <f t="shared" si="47"/>
        <v>4.7837948693593484E-6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11.074388353382265</v>
      </c>
      <c r="H414" s="10">
        <f t="shared" si="48"/>
        <v>-5.9440548170941E-2</v>
      </c>
      <c r="I414">
        <f t="shared" si="44"/>
        <v>-0.71328657805129203</v>
      </c>
      <c r="K414">
        <f t="shared" si="45"/>
        <v>-6.1631133308582019E-2</v>
      </c>
      <c r="M414">
        <f t="shared" si="46"/>
        <v>-6.1631133308582019E-2</v>
      </c>
      <c r="N414" s="13">
        <f t="shared" si="47"/>
        <v>4.7986632452537201E-6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11.094901936747728</v>
      </c>
      <c r="H415" s="10">
        <f t="shared" si="48"/>
        <v>-5.8575761165430715E-2</v>
      </c>
      <c r="I415">
        <f t="shared" si="44"/>
        <v>-0.70290913398516852</v>
      </c>
      <c r="K415">
        <f t="shared" si="45"/>
        <v>-6.0769480512266688E-2</v>
      </c>
      <c r="M415">
        <f t="shared" si="46"/>
        <v>-6.0769480512266688E-2</v>
      </c>
      <c r="N415" s="13">
        <f t="shared" si="47"/>
        <v>4.8124045726824493E-6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11.115415520113192</v>
      </c>
      <c r="H416" s="10">
        <f t="shared" si="48"/>
        <v>-5.7723234605093592E-2</v>
      </c>
      <c r="I416">
        <f t="shared" si="44"/>
        <v>-0.69267881526112307</v>
      </c>
      <c r="K416">
        <f t="shared" si="45"/>
        <v>-5.9919828987547268E-2</v>
      </c>
      <c r="M416">
        <f t="shared" si="46"/>
        <v>-5.9919828987547268E-2</v>
      </c>
      <c r="N416" s="13">
        <f t="shared" si="47"/>
        <v>4.8250268810270466E-6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11.135929103478656</v>
      </c>
      <c r="H417" s="10">
        <f t="shared" si="48"/>
        <v>-5.6882799642728278E-2</v>
      </c>
      <c r="I417">
        <f t="shared" si="44"/>
        <v>-0.68259359571273936</v>
      </c>
      <c r="K417">
        <f t="shared" si="45"/>
        <v>-5.9082012846650392E-2</v>
      </c>
      <c r="M417">
        <f t="shared" si="46"/>
        <v>-5.9082012846650392E-2</v>
      </c>
      <c r="N417" s="13">
        <f t="shared" si="47"/>
        <v>4.8365387163053685E-6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11.156442686844121</v>
      </c>
      <c r="H418" s="10">
        <f t="shared" si="48"/>
        <v>-5.6054289679828659E-2</v>
      </c>
      <c r="I418">
        <f t="shared" si="44"/>
        <v>-0.67265147615794385</v>
      </c>
      <c r="K418">
        <f t="shared" si="45"/>
        <v>-5.8255868459168934E-2</v>
      </c>
      <c r="M418">
        <f t="shared" si="46"/>
        <v>-5.8255868459168934E-2</v>
      </c>
      <c r="N418" s="13">
        <f t="shared" si="47"/>
        <v>4.8469491216414173E-6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11.176956270209585</v>
      </c>
      <c r="H419" s="10">
        <f t="shared" si="48"/>
        <v>-5.523754033788917E-2</v>
      </c>
      <c r="I419">
        <f t="shared" si="44"/>
        <v>-0.66285048405467006</v>
      </c>
      <c r="K419">
        <f t="shared" si="45"/>
        <v>-5.7441234422352383E-2</v>
      </c>
      <c r="M419">
        <f t="shared" si="46"/>
        <v>-5.7441234422352383E-2</v>
      </c>
      <c r="N419" s="13">
        <f t="shared" si="47"/>
        <v>4.85626761789816E-6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11.197469853575051</v>
      </c>
      <c r="H420" s="10">
        <f t="shared" si="48"/>
        <v>-5.443238943005111E-2</v>
      </c>
      <c r="I420">
        <f t="shared" si="44"/>
        <v>-0.65318867316061335</v>
      </c>
      <c r="K420">
        <f t="shared" si="45"/>
        <v>-5.6637951531758449E-2</v>
      </c>
      <c r="M420">
        <f t="shared" si="46"/>
        <v>-5.6637951531758449E-2</v>
      </c>
      <c r="N420" s="13">
        <f t="shared" si="47"/>
        <v>4.8645041844876908E-6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11.217983436940514</v>
      </c>
      <c r="H421" s="10">
        <f t="shared" si="48"/>
        <v>-5.3638676933087361E-2</v>
      </c>
      <c r="I421">
        <f t="shared" si="44"/>
        <v>-0.64366412319704835</v>
      </c>
      <c r="K421">
        <f t="shared" si="45"/>
        <v>-5.5845862752264629E-2</v>
      </c>
      <c r="M421">
        <f t="shared" si="46"/>
        <v>-5.5845862752264629E-2</v>
      </c>
      <c r="N421" s="13">
        <f t="shared" si="47"/>
        <v>4.8716692403772283E-6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11.238497020305978</v>
      </c>
      <c r="H422" s="10">
        <f t="shared" si="48"/>
        <v>-5.2856244959721271E-2</v>
      </c>
      <c r="I422">
        <f t="shared" si="44"/>
        <v>-0.63427493951665526</v>
      </c>
      <c r="K422">
        <f t="shared" si="45"/>
        <v>-5.50648131894333E-2</v>
      </c>
      <c r="M422">
        <f t="shared" si="46"/>
        <v>-5.50648131894333E-2</v>
      </c>
      <c r="N422" s="13">
        <f t="shared" si="47"/>
        <v>4.8777736252933221E-6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11.259010603671443</v>
      </c>
      <c r="H423" s="10">
        <f t="shared" si="48"/>
        <v>-5.2084937731277238E-2</v>
      </c>
      <c r="I423">
        <f t="shared" si="44"/>
        <v>-0.62501925277532688</v>
      </c>
      <c r="K423">
        <f t="shared" si="45"/>
        <v>-5.4294650061228918E-2</v>
      </c>
      <c r="M423">
        <f t="shared" si="46"/>
        <v>-5.4294650061228918E-2</v>
      </c>
      <c r="N423" s="13">
        <f t="shared" si="47"/>
        <v>4.8828285811404807E-6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11.279524187036909</v>
      </c>
      <c r="H424" s="10">
        <f t="shared" si="48"/>
        <v>-5.1324601550658579E-2</v>
      </c>
      <c r="I424">
        <f t="shared" si="44"/>
        <v>-0.61589521860790297</v>
      </c>
      <c r="K424">
        <f t="shared" si="45"/>
        <v>-5.3535222670083552E-2</v>
      </c>
      <c r="M424">
        <f t="shared" si="46"/>
        <v>-5.3535222670083552E-2</v>
      </c>
      <c r="N424" s="13">
        <f t="shared" si="47"/>
        <v>4.8868457336477195E-6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11.300037770402374</v>
      </c>
      <c r="H425" s="10">
        <f t="shared" si="48"/>
        <v>-5.0575084775650522E-2</v>
      </c>
      <c r="I425">
        <f t="shared" si="44"/>
        <v>-0.60690101730780621</v>
      </c>
      <c r="K425">
        <f t="shared" si="45"/>
        <v>-5.2786382375305488E-2</v>
      </c>
      <c r="M425">
        <f t="shared" si="46"/>
        <v>-5.2786382375305488E-2</v>
      </c>
      <c r="N425" s="13">
        <f t="shared" si="47"/>
        <v>4.8898370742398126E-6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11.320551353767838</v>
      </c>
      <c r="H426" s="10">
        <f t="shared" si="48"/>
        <v>-4.9836237792543724E-2</v>
      </c>
      <c r="I426">
        <f t="shared" si="44"/>
        <v>-0.59803485351052466</v>
      </c>
      <c r="K426">
        <f t="shared" si="45"/>
        <v>-5.204798256583016E-2</v>
      </c>
      <c r="M426">
        <f t="shared" si="46"/>
        <v>-5.204798256583016E-2</v>
      </c>
      <c r="N426" s="13">
        <f t="shared" si="47"/>
        <v>4.8918149421598704E-6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11.341064937133302</v>
      </c>
      <c r="H427" s="10">
        <f t="shared" si="48"/>
        <v>-4.9107912990076101E-2</v>
      </c>
      <c r="I427">
        <f t="shared" si="44"/>
        <v>-0.58929495588091318</v>
      </c>
      <c r="K427">
        <f t="shared" si="45"/>
        <v>-5.1319878633307198E-2</v>
      </c>
      <c r="M427">
        <f t="shared" si="46"/>
        <v>-5.1319878633307198E-2</v>
      </c>
      <c r="N427" s="13">
        <f t="shared" si="47"/>
        <v>4.8927920068347594E-6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11.361578520498766</v>
      </c>
      <c r="H428" s="10">
        <f t="shared" si="48"/>
        <v>-4.8389964733688791E-2</v>
      </c>
      <c r="I428">
        <f t="shared" si="44"/>
        <v>-0.58067957680426552</v>
      </c>
      <c r="K428">
        <f t="shared" si="45"/>
        <v>-5.0601927945522374E-2</v>
      </c>
      <c r="M428">
        <f t="shared" si="46"/>
        <v>-5.0601927945522374E-2</v>
      </c>
      <c r="N428" s="13">
        <f t="shared" si="47"/>
        <v>4.8927812505051395E-6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11.382092103864231</v>
      </c>
      <c r="H429" s="10">
        <f t="shared" si="48"/>
        <v>-4.7682249340093755E-2</v>
      </c>
      <c r="I429">
        <f t="shared" si="44"/>
        <v>-0.57218699208112511</v>
      </c>
      <c r="K429">
        <f t="shared" si="45"/>
        <v>-4.9893989820149386E-2</v>
      </c>
      <c r="M429">
        <f t="shared" si="46"/>
        <v>-4.9893989820149386E-2</v>
      </c>
      <c r="N429" s="13">
        <f t="shared" si="47"/>
        <v>4.8917959511167124E-6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11.402605687229697</v>
      </c>
      <c r="H430" s="10">
        <f t="shared" si="48"/>
        <v>-4.6984625052148753E-2</v>
      </c>
      <c r="I430">
        <f t="shared" si="44"/>
        <v>-0.563815500625785</v>
      </c>
      <c r="K430">
        <f t="shared" si="45"/>
        <v>-4.9195925498828737E-2</v>
      </c>
      <c r="M430">
        <f t="shared" si="46"/>
        <v>-4.9195925498828737E-2</v>
      </c>
      <c r="N430" s="13">
        <f t="shared" si="47"/>
        <v>4.8898496654870967E-6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11.42311927059516</v>
      </c>
      <c r="H431" s="10">
        <f t="shared" si="48"/>
        <v>-4.6296952014037676E-2</v>
      </c>
      <c r="I431">
        <f t="shared" si="44"/>
        <v>-0.55556342416845217</v>
      </c>
      <c r="K431">
        <f t="shared" si="45"/>
        <v>-4.850759812157053E-2</v>
      </c>
      <c r="M431">
        <f t="shared" si="46"/>
        <v>-4.850759812157053E-2</v>
      </c>
      <c r="N431" s="13">
        <f t="shared" si="47"/>
        <v>4.8869562127501603E-6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11.443632853960624</v>
      </c>
      <c r="H432" s="10">
        <f t="shared" si="48"/>
        <v>-4.5619092246751737E-2</v>
      </c>
      <c r="I432">
        <f t="shared" si="44"/>
        <v>-0.54742910696102087</v>
      </c>
      <c r="K432">
        <f t="shared" si="45"/>
        <v>-4.7828872701476649E-2</v>
      </c>
      <c r="M432">
        <f t="shared" si="46"/>
        <v>-4.7828872701476649E-2</v>
      </c>
      <c r="N432" s="13">
        <f t="shared" si="47"/>
        <v>4.8831296580842388E-6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11.464146437326088</v>
      </c>
      <c r="H433" s="10">
        <f t="shared" si="48"/>
        <v>-4.4950909623869266E-2</v>
      </c>
      <c r="I433">
        <f t="shared" si="44"/>
        <v>-0.53941091548643116</v>
      </c>
      <c r="K433">
        <f t="shared" si="45"/>
        <v>-4.7159616099780262E-2</v>
      </c>
      <c r="M433">
        <f t="shared" si="46"/>
        <v>-4.7159616099780262E-2</v>
      </c>
      <c r="N433" s="13">
        <f t="shared" si="47"/>
        <v>4.8783842967311711E-6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11.484660020691551</v>
      </c>
      <c r="H434" s="10">
        <f t="shared" si="48"/>
        <v>-4.429226984763053E-2</v>
      </c>
      <c r="I434">
        <f t="shared" si="44"/>
        <v>-0.53150723817156642</v>
      </c>
      <c r="K434">
        <f t="shared" si="45"/>
        <v>-4.6499697001198659E-2</v>
      </c>
      <c r="M434">
        <f t="shared" si="46"/>
        <v>-4.6499697001198659E-2</v>
      </c>
      <c r="N434" s="13">
        <f t="shared" si="47"/>
        <v>4.8727346383098891E-6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11.505173604057017</v>
      </c>
      <c r="H435" s="10">
        <f t="shared" si="48"/>
        <v>-4.364304042530421E-2</v>
      </c>
      <c r="I435">
        <f t="shared" si="44"/>
        <v>-0.52371648510365054</v>
      </c>
      <c r="K435">
        <f t="shared" si="45"/>
        <v>-4.5848985889595482E-2</v>
      </c>
      <c r="M435">
        <f t="shared" si="46"/>
        <v>-4.5848985889595482E-2</v>
      </c>
      <c r="N435" s="13">
        <f t="shared" si="47"/>
        <v>4.86619539142724E-6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11.525687187422481</v>
      </c>
      <c r="H436" s="10">
        <f t="shared" si="48"/>
        <v>-4.3003090645842852E-2</v>
      </c>
      <c r="I436">
        <f t="shared" si="44"/>
        <v>-0.51603708775011425</v>
      </c>
      <c r="K436">
        <f t="shared" si="45"/>
        <v>-4.5207355023950548E-2</v>
      </c>
      <c r="M436">
        <f t="shared" si="46"/>
        <v>-4.5207355023950548E-2</v>
      </c>
      <c r="N436" s="13">
        <f t="shared" si="47"/>
        <v>4.8587814485945049E-6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11.546200770787946</v>
      </c>
      <c r="H437" s="10">
        <f t="shared" si="48"/>
        <v>-4.2372291556823649E-2</v>
      </c>
      <c r="I437">
        <f t="shared" si="44"/>
        <v>-0.50846749868188379</v>
      </c>
      <c r="K437">
        <f t="shared" si="45"/>
        <v>-4.4574678414631835E-2</v>
      </c>
      <c r="M437">
        <f t="shared" si="46"/>
        <v>-4.4574678414631835E-2</v>
      </c>
      <c r="N437" s="13">
        <f t="shared" si="47"/>
        <v>4.8505078714462159E-6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11.566714354153412</v>
      </c>
      <c r="H438" s="10">
        <f t="shared" si="48"/>
        <v>-4.1750515941672083E-2</v>
      </c>
      <c r="I438">
        <f t="shared" si="44"/>
        <v>-0.50100619130006496</v>
      </c>
      <c r="K438">
        <f t="shared" si="45"/>
        <v>-4.3950831799968462E-2</v>
      </c>
      <c r="M438">
        <f t="shared" si="46"/>
        <v>-4.3950831799968462E-2</v>
      </c>
      <c r="N438" s="13">
        <f t="shared" si="47"/>
        <v>4.8413898762705339E-6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11.587227937518875</v>
      </c>
      <c r="H439" s="10">
        <f t="shared" si="48"/>
        <v>-4.1137638297164374E-2</v>
      </c>
      <c r="I439">
        <f t="shared" si="44"/>
        <v>-0.49365165956597246</v>
      </c>
      <c r="K439">
        <f t="shared" si="45"/>
        <v>-4.3335692623119752E-2</v>
      </c>
      <c r="M439">
        <f t="shared" si="46"/>
        <v>-4.3335692623119752E-2</v>
      </c>
      <c r="N439" s="13">
        <f t="shared" si="47"/>
        <v>4.8314428198511542E-6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11.607741520884339</v>
      </c>
      <c r="H440" s="10">
        <f t="shared" si="48"/>
        <v>-4.0533534811206931E-2</v>
      </c>
      <c r="I440">
        <f t="shared" si="44"/>
        <v>-0.48640241773448317</v>
      </c>
      <c r="K440">
        <f t="shared" si="45"/>
        <v>-4.2729140009237582E-2</v>
      </c>
      <c r="M440">
        <f t="shared" si="46"/>
        <v>-4.2729140009237582E-2</v>
      </c>
      <c r="N440" s="13">
        <f t="shared" si="47"/>
        <v>4.8206821856192128E-6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11.628255104249805</v>
      </c>
      <c r="H441" s="10">
        <f t="shared" si="48"/>
        <v>-3.9938083340888456E-2</v>
      </c>
      <c r="I441">
        <f t="shared" si="44"/>
        <v>-0.47925700009066147</v>
      </c>
      <c r="K441">
        <f t="shared" si="45"/>
        <v>-4.2131054742919692E-2</v>
      </c>
      <c r="M441">
        <f t="shared" si="46"/>
        <v>-4.2131054742919692E-2</v>
      </c>
      <c r="N441" s="13">
        <f t="shared" si="47"/>
        <v>4.8091235701268474E-6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11.64876868761527</v>
      </c>
      <c r="H442" s="10">
        <f t="shared" si="48"/>
        <v>-3.9351163390802808E-2</v>
      </c>
      <c r="I442">
        <f t="shared" si="44"/>
        <v>-0.47221396068963373</v>
      </c>
      <c r="K442">
        <f t="shared" si="45"/>
        <v>-4.1541319245949206E-2</v>
      </c>
      <c r="M442">
        <f t="shared" si="46"/>
        <v>-4.1541319245949206E-2</v>
      </c>
      <c r="N442" s="13">
        <f t="shared" si="47"/>
        <v>4.7967826698320473E-6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11.669282270980734</v>
      </c>
      <c r="H443" s="10">
        <f t="shared" si="48"/>
        <v>-3.8772656091638706E-2</v>
      </c>
      <c r="I443">
        <f t="shared" si="44"/>
        <v>-0.46527187309966445</v>
      </c>
      <c r="K443">
        <f t="shared" si="45"/>
        <v>-4.0959817555318231E-2</v>
      </c>
      <c r="M443">
        <f t="shared" si="46"/>
        <v>-4.0959817555318231E-2</v>
      </c>
      <c r="N443" s="13">
        <f t="shared" si="47"/>
        <v>4.7836752682047635E-6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11.689795854346198</v>
      </c>
      <c r="H444" s="10">
        <f t="shared" si="48"/>
        <v>-3.8202444179034123E-2</v>
      </c>
      <c r="I444">
        <f t="shared" si="44"/>
        <v>-0.45842933014840948</v>
      </c>
      <c r="K444">
        <f t="shared" si="45"/>
        <v>-4.0386435301531812E-2</v>
      </c>
      <c r="M444">
        <f t="shared" si="46"/>
        <v>-4.0386435301531812E-2</v>
      </c>
      <c r="N444" s="13">
        <f t="shared" si="47"/>
        <v>4.7698172231487144E-6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11.710309437711661</v>
      </c>
      <c r="H445" s="10">
        <f t="shared" si="48"/>
        <v>-3.7640411972691586E-2</v>
      </c>
      <c r="I445">
        <f t="shared" si="44"/>
        <v>-0.45168494367229906</v>
      </c>
      <c r="K445">
        <f t="shared" si="45"/>
        <v>-3.9821059687189367E-2</v>
      </c>
      <c r="M445">
        <f t="shared" si="46"/>
        <v>-3.9821059687189367E-2</v>
      </c>
      <c r="N445" s="13">
        <f t="shared" si="47"/>
        <v>4.7552244547443969E-6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11.730823021077127</v>
      </c>
      <c r="H446" s="10">
        <f t="shared" si="48"/>
        <v>-3.708644535575234E-2</v>
      </c>
      <c r="I446">
        <f t="shared" si="44"/>
        <v>-0.44503734426902808</v>
      </c>
      <c r="K446">
        <f t="shared" si="45"/>
        <v>-3.9263579465840616E-2</v>
      </c>
      <c r="M446">
        <f t="shared" si="46"/>
        <v>-3.9263579465840616E-2</v>
      </c>
      <c r="N446" s="13">
        <f t="shared" si="47"/>
        <v>4.7399129333098696E-6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11.751336604442592</v>
      </c>
      <c r="H447" s="10">
        <f t="shared" si="48"/>
        <v>-3.6540431754425527E-2</v>
      </c>
      <c r="I447">
        <f t="shared" si="44"/>
        <v>-0.4384851810531063</v>
      </c>
      <c r="K447">
        <f t="shared" si="45"/>
        <v>-3.8713884921112295E-2</v>
      </c>
      <c r="M447">
        <f t="shared" si="46"/>
        <v>-3.8713884921112295E-2</v>
      </c>
      <c r="N447" s="13">
        <f t="shared" si="47"/>
        <v>4.7238986677807367E-6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11.771850187808056</v>
      </c>
      <c r="H448" s="10">
        <f t="shared" si="48"/>
        <v>-3.6002260117870499E-2</v>
      </c>
      <c r="I448">
        <f t="shared" si="44"/>
        <v>-0.43202712141444599</v>
      </c>
      <c r="K448">
        <f t="shared" si="45"/>
        <v>-3.81718678461032E-2</v>
      </c>
      <c r="M448">
        <f t="shared" si="46"/>
        <v>-3.81718678461032E-2</v>
      </c>
      <c r="N448" s="13">
        <f t="shared" si="47"/>
        <v>4.7071976944070585E-6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11.79236377117352</v>
      </c>
      <c r="H449" s="10">
        <f t="shared" si="48"/>
        <v>-3.5471820898328385E-2</v>
      </c>
      <c r="I449">
        <f t="shared" si="44"/>
        <v>-0.42566185077994062</v>
      </c>
      <c r="K449">
        <f t="shared" si="45"/>
        <v>-3.7637421523043849E-2</v>
      </c>
      <c r="M449">
        <f t="shared" si="46"/>
        <v>-3.7637421523043849E-2</v>
      </c>
      <c r="N449" s="13">
        <f t="shared" si="47"/>
        <v>4.689826065768006E-6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11.812877354538983</v>
      </c>
      <c r="H450" s="10">
        <f t="shared" si="48"/>
        <v>-3.494900603150105E-2</v>
      </c>
      <c r="I450">
        <f t="shared" si="44"/>
        <v>-0.41938807237801257</v>
      </c>
      <c r="K450">
        <f t="shared" si="45"/>
        <v>-3.7110440703218547E-2</v>
      </c>
      <c r="M450">
        <f t="shared" si="46"/>
        <v>-3.7110440703218547E-2</v>
      </c>
      <c r="N450" s="13">
        <f t="shared" si="47"/>
        <v>4.6717998401025276E-6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11.833390937904449</v>
      </c>
      <c r="H451" s="10">
        <f t="shared" si="48"/>
        <v>-3.4433708917173823E-2</v>
      </c>
      <c r="I451">
        <f t="shared" si="44"/>
        <v>-0.41320450700608591</v>
      </c>
      <c r="K451">
        <f t="shared" si="45"/>
        <v>-3.659082158714605E-2</v>
      </c>
      <c r="M451">
        <f t="shared" si="46"/>
        <v>-3.659082158714605E-2</v>
      </c>
      <c r="N451" s="13">
        <f t="shared" si="47"/>
        <v>4.6531350709547068E-6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11.853904521269914</v>
      </c>
      <c r="H452" s="10">
        <f t="shared" si="48"/>
        <v>-3.3925824400079879E-2</v>
      </c>
      <c r="I452">
        <f t="shared" si="44"/>
        <v>-0.40710989280095855</v>
      </c>
      <c r="K452">
        <f t="shared" si="45"/>
        <v>-3.6078461805016296E-2</v>
      </c>
      <c r="M452">
        <f t="shared" si="46"/>
        <v>-3.6078461805016296E-2</v>
      </c>
      <c r="N452" s="13">
        <f t="shared" si="47"/>
        <v>4.6338477971313901E-6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11.87441810463538</v>
      </c>
      <c r="H453" s="10">
        <f t="shared" si="48"/>
        <v>-3.3425248751002883E-2</v>
      </c>
      <c r="I453">
        <f t="shared" si="44"/>
        <v>-0.40110298501203456</v>
      </c>
      <c r="K453">
        <f t="shared" si="45"/>
        <v>-3.5573260397380069E-2</v>
      </c>
      <c r="M453">
        <f t="shared" si="46"/>
        <v>-3.5573260397380069E-2</v>
      </c>
      <c r="N453" s="13">
        <f t="shared" si="47"/>
        <v>4.6139540329720299E-6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11.894931688000844</v>
      </c>
      <c r="H454" s="10">
        <f t="shared" si="48"/>
        <v>-3.2931879648115815E-2</v>
      </c>
      <c r="I454">
        <f t="shared" si="44"/>
        <v>-0.39518255577738981</v>
      </c>
      <c r="K454">
        <f t="shared" si="45"/>
        <v>-3.5075117796088483E-2</v>
      </c>
      <c r="M454">
        <f t="shared" si="46"/>
        <v>-3.5075117796088483E-2</v>
      </c>
      <c r="N454" s="13">
        <f t="shared" si="47"/>
        <v>4.5934697589253097E-6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11.915445271366307</v>
      </c>
      <c r="H455" s="10">
        <f t="shared" si="48"/>
        <v>-3.2445616158552647E-2</v>
      </c>
      <c r="I455">
        <f t="shared" si="44"/>
        <v>-0.38934739390263173</v>
      </c>
      <c r="K455">
        <f t="shared" si="45"/>
        <v>-3.4583935805479783E-2</v>
      </c>
      <c r="M455">
        <f t="shared" si="46"/>
        <v>-3.4583935805479783E-2</v>
      </c>
      <c r="N455" s="13">
        <f t="shared" si="47"/>
        <v>4.5724109124345934E-6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11.935958854731771</v>
      </c>
      <c r="H456" s="10">
        <f t="shared" si="48"/>
        <v>-3.1966358720210732E-2</v>
      </c>
      <c r="I456">
        <f t="shared" si="44"/>
        <v>-0.38359630464252881</v>
      </c>
      <c r="K456">
        <f t="shared" si="45"/>
        <v>-3.4099617583810228E-2</v>
      </c>
      <c r="M456">
        <f t="shared" si="46"/>
        <v>-3.4099617583810228E-2</v>
      </c>
      <c r="N456" s="13">
        <f t="shared" si="47"/>
        <v>4.5507933791258152E-6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11.956472438097235</v>
      </c>
      <c r="H457" s="10">
        <f t="shared" si="48"/>
        <v>-3.1494009123780774E-2</v>
      </c>
      <c r="I457">
        <f t="shared" si="44"/>
        <v>-0.37792810948536926</v>
      </c>
      <c r="K457">
        <f t="shared" si="45"/>
        <v>-3.3622067624926297E-2</v>
      </c>
      <c r="M457">
        <f t="shared" si="46"/>
        <v>-3.3622067624926297E-2</v>
      </c>
      <c r="N457" s="13">
        <f t="shared" si="47"/>
        <v>4.5286329842977299E-6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11.9769860214627</v>
      </c>
      <c r="H458" s="10">
        <f t="shared" si="48"/>
        <v>-3.1028470495002038E-2</v>
      </c>
      <c r="I458">
        <f t="shared" si="44"/>
        <v>-0.37234164594002445</v>
      </c>
      <c r="K458">
        <f t="shared" si="45"/>
        <v>-3.3151191740175286E-2</v>
      </c>
      <c r="M458">
        <f t="shared" si="46"/>
        <v>-3.3151191740175286E-2</v>
      </c>
      <c r="N458" s="13">
        <f t="shared" si="47"/>
        <v>4.5059454847098616E-6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11.997499604828164</v>
      </c>
      <c r="H459" s="10">
        <f t="shared" si="48"/>
        <v>-3.0569647277140243E-2</v>
      </c>
      <c r="I459">
        <f t="shared" si="44"/>
        <v>-0.3668357673256829</v>
      </c>
      <c r="K459">
        <f t="shared" si="45"/>
        <v>-3.2686897040551693E-2</v>
      </c>
      <c r="M459">
        <f t="shared" si="46"/>
        <v>-3.2686897040551693E-2</v>
      </c>
      <c r="N459" s="13">
        <f t="shared" si="47"/>
        <v>4.4827465606658422E-6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12.018013188193629</v>
      </c>
      <c r="H460" s="10">
        <f t="shared" si="48"/>
        <v>-3.0117445213685156E-2</v>
      </c>
      <c r="I460">
        <f t="shared" si="44"/>
        <v>-0.36140934256422186</v>
      </c>
      <c r="K460">
        <f t="shared" si="45"/>
        <v>-3.2229091919076212E-2</v>
      </c>
      <c r="M460">
        <f t="shared" si="46"/>
        <v>-3.2229091919076212E-2</v>
      </c>
      <c r="N460" s="13">
        <f t="shared" si="47"/>
        <v>4.4590518083889024E-6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12.038526771559093</v>
      </c>
      <c r="H461" s="10">
        <f t="shared" si="48"/>
        <v>-2.9671771331265844E-2</v>
      </c>
      <c r="I461">
        <f t="shared" si="44"/>
        <v>-0.35606125597519012</v>
      </c>
      <c r="K461">
        <f t="shared" si="45"/>
        <v>-3.1777686033405042E-2</v>
      </c>
      <c r="M461">
        <f t="shared" si="46"/>
        <v>-3.1777686033405042E-2</v>
      </c>
      <c r="N461" s="13">
        <f t="shared" si="47"/>
        <v>4.4348767326860268E-6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12.059040354924559</v>
      </c>
      <c r="H462" s="10">
        <f t="shared" si="48"/>
        <v>-2.9232533922780524E-2</v>
      </c>
      <c r="I462">
        <f t="shared" si="44"/>
        <v>-0.35079040707336628</v>
      </c>
      <c r="K462">
        <f t="shared" si="45"/>
        <v>-3.1332590288666189E-2</v>
      </c>
      <c r="M462">
        <f t="shared" si="46"/>
        <v>-3.1332590288666189E-2</v>
      </c>
      <c r="N462" s="13">
        <f t="shared" si="47"/>
        <v>4.4102367398969055E-6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12.079553938290022</v>
      </c>
      <c r="H463" s="10">
        <f t="shared" si="48"/>
        <v>-2.8799642530739085E-2</v>
      </c>
      <c r="I463">
        <f t="shared" si="44"/>
        <v>-0.34559571036886905</v>
      </c>
      <c r="K463">
        <f t="shared" si="45"/>
        <v>-3.089371682052084E-2</v>
      </c>
      <c r="M463">
        <f t="shared" si="46"/>
        <v>-3.089371682052084E-2</v>
      </c>
      <c r="N463" s="13">
        <f t="shared" si="47"/>
        <v>4.3851471311249633E-6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12.100067521655486</v>
      </c>
      <c r="H464" s="10">
        <f t="shared" si="48"/>
        <v>-2.837300793081509E-2</v>
      </c>
      <c r="I464">
        <f t="shared" si="44"/>
        <v>-0.34047609516978106</v>
      </c>
      <c r="K464">
        <f t="shared" si="45"/>
        <v>-3.0460978978445918E-2</v>
      </c>
      <c r="M464">
        <f t="shared" si="46"/>
        <v>-3.0460978978445918E-2</v>
      </c>
      <c r="N464" s="13">
        <f t="shared" si="47"/>
        <v>4.3596230957445743E-6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12.120581105020952</v>
      </c>
      <c r="H465" s="10">
        <f t="shared" si="48"/>
        <v>-2.7952542115605512E-2</v>
      </c>
      <c r="I465">
        <f t="shared" si="44"/>
        <v>-0.33543050538726615</v>
      </c>
      <c r="K465">
        <f t="shared" si="45"/>
        <v>-3.0034291309236624E-2</v>
      </c>
      <c r="M465">
        <f t="shared" si="46"/>
        <v>-3.0034291309236624E-2</v>
      </c>
      <c r="N465" s="13">
        <f t="shared" si="47"/>
        <v>4.3336797051837851E-6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12.141094688386417</v>
      </c>
      <c r="H466" s="10">
        <f t="shared" si="48"/>
        <v>-2.7538158278595171E-2</v>
      </c>
      <c r="I466">
        <f t="shared" si="44"/>
        <v>-0.33045789934314207</v>
      </c>
      <c r="K466">
        <f t="shared" si="45"/>
        <v>-2.9613569540725103E-2</v>
      </c>
      <c r="M466">
        <f t="shared" si="46"/>
        <v>-2.9613569540725103E-2</v>
      </c>
      <c r="N466" s="13">
        <f t="shared" si="47"/>
        <v>4.3073319069757554E-6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12.161608271751881</v>
      </c>
      <c r="H467" s="10">
        <f t="shared" si="48"/>
        <v>-2.7129770798323877E-2</v>
      </c>
      <c r="I467">
        <f t="shared" si="44"/>
        <v>-0.32555724957988652</v>
      </c>
      <c r="K467">
        <f t="shared" si="45"/>
        <v>-2.9198730565713139E-2</v>
      </c>
      <c r="M467">
        <f t="shared" si="46"/>
        <v>-2.9198730565713139E-2</v>
      </c>
      <c r="N467" s="13">
        <f t="shared" si="47"/>
        <v>4.2805945190754286E-6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12.182121855117346</v>
      </c>
      <c r="H468" s="10">
        <f t="shared" si="48"/>
        <v>-2.6727295222753588E-2</v>
      </c>
      <c r="I468">
        <f t="shared" ref="I468:I469" si="50">H468*$E$6</f>
        <v>-0.32072754267304304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-2.878969242611611E-2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-2.878969242611611E-2</v>
      </c>
      <c r="N468" s="13">
        <f t="shared" ref="N468:N469" si="53">(M468-H468)^2*O468</f>
        <v>4.2534822244375509E-6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12.202635438482812</v>
      </c>
      <c r="H469" s="10">
        <f t="shared" si="48"/>
        <v>-2.6330648253833411E-2</v>
      </c>
      <c r="I469">
        <f t="shared" si="50"/>
        <v>-0.31596777904600093</v>
      </c>
      <c r="K469">
        <f t="shared" si="51"/>
        <v>-2.8386374297315914E-2</v>
      </c>
      <c r="M469">
        <f t="shared" si="52"/>
        <v>-2.8386374297315914E-2</v>
      </c>
      <c r="N469" s="13">
        <f t="shared" si="53"/>
        <v>4.2260095658522258E-6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B3" sqref="B3:B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168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180</v>
      </c>
      <c r="K4" s="2" t="s">
        <v>251</v>
      </c>
      <c r="L4" s="4">
        <f>O4</f>
        <v>5.2185562328935002E-2</v>
      </c>
      <c r="N4" s="12" t="s">
        <v>251</v>
      </c>
      <c r="O4" s="4">
        <v>5.2185562328935002E-2</v>
      </c>
      <c r="P4" t="s">
        <v>46</v>
      </c>
      <c r="Q4" s="26" t="s">
        <v>256</v>
      </c>
      <c r="R4">
        <f>$O$6*SQRT(2)</f>
        <v>2.655769332868279</v>
      </c>
      <c r="S4" t="s">
        <v>260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270</v>
      </c>
      <c r="K6" s="18" t="s">
        <v>252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247</v>
      </c>
      <c r="D7" s="2" t="s">
        <v>26</v>
      </c>
      <c r="E7" s="1">
        <v>1</v>
      </c>
      <c r="F7" t="s">
        <v>269</v>
      </c>
      <c r="K7" s="18" t="s">
        <v>250</v>
      </c>
      <c r="L7" s="4">
        <f>2*L5</f>
        <v>17.639772163848832</v>
      </c>
      <c r="N7" s="18" t="s">
        <v>252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264</v>
      </c>
      <c r="N8" s="18" t="s">
        <v>250</v>
      </c>
      <c r="O8" s="4">
        <f>2*O5</f>
        <v>17.639772163848832</v>
      </c>
      <c r="Q8" s="26" t="s">
        <v>256</v>
      </c>
      <c r="R8">
        <f>$O$6*SQRT(2)</f>
        <v>2.655769332868279</v>
      </c>
      <c r="S8" t="s">
        <v>266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265</v>
      </c>
      <c r="N9" s="3" t="s">
        <v>66</v>
      </c>
      <c r="O9" s="1">
        <f>O8/O5</f>
        <v>2</v>
      </c>
      <c r="Q9" s="28" t="s">
        <v>232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267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255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I87"/>
  <sheetViews>
    <sheetView workbookViewId="0">
      <pane xSplit="3" ySplit="3" topLeftCell="Y43" activePane="bottomRight" state="frozen"/>
      <selection pane="topRight" activeCell="D1" sqref="D1"/>
      <selection pane="bottomLeft" activeCell="A4" sqref="A4"/>
      <selection pane="bottomRight" activeCell="AE52" sqref="AE52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3" max="33" width="9" style="26"/>
    <col min="34" max="34" width="9" style="46"/>
    <col min="35" max="35" width="9" style="27"/>
  </cols>
  <sheetData>
    <row r="1" spans="1:35" x14ac:dyDescent="0.4">
      <c r="D1" s="1" t="s">
        <v>176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E1" t="s">
        <v>73</v>
      </c>
      <c r="AF1" t="s">
        <v>73</v>
      </c>
      <c r="AG1" s="26" t="s">
        <v>165</v>
      </c>
      <c r="AI1" s="25"/>
    </row>
    <row r="2" spans="1:35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173</v>
      </c>
      <c r="R2" s="38"/>
      <c r="S2" s="38"/>
      <c r="T2" s="40"/>
      <c r="U2" s="38"/>
      <c r="V2" s="38"/>
      <c r="X2" s="39" t="s">
        <v>174</v>
      </c>
      <c r="AB2" s="44"/>
      <c r="AC2" s="38"/>
      <c r="AD2" s="40"/>
      <c r="AE2" t="s">
        <v>421</v>
      </c>
      <c r="AF2" t="s">
        <v>422</v>
      </c>
      <c r="AG2" s="39" t="s">
        <v>175</v>
      </c>
      <c r="AH2" s="47"/>
      <c r="AI2" s="40"/>
    </row>
    <row r="3" spans="1:35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229</v>
      </c>
      <c r="M3" s="34" t="s">
        <v>229</v>
      </c>
      <c r="N3" s="12" t="s">
        <v>229</v>
      </c>
      <c r="P3" s="11" t="s">
        <v>166</v>
      </c>
      <c r="Q3" s="26" t="s">
        <v>169</v>
      </c>
      <c r="R3" t="s">
        <v>170</v>
      </c>
      <c r="S3" t="s">
        <v>0</v>
      </c>
      <c r="T3" s="27" t="s">
        <v>178</v>
      </c>
      <c r="V3" t="s">
        <v>224</v>
      </c>
      <c r="X3" s="26" t="s">
        <v>169</v>
      </c>
      <c r="Y3" t="s">
        <v>170</v>
      </c>
      <c r="Z3" t="s">
        <v>0</v>
      </c>
      <c r="AA3" t="s">
        <v>178</v>
      </c>
      <c r="AB3" s="44" t="s">
        <v>177</v>
      </c>
      <c r="AC3" t="s">
        <v>229</v>
      </c>
      <c r="AD3" s="27" t="s">
        <v>3</v>
      </c>
      <c r="AE3" t="s">
        <v>3</v>
      </c>
      <c r="AF3" t="s">
        <v>3</v>
      </c>
      <c r="AG3" s="26" t="s">
        <v>178</v>
      </c>
      <c r="AH3" s="46" t="s">
        <v>162</v>
      </c>
      <c r="AI3" s="27" t="s">
        <v>229</v>
      </c>
    </row>
    <row r="4" spans="1:35" x14ac:dyDescent="0.4">
      <c r="A4" s="1" t="s">
        <v>181</v>
      </c>
      <c r="P4" s="11" t="s">
        <v>168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f>5.28/3.22</f>
        <v>1.639751552795031</v>
      </c>
      <c r="AC4" s="42" t="s">
        <v>227</v>
      </c>
      <c r="AD4" s="43">
        <f xml:space="preserve"> ((SQRT(AB4))^3/(AB4-1)+(SQRT(1/AB4)^3/(1/AB4-1))-2)/6</f>
        <v>1.0242634234390646E-2</v>
      </c>
      <c r="AE4" s="6">
        <v>0</v>
      </c>
      <c r="AF4" s="6">
        <v>0</v>
      </c>
    </row>
    <row r="5" spans="1:35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168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227</v>
      </c>
      <c r="AD5" s="43">
        <f t="shared" ref="AD5:AD6" si="0" xml:space="preserve"> ((SQRT(AB5))^3/(AB5-1)+(SQRT(1/AB5)^3/(1/AB5-1))-2)/6</f>
        <v>0.15139826934117076</v>
      </c>
      <c r="AE5">
        <v>0.05</v>
      </c>
      <c r="AF5" s="6">
        <v>0</v>
      </c>
      <c r="AG5" s="41">
        <v>5.1890000000000001</v>
      </c>
      <c r="AH5" s="48">
        <f>((AI5+SQRT(AI5^2-4))/2)^2</f>
        <v>14.274070316815363</v>
      </c>
      <c r="AI5" s="43">
        <f>3*B5*(AG5-1)/C5</f>
        <v>4.0427870855148349</v>
      </c>
    </row>
    <row r="6" spans="1:35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167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si="0"/>
        <v>9.0737066666666547E-2</v>
      </c>
      <c r="AE6">
        <v>0.02</v>
      </c>
      <c r="AF6" s="6">
        <v>0</v>
      </c>
      <c r="AG6" s="41">
        <v>5.1539999999999999</v>
      </c>
      <c r="AH6" s="48">
        <f>((AI6+SQRT(AI6^2-4))/2)^2</f>
        <v>7.5427267601662695</v>
      </c>
      <c r="AI6" s="43">
        <f>3*B6*(AG6-1)/C6</f>
        <v>3.1105151999999996</v>
      </c>
    </row>
    <row r="7" spans="1:35" x14ac:dyDescent="0.4">
      <c r="A7" s="1" t="s">
        <v>0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184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>
        <f>4.2656/2.7536</f>
        <v>1.5490993608367227</v>
      </c>
      <c r="AC7" s="42">
        <f>3*B7*(AA7-1)/C7</f>
        <v>3.6428584964033819</v>
      </c>
      <c r="AD7" s="43"/>
      <c r="AE7" s="6">
        <v>0</v>
      </c>
      <c r="AF7" s="6"/>
      <c r="AG7" s="41"/>
      <c r="AH7" s="48"/>
      <c r="AI7" s="43"/>
    </row>
    <row r="8" spans="1:35" x14ac:dyDescent="0.4">
      <c r="A8" s="1" t="s">
        <v>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217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227</v>
      </c>
      <c r="AD8" s="43">
        <f t="shared" ref="AD8" si="3" xml:space="preserve"> ((SQRT(AB8))^3/(AB8-1)+(SQRT(1/AB8)^3/(1/AB8-1))-2)/6</f>
        <v>4.7283685580733854E-3</v>
      </c>
      <c r="AE8" s="6">
        <v>0</v>
      </c>
      <c r="AF8" s="6">
        <v>0</v>
      </c>
      <c r="AG8" s="41"/>
      <c r="AH8" s="48"/>
      <c r="AI8" s="43"/>
    </row>
    <row r="9" spans="1:35" x14ac:dyDescent="0.4">
      <c r="A9" s="1" t="s">
        <v>186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185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>
        <f>((AC9+SQRT(AC9^2-4))/2)^2</f>
        <v>220.9315887472043</v>
      </c>
      <c r="AC9" s="42">
        <f>3*B9*(AA9-1)/C9</f>
        <v>14.931045343016308</v>
      </c>
      <c r="AD9" s="43"/>
      <c r="AE9" s="6">
        <v>0</v>
      </c>
      <c r="AF9" s="6">
        <v>0</v>
      </c>
      <c r="AG9" s="41"/>
      <c r="AH9" s="48"/>
      <c r="AI9" s="43"/>
    </row>
    <row r="10" spans="1:35" x14ac:dyDescent="0.4">
      <c r="A10" s="1" t="s">
        <v>209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210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>
        <f>((AC10+SQRT(AC10^2-4))/2)^2</f>
        <v>13.556055352585606</v>
      </c>
      <c r="AC10" s="42">
        <f t="shared" ref="AC10" si="4">3*B10*(AA10-1)/C10</f>
        <v>3.953457110498483</v>
      </c>
      <c r="AD10" s="43"/>
      <c r="AE10" s="6">
        <v>0</v>
      </c>
      <c r="AF10" s="6">
        <v>0</v>
      </c>
      <c r="AG10" s="41"/>
      <c r="AH10" s="48"/>
      <c r="AI10" s="43"/>
    </row>
    <row r="11" spans="1:35" x14ac:dyDescent="0.4">
      <c r="A11" s="1" t="s">
        <v>211</v>
      </c>
      <c r="B11" s="5"/>
      <c r="C11" s="20"/>
      <c r="D11" s="35"/>
      <c r="H11" s="35"/>
      <c r="J11" s="37"/>
      <c r="L11" s="35"/>
      <c r="N11" s="37"/>
      <c r="P11" s="11" t="s">
        <v>212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6"/>
      <c r="AG11" s="41"/>
      <c r="AH11" s="48"/>
      <c r="AI11" s="43"/>
    </row>
    <row r="12" spans="1:35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167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227</v>
      </c>
      <c r="AD12" s="43">
        <f t="shared" ref="AD12:AD15" si="5" xml:space="preserve"> ((SQRT(AB12))^3/(AB12-1)+(SQRT(1/AB12)^3/(1/AB12-1))-2)/6</f>
        <v>6.0219232601974003E-2</v>
      </c>
      <c r="AE12">
        <v>7.0000000000000007E-2</v>
      </c>
      <c r="AF12" s="6">
        <v>0</v>
      </c>
      <c r="AG12" s="41">
        <v>5.4820000000000002</v>
      </c>
      <c r="AH12" s="48">
        <f>((AI12+SQRT(AI12^2-4))/2)^2</f>
        <v>11.108711478037501</v>
      </c>
      <c r="AI12" s="43">
        <f>3*B12*(AG12-1)/C12</f>
        <v>3.63300576923077</v>
      </c>
    </row>
    <row r="13" spans="1:35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167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 xml:space="preserve"> 2.8024/0.7203</f>
        <v>3.8906011384145494</v>
      </c>
      <c r="AC13" s="42">
        <f>3*B13*(AA13-1)/C13</f>
        <v>2.213606779661017</v>
      </c>
      <c r="AD13" s="43">
        <f t="shared" si="5"/>
        <v>7.9906939364332727E-2</v>
      </c>
      <c r="AE13" s="6">
        <v>0</v>
      </c>
      <c r="AF13" s="6">
        <v>0</v>
      </c>
      <c r="AG13" s="41">
        <v>5.7960000000000003</v>
      </c>
      <c r="AH13" s="48">
        <f t="shared" ref="AH13:AH15" si="6">((AI13+SQRT(AI13^2-4))/2)^2</f>
        <v>4.369380411393017</v>
      </c>
      <c r="AI13" s="43">
        <f>3*B13*(AG13-1)/C13</f>
        <v>2.5687050847457629</v>
      </c>
    </row>
    <row r="14" spans="1:35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45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227</v>
      </c>
      <c r="AD14" s="43">
        <f t="shared" si="5"/>
        <v>6.0858926856946084E-2</v>
      </c>
      <c r="AE14">
        <v>0.05</v>
      </c>
      <c r="AF14" s="6">
        <v>0</v>
      </c>
      <c r="AG14" s="41">
        <v>6.3129999999999997</v>
      </c>
      <c r="AH14" s="48">
        <f t="shared" si="6"/>
        <v>9.382532529105184</v>
      </c>
      <c r="AI14" s="43">
        <f>3*B14*(AG14-1)/C14</f>
        <v>3.3895594936708857</v>
      </c>
    </row>
    <row r="15" spans="1:35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171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227</v>
      </c>
      <c r="AD15" s="43">
        <f t="shared" si="5"/>
        <v>1.7313520886505691E-2</v>
      </c>
      <c r="AE15" s="6">
        <v>0</v>
      </c>
      <c r="AF15" s="6">
        <v>0</v>
      </c>
      <c r="AG15" s="41">
        <v>5.99</v>
      </c>
      <c r="AH15" s="48">
        <f t="shared" si="6"/>
        <v>7.2582013294660817</v>
      </c>
      <c r="AI15" s="43">
        <f>3*B15*(AG15-1)/C15</f>
        <v>3.0652857142857144</v>
      </c>
    </row>
    <row r="16" spans="1:35" x14ac:dyDescent="0.4">
      <c r="A16" s="1" t="s">
        <v>213</v>
      </c>
      <c r="B16" s="5"/>
      <c r="C16" s="20"/>
      <c r="D16" s="35"/>
      <c r="H16" s="35"/>
      <c r="J16" s="37"/>
      <c r="L16" s="35"/>
      <c r="N16" s="37"/>
      <c r="P16" s="11" t="s">
        <v>214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E16" s="6">
        <v>0</v>
      </c>
      <c r="AF16" s="6"/>
      <c r="AG16" s="41"/>
      <c r="AH16" s="48"/>
      <c r="AI16" s="43"/>
    </row>
    <row r="17" spans="1:35" x14ac:dyDescent="0.4">
      <c r="A17" s="1" t="s">
        <v>215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214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f xml:space="preserve"> 5.411/3.842</f>
        <v>1.4083810515356583</v>
      </c>
      <c r="AC17" s="42" t="s">
        <v>227</v>
      </c>
      <c r="AD17" s="43">
        <f xml:space="preserve"> ((SQRT(AB17))^3/(AB17-1)+(SQRT(1/AB17)^3/(1/AB17-1))-2)/6</f>
        <v>4.8980209689245173E-3</v>
      </c>
      <c r="AF17" s="6"/>
      <c r="AG17" s="41"/>
      <c r="AH17" s="48"/>
      <c r="AI17" s="43"/>
    </row>
    <row r="18" spans="1:35" x14ac:dyDescent="0.4">
      <c r="A18" s="1" t="s">
        <v>216</v>
      </c>
      <c r="B18" s="5"/>
      <c r="C18" s="20"/>
      <c r="D18" s="35"/>
      <c r="H18" s="35"/>
      <c r="J18" s="37"/>
      <c r="L18" s="35"/>
      <c r="N18" s="37"/>
      <c r="P18" s="11" t="s">
        <v>190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6"/>
      <c r="AG18" s="41"/>
      <c r="AH18" s="48"/>
      <c r="AI18" s="43"/>
    </row>
    <row r="19" spans="1:35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168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227</v>
      </c>
      <c r="AD19" s="43">
        <f t="shared" ref="AD19:AD30" si="7" xml:space="preserve"> ((SQRT(AB19))^3/(AB19-1)+(SQRT(1/AB19)^3/(1/AB19-1))-2)/6</f>
        <v>7.1686628234540598E-2</v>
      </c>
      <c r="AF19" s="6">
        <v>0</v>
      </c>
      <c r="AG19" s="41">
        <v>5.5439999999999996</v>
      </c>
      <c r="AH19" s="48">
        <f>((AI19+SQRT(AI19^2-4))/2)^2</f>
        <v>9.7939123029715596</v>
      </c>
      <c r="AI19" s="43">
        <f>3*B19*(AG19-1)/C19</f>
        <v>3.4490602409638549</v>
      </c>
    </row>
    <row r="20" spans="1:35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167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8">((AC20+SQRT(AC20^2-4))/2)^2</f>
        <v>2.5198801585601389</v>
      </c>
      <c r="AC20" s="42">
        <f t="shared" ref="AC20:AC28" si="9">3*B20*(AA20-1)/C20</f>
        <v>2.2173688073394495</v>
      </c>
      <c r="AD20" s="43">
        <f t="shared" si="7"/>
        <v>3.622813455657492E-2</v>
      </c>
      <c r="AE20">
        <v>0.05</v>
      </c>
      <c r="AF20" s="6"/>
      <c r="AG20" s="41">
        <v>5.1289999999999996</v>
      </c>
      <c r="AH20" s="48">
        <f>((AI20+SQRT(AI20^2-4))/2)^2</f>
        <v>5.3449641661580847</v>
      </c>
      <c r="AI20" s="43">
        <f>3*B20*(AG20-1)/C20</f>
        <v>2.7444591743119258</v>
      </c>
    </row>
    <row r="21" spans="1:35" x14ac:dyDescent="0.4">
      <c r="A21" s="1" t="s">
        <v>182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167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9"/>
        <v>3.0560847810626575</v>
      </c>
      <c r="AD21" s="43">
        <f t="shared" si="7"/>
        <v>0.17601413017710957</v>
      </c>
      <c r="AF21" s="6">
        <v>0</v>
      </c>
      <c r="AG21" s="41"/>
      <c r="AH21" s="48"/>
      <c r="AI21" s="43"/>
    </row>
    <row r="22" spans="1:35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172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8"/>
        <v>3.1345875541826009</v>
      </c>
      <c r="AC22" s="42">
        <f t="shared" si="9"/>
        <v>2.335296296296296</v>
      </c>
      <c r="AD22" s="43">
        <f t="shared" si="7"/>
        <v>5.5882716049382664E-2</v>
      </c>
      <c r="AE22" s="6">
        <v>0</v>
      </c>
      <c r="AF22" s="6">
        <v>0</v>
      </c>
      <c r="AG22" s="41">
        <v>5.4139999999999997</v>
      </c>
      <c r="AH22" s="48">
        <f>((AI22+SQRT(AI22^2-4))/2)^2</f>
        <v>5.5434781325131768</v>
      </c>
      <c r="AI22" s="43">
        <f>3*B22*(AG22-1)/C22</f>
        <v>2.779185185185185</v>
      </c>
    </row>
    <row r="23" spans="1:35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168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8"/>
        <v>3.7767200385155371</v>
      </c>
      <c r="AC23" s="42">
        <f t="shared" si="9"/>
        <v>2.4579463087248317</v>
      </c>
      <c r="AD23" s="43">
        <f t="shared" si="7"/>
        <v>7.6324384787472013E-2</v>
      </c>
      <c r="AE23" s="6">
        <v>0</v>
      </c>
      <c r="AF23" s="6">
        <v>0</v>
      </c>
      <c r="AG23" s="41">
        <v>5.617</v>
      </c>
      <c r="AH23" s="48">
        <f t="shared" ref="AH23:AH32" si="10">((AI23+SQRT(AI23^2-4))/2)^2</f>
        <v>6.1416705842907389</v>
      </c>
      <c r="AI23" s="43">
        <f>3*B23*(AG23-1)/C23</f>
        <v>2.8817516778523489</v>
      </c>
    </row>
    <row r="24" spans="1:35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168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8"/>
        <v>3.19916680849331</v>
      </c>
      <c r="AC24" s="42">
        <f t="shared" si="9"/>
        <v>2.347711267605634</v>
      </c>
      <c r="AD24" s="43">
        <f t="shared" si="7"/>
        <v>5.7951877934272332E-2</v>
      </c>
      <c r="AE24" s="6">
        <v>0</v>
      </c>
      <c r="AF24" s="6">
        <v>0</v>
      </c>
      <c r="AG24" s="41">
        <v>5.9669999999999996</v>
      </c>
      <c r="AH24" s="48">
        <f t="shared" si="10"/>
        <v>4.9002326599270356</v>
      </c>
      <c r="AI24" s="43">
        <f>3*B24*(AG24-1)/C24</f>
        <v>2.6653901408450702</v>
      </c>
    </row>
    <row r="25" spans="1:35" x14ac:dyDescent="0.4">
      <c r="A25" s="1" t="s">
        <v>187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188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si="8"/>
        <v>28.440151446942519</v>
      </c>
      <c r="AC25" s="42">
        <f t="shared" si="9"/>
        <v>5.5204450005162498</v>
      </c>
      <c r="AD25" s="43">
        <f t="shared" si="7"/>
        <v>0.586740833419375</v>
      </c>
      <c r="AE25" s="6">
        <v>0</v>
      </c>
      <c r="AF25" s="6">
        <v>0</v>
      </c>
      <c r="AG25" s="41"/>
      <c r="AH25" s="48"/>
      <c r="AI25" s="43"/>
    </row>
    <row r="26" spans="1:35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168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8"/>
        <v>7.618332021653929</v>
      </c>
      <c r="AC26" s="42">
        <f t="shared" si="9"/>
        <v>3.1224340425531922</v>
      </c>
      <c r="AD26" s="43">
        <f t="shared" si="7"/>
        <v>0.18707234042553203</v>
      </c>
      <c r="AE26">
        <v>0.05</v>
      </c>
      <c r="AF26" s="6">
        <v>0</v>
      </c>
      <c r="AG26" s="41">
        <v>2.82</v>
      </c>
      <c r="AH26" s="48"/>
      <c r="AI26" s="43">
        <f>3*B26*(AG26-1)/C26</f>
        <v>1.0610212765957447</v>
      </c>
    </row>
    <row r="27" spans="1:35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167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8"/>
        <v>5.0276990219299922</v>
      </c>
      <c r="AC27" s="42">
        <f t="shared" si="9"/>
        <v>2.6882330935251799</v>
      </c>
      <c r="AD27" s="43">
        <f t="shared" si="7"/>
        <v>0.11470551558752999</v>
      </c>
      <c r="AE27" s="6">
        <v>0</v>
      </c>
      <c r="AF27" s="6">
        <v>0</v>
      </c>
      <c r="AG27" s="41">
        <v>6.3230000000000004</v>
      </c>
      <c r="AH27" s="48">
        <f t="shared" si="10"/>
        <v>6.9153999229692085</v>
      </c>
      <c r="AI27" s="43">
        <f>3*B27*(AG27-1)/C27</f>
        <v>3.0099841726618712</v>
      </c>
    </row>
    <row r="28" spans="1:35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45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8"/>
        <v>6.4792946531588216</v>
      </c>
      <c r="AC28" s="42">
        <f t="shared" si="9"/>
        <v>2.9383043478260875</v>
      </c>
      <c r="AD28" s="43">
        <f t="shared" si="7"/>
        <v>0.1563840579710146</v>
      </c>
      <c r="AE28" s="6">
        <v>0.05</v>
      </c>
      <c r="AF28" s="6">
        <v>0</v>
      </c>
      <c r="AG28" s="41">
        <v>6.6079999999999997</v>
      </c>
      <c r="AH28" s="48">
        <f t="shared" si="10"/>
        <v>8.7202990679260441</v>
      </c>
      <c r="AI28" s="43">
        <f>3*B28*(AG28-1)/C28</f>
        <v>3.291652173913044</v>
      </c>
    </row>
    <row r="29" spans="1:35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45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227</v>
      </c>
      <c r="AD29" s="43">
        <f t="shared" si="7"/>
        <v>5.5735670039939102E-2</v>
      </c>
      <c r="AE29">
        <v>0.05</v>
      </c>
      <c r="AF29" s="6">
        <v>0</v>
      </c>
      <c r="AG29" s="41">
        <v>6.7480000000000002</v>
      </c>
      <c r="AH29" s="48">
        <f t="shared" si="10"/>
        <v>8.9539336478531943</v>
      </c>
      <c r="AI29" s="43">
        <f>3*B29*(AG29-1)/C29</f>
        <v>3.326502127659575</v>
      </c>
    </row>
    <row r="30" spans="1:35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167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8"/>
        <v>2.9479431509361413</v>
      </c>
      <c r="AC30" s="42">
        <f>3*B30*(AA30-1)/C30</f>
        <v>2.2993831168831171</v>
      </c>
      <c r="AD30" s="43">
        <f t="shared" si="7"/>
        <v>4.9897186147186266E-2</v>
      </c>
      <c r="AE30" s="6">
        <v>0.05</v>
      </c>
      <c r="AF30" s="6">
        <v>0.05</v>
      </c>
      <c r="AG30" s="41">
        <v>6.8849999999999998</v>
      </c>
      <c r="AH30" s="48">
        <f t="shared" si="10"/>
        <v>3.8130901908629715</v>
      </c>
      <c r="AI30" s="43">
        <f>3*B30*(AG30-1)/C30</f>
        <v>2.4648214285714283</v>
      </c>
    </row>
    <row r="31" spans="1:35" x14ac:dyDescent="0.4">
      <c r="A31" s="1" t="s">
        <v>189</v>
      </c>
      <c r="B31" s="5"/>
      <c r="C31" s="20"/>
      <c r="D31" s="35"/>
      <c r="H31" s="35"/>
      <c r="J31" s="37"/>
      <c r="L31" s="35"/>
      <c r="N31" s="37"/>
      <c r="P31" s="11" t="s">
        <v>190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E31">
        <v>0.05</v>
      </c>
      <c r="AF31" s="6">
        <v>0</v>
      </c>
      <c r="AG31" s="41"/>
      <c r="AH31" s="48"/>
      <c r="AI31" s="43"/>
    </row>
    <row r="32" spans="1:35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171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227</v>
      </c>
      <c r="AD32" s="43">
        <f t="shared" ref="AD32" si="11" xml:space="preserve"> ((SQRT(AB32))^3/(AB32-1)+(SQRT(1/AB32)^3/(1/AB32-1))-2)/6</f>
        <v>2.0220057259940472E-2</v>
      </c>
      <c r="AE32" s="6">
        <v>0</v>
      </c>
      <c r="AF32" s="6">
        <v>0</v>
      </c>
      <c r="AG32" s="41">
        <v>6.3810000000000002</v>
      </c>
      <c r="AH32" s="48">
        <f t="shared" si="10"/>
        <v>8.0642947492824746</v>
      </c>
      <c r="AI32" s="43">
        <f>3*B32*(AG32-1)/C32</f>
        <v>3.1919113636363639</v>
      </c>
    </row>
    <row r="33" spans="1:35" x14ac:dyDescent="0.4">
      <c r="A33" s="1" t="s">
        <v>218</v>
      </c>
      <c r="B33" s="5"/>
      <c r="C33" s="20"/>
      <c r="D33" s="35"/>
      <c r="H33" s="35"/>
      <c r="J33" s="37"/>
      <c r="L33" s="35"/>
      <c r="N33" s="37"/>
      <c r="P33" s="11" t="s">
        <v>184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>
        <v>2</v>
      </c>
      <c r="AC33" s="42" t="s">
        <v>227</v>
      </c>
      <c r="AD33" s="43"/>
      <c r="AF33" s="6"/>
      <c r="AG33" s="41"/>
      <c r="AH33" s="48"/>
      <c r="AI33" s="43"/>
    </row>
    <row r="34" spans="1:35" x14ac:dyDescent="0.4">
      <c r="A34" s="1" t="s">
        <v>219</v>
      </c>
      <c r="B34" s="5"/>
      <c r="C34" s="20"/>
      <c r="D34" s="35"/>
      <c r="H34" s="35"/>
      <c r="J34" s="37"/>
      <c r="L34" s="35"/>
      <c r="N34" s="37"/>
      <c r="P34" s="11" t="s">
        <v>220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>
        <v>2</v>
      </c>
      <c r="AC34" s="42" t="s">
        <v>227</v>
      </c>
      <c r="AD34" s="43"/>
      <c r="AF34" s="6"/>
      <c r="AG34" s="41"/>
      <c r="AH34" s="48"/>
      <c r="AI34" s="43"/>
    </row>
    <row r="35" spans="1:35" x14ac:dyDescent="0.4">
      <c r="A35" s="1" t="s">
        <v>221</v>
      </c>
      <c r="B35" s="5"/>
      <c r="C35" s="20"/>
      <c r="D35" s="35"/>
      <c r="H35" s="35"/>
      <c r="J35" s="37"/>
      <c r="L35" s="35"/>
      <c r="N35" s="37"/>
      <c r="P35" s="11" t="s">
        <v>190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>
        <v>2</v>
      </c>
      <c r="AC35" s="42" t="s">
        <v>227</v>
      </c>
      <c r="AD35" s="43"/>
      <c r="AF35" s="6"/>
      <c r="AG35" s="41"/>
      <c r="AH35" s="48"/>
      <c r="AI35" s="43"/>
    </row>
    <row r="36" spans="1:35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168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2">((AC36+SQRT(AC36^2-4))/2)^2</f>
        <v>5.470566890683207</v>
      </c>
      <c r="AC36" s="42">
        <f t="shared" ref="AC36:AC45" si="13">3*B36*(AA36-1)/C36</f>
        <v>2.7664712727272733</v>
      </c>
      <c r="AD36" s="43">
        <f t="shared" ref="AD36:AD48" si="14" xml:space="preserve"> ((SQRT(AB36))^3/(AB36-1)+(SQRT(1/AB36)^3/(1/AB36-1))-2)/6</f>
        <v>0.12774521212121223</v>
      </c>
      <c r="AF36" s="6"/>
      <c r="AG36" s="41">
        <v>5.5190000000000001</v>
      </c>
      <c r="AH36" s="48">
        <f t="shared" ref="AH36" si="15">((AI36+SQRT(AI36^2-4))/2)^2</f>
        <v>8.4033706837950302</v>
      </c>
      <c r="AI36" s="43">
        <f>3*B36*(AG36-1)/C36</f>
        <v>3.2438203636363641</v>
      </c>
    </row>
    <row r="37" spans="1:35" x14ac:dyDescent="0.4">
      <c r="A37" s="1" t="s">
        <v>191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45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2"/>
        <v>2.9229012813568795</v>
      </c>
      <c r="AC37" s="42">
        <f t="shared" si="13"/>
        <v>2.2945646868537688</v>
      </c>
      <c r="AD37" s="43">
        <f t="shared" si="14"/>
        <v>4.9094114475628059E-2</v>
      </c>
      <c r="AE37" s="6">
        <v>0</v>
      </c>
      <c r="AF37" s="6">
        <v>0</v>
      </c>
      <c r="AG37" s="41"/>
      <c r="AH37" s="48"/>
      <c r="AI37" s="43"/>
    </row>
    <row r="38" spans="1:35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167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>7.29385/ 3.855623*2</f>
        <v>3.7834871303548092</v>
      </c>
      <c r="AC38" s="42">
        <f t="shared" si="13"/>
        <v>2.245371859296482</v>
      </c>
      <c r="AD38" s="43">
        <f t="shared" si="14"/>
        <v>7.6537702163031421E-2</v>
      </c>
      <c r="AE38" s="6">
        <v>0</v>
      </c>
      <c r="AF38" s="6">
        <v>0</v>
      </c>
      <c r="AG38" s="41">
        <v>4.9640000000000004</v>
      </c>
      <c r="AH38" s="48">
        <f t="shared" ref="AH38:AH48" si="16">((AI38+SQRT(AI38^2-4))/2)^2</f>
        <v>5.7135676318810278</v>
      </c>
      <c r="AI38" s="43">
        <f>3*B38*(AG38-1)/C38</f>
        <v>2.8086633165829147</v>
      </c>
    </row>
    <row r="39" spans="1:35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167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17">((AC39+SQRT(AC39^2-4))/2)^2</f>
        <v>3.036579510439676</v>
      </c>
      <c r="AC39" s="42">
        <f t="shared" si="13"/>
        <v>2.316440677966102</v>
      </c>
      <c r="AD39" s="43">
        <f t="shared" si="14"/>
        <v>5.274011299435033E-2</v>
      </c>
      <c r="AE39" s="6">
        <v>0</v>
      </c>
      <c r="AF39" s="6">
        <v>0</v>
      </c>
      <c r="AG39" s="41">
        <v>5.2039999999999997</v>
      </c>
      <c r="AH39" s="48">
        <f t="shared" si="16"/>
        <v>5.7476650750278822</v>
      </c>
      <c r="AI39" s="43">
        <f>3*B39*(AG39-1)/C39</f>
        <v>2.8145423728813559</v>
      </c>
    </row>
    <row r="40" spans="1:35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168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17"/>
        <v>3.7288509522156765</v>
      </c>
      <c r="AC40" s="42">
        <f t="shared" si="13"/>
        <v>2.4488834355828222</v>
      </c>
      <c r="AD40" s="43">
        <f t="shared" si="14"/>
        <v>7.4813905930470367E-2</v>
      </c>
      <c r="AE40" s="6">
        <v>0</v>
      </c>
      <c r="AF40" s="6">
        <v>0</v>
      </c>
      <c r="AG40" s="41">
        <v>5.6189999999999998</v>
      </c>
      <c r="AH40" s="48">
        <f t="shared" si="16"/>
        <v>5.9922076536442299</v>
      </c>
      <c r="AI40" s="43">
        <f>3*B40*(AG40-1)/C40</f>
        <v>2.8564122699386507</v>
      </c>
    </row>
    <row r="41" spans="1:35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168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17"/>
        <v>2.8757615250732638</v>
      </c>
      <c r="AC41" s="42">
        <f t="shared" si="13"/>
        <v>2.2854967741935486</v>
      </c>
      <c r="AD41" s="43">
        <f t="shared" si="14"/>
        <v>4.7582795698924686E-2</v>
      </c>
      <c r="AE41" s="6">
        <v>0</v>
      </c>
      <c r="AF41" s="6">
        <v>0</v>
      </c>
      <c r="AG41" s="41">
        <v>6.02</v>
      </c>
      <c r="AH41" s="48">
        <f t="shared" si="16"/>
        <v>4.4023086040325312</v>
      </c>
      <c r="AI41" s="43">
        <f>3*B41*(AG41-1)/C41</f>
        <v>2.5747741935483868</v>
      </c>
    </row>
    <row r="42" spans="1:35" x14ac:dyDescent="0.4">
      <c r="A42" s="1" t="s">
        <v>192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167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si="17"/>
        <v>6.450157220103736</v>
      </c>
      <c r="AC42" s="42">
        <f t="shared" si="13"/>
        <v>2.9334607890311855</v>
      </c>
      <c r="AD42" s="43">
        <f t="shared" si="14"/>
        <v>0.15557679817186423</v>
      </c>
      <c r="AE42">
        <v>0.05</v>
      </c>
      <c r="AF42" s="6"/>
      <c r="AG42" s="41"/>
      <c r="AH42" s="48"/>
      <c r="AI42" s="43"/>
    </row>
    <row r="43" spans="1:35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167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17"/>
        <v>4.0105608852003209</v>
      </c>
      <c r="AC43" s="42">
        <f t="shared" si="13"/>
        <v>2.5019797297297299</v>
      </c>
      <c r="AD43" s="43">
        <f t="shared" si="14"/>
        <v>8.3663288288288243E-2</v>
      </c>
      <c r="AE43" s="6">
        <v>0</v>
      </c>
      <c r="AF43" s="6">
        <v>0</v>
      </c>
      <c r="AG43" s="41">
        <v>6.4859999999999998</v>
      </c>
      <c r="AH43" s="48">
        <f t="shared" si="16"/>
        <v>5.2315689154786122</v>
      </c>
      <c r="AI43" s="43">
        <f>3*B43*(AG43-1)/C43</f>
        <v>2.7244662162162161</v>
      </c>
    </row>
    <row r="44" spans="1:35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45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si="17"/>
        <v>7.6339377918181199</v>
      </c>
      <c r="AC44" s="42">
        <f t="shared" si="13"/>
        <v>3.124889083735312</v>
      </c>
      <c r="AD44" s="43">
        <f t="shared" si="14"/>
        <v>0.18748151395588528</v>
      </c>
      <c r="AE44" s="6">
        <v>0</v>
      </c>
      <c r="AF44" s="6">
        <v>0</v>
      </c>
      <c r="AG44" s="41">
        <v>6.7279999999999998</v>
      </c>
      <c r="AH44" s="48"/>
      <c r="AI44" s="43"/>
    </row>
    <row r="45" spans="1:35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18">((L45+SQRT(L45^2-4))/2)^2</f>
        <v>2.9340880619479717</v>
      </c>
      <c r="J45" s="37">
        <f t="shared" ref="J45:J54" si="19">((N45+SQRT(N45^2-4))/2)^2</f>
        <v>1.6850125798097029</v>
      </c>
      <c r="L45" s="35">
        <f t="shared" ref="L45:L56" si="20">3*B45*(D45-1)/C45</f>
        <v>2.2967171052631579</v>
      </c>
      <c r="N45" s="37">
        <f t="shared" ref="N45:N54" si="21">3*B45*(F45-1)/C45</f>
        <v>2.0684486842105261</v>
      </c>
      <c r="P45" s="11" t="s">
        <v>45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>10.867/3.742</f>
        <v>2.904061998931053</v>
      </c>
      <c r="AC45" s="42">
        <f t="shared" si="13"/>
        <v>2.647071710526316</v>
      </c>
      <c r="AD45" s="43">
        <f t="shared" si="14"/>
        <v>4.8490042952297717E-2</v>
      </c>
      <c r="AE45">
        <v>0.05</v>
      </c>
      <c r="AF45" s="6">
        <v>0</v>
      </c>
      <c r="AG45" s="41">
        <v>6.9509999999999996</v>
      </c>
      <c r="AH45" s="48">
        <f t="shared" si="16"/>
        <v>5.5691957991076153</v>
      </c>
      <c r="AI45" s="43">
        <f>3*B45*(AG45-1)/C45</f>
        <v>2.7836585526315782</v>
      </c>
    </row>
    <row r="46" spans="1:35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18"/>
        <v>2.9246765439874713</v>
      </c>
      <c r="I46" s="36">
        <f>((M46+SQRT(M46^2-4))/2)^2</f>
        <v>3.741408848048414</v>
      </c>
      <c r="J46" s="37">
        <f t="shared" si="19"/>
        <v>4.3097222414125342</v>
      </c>
      <c r="L46" s="35">
        <f t="shared" si="20"/>
        <v>2.2949062499999999</v>
      </c>
      <c r="M46" s="36">
        <f>3*B46*(E46-1)/C46</f>
        <v>2.4512624999999999</v>
      </c>
      <c r="N46" s="37">
        <f t="shared" si="21"/>
        <v>2.557685625</v>
      </c>
      <c r="P46" s="11" t="s">
        <v>45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f>10.928/3.139</f>
        <v>3.4813634915578215</v>
      </c>
      <c r="AC46" s="42" t="s">
        <v>230</v>
      </c>
      <c r="AD46" s="43">
        <f t="shared" si="14"/>
        <v>6.6965418608063487E-2</v>
      </c>
      <c r="AE46">
        <v>0.05</v>
      </c>
      <c r="AF46" s="6">
        <v>0</v>
      </c>
      <c r="AG46" s="41">
        <v>7.1890000000000001</v>
      </c>
      <c r="AH46" s="48">
        <f t="shared" si="16"/>
        <v>7.6128859563570401</v>
      </c>
      <c r="AI46" s="43">
        <f>3*B46*(AG46-1)/C46</f>
        <v>3.1215768749999997</v>
      </c>
    </row>
    <row r="47" spans="1:35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18"/>
        <v>2.9360689915208353</v>
      </c>
      <c r="J47" s="37" t="e">
        <f t="shared" si="19"/>
        <v>#NUM!</v>
      </c>
      <c r="L47" s="35">
        <f t="shared" si="20"/>
        <v>2.2970982658959542</v>
      </c>
      <c r="N47" s="37">
        <f t="shared" si="21"/>
        <v>1.7667988439306359</v>
      </c>
      <c r="P47" s="11" t="s">
        <v>167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17"/>
        <v>3.2834460034129589</v>
      </c>
      <c r="AC47" s="42">
        <f>3*B47*(AA47-1)/C47</f>
        <v>2.3638959537572255</v>
      </c>
      <c r="AD47" s="43">
        <f t="shared" si="14"/>
        <v>6.0649325626204176E-2</v>
      </c>
      <c r="AE47" s="6">
        <v>0.1</v>
      </c>
      <c r="AF47" s="6"/>
      <c r="AG47" s="41">
        <v>7.6390000000000002</v>
      </c>
      <c r="AH47" s="48">
        <f t="shared" si="16"/>
        <v>3.8072675087967802</v>
      </c>
      <c r="AI47" s="43">
        <f>3*B47*(AG47-1)/C47</f>
        <v>2.4637213872832371</v>
      </c>
    </row>
    <row r="48" spans="1:35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18"/>
        <v>2.9556677328143444</v>
      </c>
      <c r="J48" s="37">
        <f t="shared" si="19"/>
        <v>6.7317199902806895</v>
      </c>
      <c r="L48" s="35">
        <f t="shared" si="20"/>
        <v>2.3008695652173912</v>
      </c>
      <c r="N48" s="37">
        <f t="shared" si="21"/>
        <v>2.9799782608695655</v>
      </c>
      <c r="P48" s="11" t="s">
        <v>45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17"/>
        <v>7.3157247191719472</v>
      </c>
      <c r="AC48" s="42">
        <f>3*B48*(AA48-1)/C48</f>
        <v>3.0744782608695655</v>
      </c>
      <c r="AD48" s="43">
        <f t="shared" si="14"/>
        <v>0.1790797101449276</v>
      </c>
      <c r="AE48">
        <v>0.05</v>
      </c>
      <c r="AF48" s="6"/>
      <c r="AG48" s="41">
        <v>6.62</v>
      </c>
      <c r="AH48" s="48">
        <f t="shared" si="16"/>
        <v>8.7673332371010559</v>
      </c>
      <c r="AI48" s="43">
        <f>3*B48*(AG48-1)/C48</f>
        <v>3.298695652173913</v>
      </c>
    </row>
    <row r="49" spans="1:35" x14ac:dyDescent="0.4">
      <c r="A49" s="1" t="s">
        <v>193</v>
      </c>
      <c r="B49" s="5"/>
      <c r="C49" s="20"/>
      <c r="D49" s="35"/>
      <c r="H49" s="35"/>
      <c r="J49" s="37"/>
      <c r="L49" s="35"/>
      <c r="N49" s="37"/>
      <c r="P49" s="11" t="s">
        <v>171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E49" s="6">
        <v>0</v>
      </c>
      <c r="AF49" s="6">
        <v>0</v>
      </c>
      <c r="AG49" s="41"/>
      <c r="AH49" s="48"/>
      <c r="AI49" s="43"/>
    </row>
    <row r="50" spans="1:35" x14ac:dyDescent="0.4">
      <c r="A50" s="1" t="s">
        <v>194</v>
      </c>
      <c r="B50" s="5"/>
      <c r="C50" s="20"/>
      <c r="D50" s="35"/>
      <c r="H50" s="35"/>
      <c r="J50" s="37"/>
      <c r="L50" s="35"/>
      <c r="N50" s="37"/>
      <c r="P50" s="11" t="s">
        <v>183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6"/>
      <c r="AG50" s="41"/>
      <c r="AH50" s="48"/>
      <c r="AI50" s="43"/>
    </row>
    <row r="51" spans="1:35" x14ac:dyDescent="0.4">
      <c r="A51" s="1" t="s">
        <v>222</v>
      </c>
      <c r="B51" s="5"/>
      <c r="C51" s="20"/>
      <c r="D51" s="35"/>
      <c r="H51" s="35"/>
      <c r="J51" s="37"/>
      <c r="L51" s="35"/>
      <c r="N51" s="37"/>
      <c r="P51" s="11" t="s">
        <v>220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6"/>
      <c r="AG51" s="41"/>
      <c r="AH51" s="48"/>
      <c r="AI51" s="43"/>
    </row>
    <row r="52" spans="1:35" x14ac:dyDescent="0.4">
      <c r="A52" s="1" t="s">
        <v>223</v>
      </c>
      <c r="B52" s="5"/>
      <c r="C52" s="20"/>
      <c r="D52" s="35"/>
      <c r="H52" s="35"/>
      <c r="J52" s="37"/>
      <c r="L52" s="35"/>
      <c r="N52" s="37"/>
      <c r="P52" s="11" t="s">
        <v>190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6"/>
      <c r="AG52" s="41"/>
      <c r="AH52" s="48"/>
      <c r="AI52" s="43"/>
    </row>
    <row r="53" spans="1:35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18"/>
        <v>2.9638915653203752</v>
      </c>
      <c r="I53" s="36">
        <f>((M53+SQRT(M53^2-4))/2)^2</f>
        <v>2.2060303174784361</v>
      </c>
      <c r="J53" s="37" t="e">
        <f t="shared" si="19"/>
        <v>#NUM!</v>
      </c>
      <c r="L53" s="35">
        <f t="shared" si="20"/>
        <v>2.3024521330198189</v>
      </c>
      <c r="M53" s="36">
        <f>3*B53*(E53-1)/C53</f>
        <v>2.1585488747060801</v>
      </c>
      <c r="N53" s="37">
        <f t="shared" si="21"/>
        <v>1.6534484380248571</v>
      </c>
      <c r="P53" s="11" t="s">
        <v>168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227</v>
      </c>
      <c r="AD53" s="43">
        <f t="shared" ref="AD53:AD65" si="22" xml:space="preserve"> ((SQRT(AB53))^3/(AB53-1)+(SQRT(1/AB53)^3/(1/AB53-1))-2)/6</f>
        <v>6.0219232601974003E-2</v>
      </c>
      <c r="AF53" s="6"/>
      <c r="AG53" s="41">
        <v>5.1980000000000004</v>
      </c>
      <c r="AH53" s="48">
        <f t="shared" ref="AH53:AH56" si="23">((AI53+SQRT(AI53^2-4))/2)^2</f>
        <v>6.9803382751810243</v>
      </c>
      <c r="AI53" s="43">
        <f>3*B53*(AG53-1)/C53</f>
        <v>3.0205293920053751</v>
      </c>
    </row>
    <row r="54" spans="1:35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18"/>
        <v>2.9514024161532255</v>
      </c>
      <c r="J54" s="37" t="e">
        <f t="shared" si="19"/>
        <v>#NUM!</v>
      </c>
      <c r="L54" s="35">
        <f t="shared" si="20"/>
        <v>2.3000487804878049</v>
      </c>
      <c r="N54" s="37">
        <f t="shared" si="21"/>
        <v>1.3126609756097563</v>
      </c>
      <c r="P54" s="11" t="s">
        <v>168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24">((AC54+SQRT(AC54^2-4))/2)^2</f>
        <v>1.6018416860891611</v>
      </c>
      <c r="AC54" s="42">
        <f t="shared" ref="AC54:AC65" si="25">3*B54*(AA54-1)/C54</f>
        <v>2.0557536585365854</v>
      </c>
      <c r="AD54" s="43">
        <f t="shared" si="22"/>
        <v>9.2922764227643118E-3</v>
      </c>
      <c r="AF54" s="6"/>
      <c r="AG54" s="41">
        <v>4.8159999999999998</v>
      </c>
      <c r="AH54" s="48">
        <f t="shared" si="23"/>
        <v>4.5219212905788266</v>
      </c>
      <c r="AI54" s="43">
        <f>3*B54*(AG54-1)/C54</f>
        <v>2.5967414634146344</v>
      </c>
    </row>
    <row r="55" spans="1:35" x14ac:dyDescent="0.4">
      <c r="A55" s="1" t="s">
        <v>195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172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25"/>
        <v>2.4428693306202565</v>
      </c>
      <c r="AD55" s="43">
        <f t="shared" si="22"/>
        <v>7.3811555103376073E-2</v>
      </c>
      <c r="AF55" s="6"/>
      <c r="AG55" s="41"/>
      <c r="AH55" s="48"/>
      <c r="AI55" s="43"/>
    </row>
    <row r="56" spans="1:35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18"/>
        <v>2.9515605376693688</v>
      </c>
      <c r="J56" s="37"/>
      <c r="L56" s="35">
        <f t="shared" si="20"/>
        <v>2.3000792079207919</v>
      </c>
      <c r="N56" s="37"/>
      <c r="P56" s="11" t="s">
        <v>45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25"/>
        <v>4.4201940594059401</v>
      </c>
      <c r="AD56" s="43">
        <f t="shared" si="22"/>
        <v>0.40336567656765682</v>
      </c>
      <c r="AE56" s="6">
        <v>0</v>
      </c>
      <c r="AF56" s="6"/>
      <c r="AG56" s="41">
        <v>6.1660000000000004</v>
      </c>
      <c r="AH56" s="48">
        <f t="shared" si="23"/>
        <v>22.673055757310312</v>
      </c>
      <c r="AI56" s="43">
        <f>3*B56*(AG56-1)/C56</f>
        <v>4.9716356435643565</v>
      </c>
    </row>
    <row r="57" spans="1:35" x14ac:dyDescent="0.4">
      <c r="A57" s="1" t="s">
        <v>196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172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25"/>
        <v>2.5176687634544996</v>
      </c>
      <c r="AD57" s="43">
        <f t="shared" si="22"/>
        <v>8.6278127242416611E-2</v>
      </c>
      <c r="AF57" s="6">
        <v>0</v>
      </c>
      <c r="AG57" s="41"/>
      <c r="AH57" s="48"/>
      <c r="AI57" s="43"/>
    </row>
    <row r="58" spans="1:35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172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5" si="26">((AC58+SQRT(AC58^2-4))/2)^2</f>
        <v>4.1198928287732333</v>
      </c>
      <c r="AC58" s="42">
        <f t="shared" si="25"/>
        <v>2.5224229600201689</v>
      </c>
      <c r="AD58" s="43">
        <f t="shared" si="22"/>
        <v>8.707049333669474E-2</v>
      </c>
      <c r="AE58" s="6">
        <v>0</v>
      </c>
      <c r="AF58" s="6">
        <v>0</v>
      </c>
      <c r="AG58" s="41">
        <v>4.8719999999999999</v>
      </c>
      <c r="AH58" s="48"/>
      <c r="AI58" s="43"/>
    </row>
    <row r="59" spans="1:35" x14ac:dyDescent="0.4">
      <c r="A59" s="1" t="s">
        <v>197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172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26"/>
        <v>3.9647919007050652</v>
      </c>
      <c r="AC59" s="42">
        <f t="shared" si="25"/>
        <v>2.4933936608206939</v>
      </c>
      <c r="AD59" s="43">
        <f t="shared" si="22"/>
        <v>8.2232276803448981E-2</v>
      </c>
      <c r="AF59" s="6"/>
      <c r="AG59" s="41"/>
      <c r="AH59" s="48"/>
      <c r="AI59" s="43"/>
    </row>
    <row r="60" spans="1:35" x14ac:dyDescent="0.4">
      <c r="A60" s="1" t="s">
        <v>198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172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26"/>
        <v>4.0316576240717135</v>
      </c>
      <c r="AC60" s="42">
        <f t="shared" si="25"/>
        <v>2.5059318743854084</v>
      </c>
      <c r="AD60" s="43">
        <f t="shared" si="22"/>
        <v>8.4321979064234734E-2</v>
      </c>
      <c r="AF60" s="6"/>
      <c r="AG60" s="41"/>
      <c r="AH60" s="48"/>
      <c r="AI60" s="43"/>
    </row>
    <row r="61" spans="1:35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79" si="27">((L61+SQRT(L61^2-4))/2)^2</f>
        <v>2.9483101851292712</v>
      </c>
      <c r="J61" s="37"/>
      <c r="L61" s="35">
        <f t="shared" ref="L61:L79" si="28">3*B61*(D61-1)/C61</f>
        <v>2.2994537444933916</v>
      </c>
      <c r="N61" s="37"/>
      <c r="P61" s="11" t="s">
        <v>167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si="26"/>
        <v>1.4847776136190036</v>
      </c>
      <c r="AC61" s="42">
        <f t="shared" si="25"/>
        <v>2.0391859030837001</v>
      </c>
      <c r="AD61" s="43">
        <f t="shared" si="22"/>
        <v>6.5309838472833448E-3</v>
      </c>
      <c r="AF61" s="6"/>
      <c r="AG61" s="41">
        <v>5.0229999999999997</v>
      </c>
      <c r="AH61" s="48">
        <f t="shared" ref="AH61:AH62" si="29">((AI61+SQRT(AI61^2-4))/2)^2</f>
        <v>4.2218605200920329</v>
      </c>
      <c r="AI61" s="43">
        <f>3*B61*(AG61-1)/C61</f>
        <v>2.5414017621145373</v>
      </c>
    </row>
    <row r="62" spans="1:35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27"/>
        <v>2.9622993492241645</v>
      </c>
      <c r="J62" s="37"/>
      <c r="L62" s="35">
        <f t="shared" si="28"/>
        <v>2.3021457286432154</v>
      </c>
      <c r="N62" s="37"/>
      <c r="P62" s="11" t="s">
        <v>167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26"/>
        <v>2.2592566420908891</v>
      </c>
      <c r="AC62" s="42">
        <f t="shared" si="25"/>
        <v>2.1683819095477386</v>
      </c>
      <c r="AD62" s="43">
        <f t="shared" si="22"/>
        <v>2.8063651591289762E-2</v>
      </c>
      <c r="AF62" s="6">
        <v>0</v>
      </c>
      <c r="AG62" s="41">
        <v>4.9059999999999997</v>
      </c>
      <c r="AH62" s="48">
        <f t="shared" si="29"/>
        <v>5.3759502007458693</v>
      </c>
      <c r="AI62" s="43">
        <f>3*B62*(AG62-1)/C62</f>
        <v>2.749902512562814</v>
      </c>
    </row>
    <row r="63" spans="1:35" x14ac:dyDescent="0.4">
      <c r="A63" s="1" t="s">
        <v>199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184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26"/>
        <v>3.9328389073378691</v>
      </c>
      <c r="AC63" s="42">
        <f t="shared" si="25"/>
        <v>2.4873898282146656</v>
      </c>
      <c r="AD63" s="43">
        <f t="shared" si="22"/>
        <v>8.1231638035777667E-2</v>
      </c>
      <c r="AF63" s="6">
        <v>0</v>
      </c>
      <c r="AG63" s="41"/>
      <c r="AH63" s="48"/>
      <c r="AI63" s="43"/>
    </row>
    <row r="64" spans="1:35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27"/>
        <v>2.9528457897395812</v>
      </c>
      <c r="J64" s="37"/>
      <c r="L64" s="35">
        <f t="shared" si="28"/>
        <v>2.3003265306122453</v>
      </c>
      <c r="N64" s="37"/>
      <c r="P64" s="11" t="s">
        <v>184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si="26"/>
        <v>1.5872402205632015</v>
      </c>
      <c r="AC64" s="42">
        <f t="shared" si="25"/>
        <v>2.0535979591836737</v>
      </c>
      <c r="AD64" s="43">
        <f t="shared" si="22"/>
        <v>8.932993197278952E-3</v>
      </c>
      <c r="AF64" s="6">
        <v>0</v>
      </c>
      <c r="AG64" s="41"/>
      <c r="AH64" s="48"/>
      <c r="AI64" s="43"/>
    </row>
    <row r="65" spans="1:35" x14ac:dyDescent="0.4">
      <c r="A65" s="1" t="s">
        <v>200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167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26"/>
        <v>3.0403556431341814</v>
      </c>
      <c r="AC65" s="42">
        <f t="shared" si="25"/>
        <v>2.3171673511431465</v>
      </c>
      <c r="AD65" s="43">
        <f t="shared" si="22"/>
        <v>5.2861225190524351E-2</v>
      </c>
      <c r="AF65" s="6">
        <v>0</v>
      </c>
      <c r="AG65" s="41"/>
      <c r="AH65" s="48"/>
      <c r="AI65" s="43"/>
    </row>
    <row r="66" spans="1:35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27"/>
        <v>2.9683188551159074</v>
      </c>
      <c r="J66" s="37"/>
      <c r="L66" s="35">
        <f t="shared" si="28"/>
        <v>2.3033041237113405</v>
      </c>
      <c r="N66" s="37"/>
      <c r="P66" s="11" t="s">
        <v>167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6">
        <v>0</v>
      </c>
      <c r="AG66" s="41">
        <v>4.9720000000000004</v>
      </c>
      <c r="AH66" s="48">
        <f t="shared" ref="AH66" si="30">((AI66+SQRT(AI66^2-4))/2)^2</f>
        <v>3.5448701807384584</v>
      </c>
      <c r="AI66" s="43">
        <f>3*B66*(AG66-1)/C66</f>
        <v>2.413911340206186</v>
      </c>
    </row>
    <row r="67" spans="1:35" x14ac:dyDescent="0.4">
      <c r="A67" s="1" t="s">
        <v>226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6"/>
      <c r="AG67" s="41"/>
      <c r="AH67" s="48"/>
      <c r="AI67" s="43"/>
    </row>
    <row r="68" spans="1:35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27"/>
        <v>2.9703681369217274</v>
      </c>
      <c r="J68" s="37">
        <f t="shared" ref="J68:J79" si="31">((N68+SQRT(N68^2-4))/2)^2</f>
        <v>4.7600432310165832</v>
      </c>
      <c r="L68" s="35">
        <f t="shared" si="28"/>
        <v>2.3036984924623112</v>
      </c>
      <c r="N68" s="37">
        <f t="shared" ref="N68:N79" si="32">3*B68*(F68-1)/C68</f>
        <v>2.6400994974874377</v>
      </c>
      <c r="V68" s="10"/>
      <c r="AA68" s="42"/>
      <c r="AB68" s="45"/>
      <c r="AC68" s="42"/>
      <c r="AD68" s="43"/>
      <c r="AF68" s="6"/>
      <c r="AG68" s="41"/>
      <c r="AH68" s="48"/>
      <c r="AI68" s="43"/>
    </row>
    <row r="69" spans="1:35" x14ac:dyDescent="0.4">
      <c r="A69" s="1" t="s">
        <v>201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167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33">((AC69+SQRT(AC69^2-4))/2)^2</f>
        <v>4.0191344386862236</v>
      </c>
      <c r="AC69" s="42">
        <f>3*B69*(AA69-1)/C69</f>
        <v>2.5035862736808672</v>
      </c>
      <c r="AD69" s="43">
        <f t="shared" ref="AD69:AD73" si="34" xml:space="preserve"> ((SQRT(AB69))^3/(AB69-1)+(SQRT(1/AB69)^3/(1/AB69-1))-2)/6</f>
        <v>8.3931045613477931E-2</v>
      </c>
      <c r="AF69" s="6"/>
      <c r="AG69" s="41"/>
      <c r="AH69" s="48"/>
      <c r="AI69" s="43"/>
    </row>
    <row r="70" spans="1:35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27"/>
        <v>2.9297338776369064</v>
      </c>
      <c r="J70" s="37">
        <f t="shared" si="31"/>
        <v>3.0600666550100843</v>
      </c>
      <c r="L70" s="35">
        <f t="shared" si="28"/>
        <v>2.2958793103448278</v>
      </c>
      <c r="N70" s="37">
        <f t="shared" si="32"/>
        <v>2.3209603448275864</v>
      </c>
      <c r="P70" s="11" t="s">
        <v>167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>6.537854/5.292708*2</f>
        <v>2.4705137710223197</v>
      </c>
      <c r="AC70" s="42">
        <f>3*B70*(AA70-1)/C70</f>
        <v>2.2566500000000005</v>
      </c>
      <c r="AD70" s="43">
        <f t="shared" si="34"/>
        <v>3.4667567775065709E-2</v>
      </c>
      <c r="AF70" s="6">
        <v>0</v>
      </c>
      <c r="AG70" s="41">
        <v>5.2450000000000001</v>
      </c>
      <c r="AH70" s="48">
        <f t="shared" ref="AH70:AH79" si="35">((AI70+SQRT(AI70^2-4))/2)^2</f>
        <v>5.2627438454158284</v>
      </c>
      <c r="AI70" s="43">
        <f>3*B70*(AG70-1)/C70</f>
        <v>2.7299741379310345</v>
      </c>
    </row>
    <row r="71" spans="1:35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27"/>
        <v>2.9713575013500662</v>
      </c>
      <c r="J71" s="37" t="e">
        <f t="shared" si="31"/>
        <v>#NUM!</v>
      </c>
      <c r="L71" s="35">
        <f t="shared" si="28"/>
        <v>2.3038888888888884</v>
      </c>
      <c r="N71" s="37">
        <f t="shared" si="32"/>
        <v>1.7991111111111109</v>
      </c>
      <c r="P71" s="11" t="s">
        <v>168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ref="AB71:AB78" si="36">((AC71+SQRT(AC71^2-4))/2)^2</f>
        <v>3.3369967023753118</v>
      </c>
      <c r="AC71" s="42">
        <f>3*B71*(AA71-1)/C71</f>
        <v>2.3741666666666665</v>
      </c>
      <c r="AD71" s="43">
        <f t="shared" si="34"/>
        <v>6.2361111111111089E-2</v>
      </c>
      <c r="AE71" s="6">
        <v>0</v>
      </c>
      <c r="AF71" s="6">
        <v>0</v>
      </c>
      <c r="AG71" s="41">
        <v>5.5529999999999999</v>
      </c>
      <c r="AH71" s="48">
        <f t="shared" si="35"/>
        <v>5.5618930291910775</v>
      </c>
      <c r="AI71" s="43">
        <f>3*B71*(AG71-1)/C71</f>
        <v>2.7823888888888884</v>
      </c>
    </row>
    <row r="72" spans="1:35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27"/>
        <v>2.9375571636289326</v>
      </c>
      <c r="J72" s="37" t="e">
        <f t="shared" si="31"/>
        <v>#NUM!</v>
      </c>
      <c r="L72" s="35">
        <f t="shared" si="28"/>
        <v>2.2973846153846158</v>
      </c>
      <c r="N72" s="37">
        <f t="shared" si="32"/>
        <v>1.7704615384615385</v>
      </c>
      <c r="P72" s="11" t="s">
        <v>168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36"/>
        <v>2.9402955767601289</v>
      </c>
      <c r="AC72" s="42">
        <f>3*B72*(AA72-1)/C72</f>
        <v>2.2979115384615385</v>
      </c>
      <c r="AD72" s="43">
        <f t="shared" si="34"/>
        <v>4.9651923076923087E-2</v>
      </c>
      <c r="AE72" s="6">
        <v>0</v>
      </c>
      <c r="AF72" s="6">
        <v>0</v>
      </c>
      <c r="AG72" s="41">
        <v>5.9530000000000003</v>
      </c>
      <c r="AH72" s="48">
        <f t="shared" si="35"/>
        <v>4.5936239754997379</v>
      </c>
      <c r="AI72" s="43">
        <f>3*B72*(AG72-1)/C72</f>
        <v>2.6098500000000002</v>
      </c>
    </row>
    <row r="73" spans="1:35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27"/>
        <v>2.9563455478498613</v>
      </c>
      <c r="J73" s="37" t="e">
        <f t="shared" si="31"/>
        <v>#NUM!</v>
      </c>
      <c r="L73" s="35">
        <f t="shared" si="28"/>
        <v>2.3009999999999997</v>
      </c>
      <c r="N73" s="37">
        <f t="shared" si="32"/>
        <v>1.8515250000000001</v>
      </c>
      <c r="P73" s="11" t="s">
        <v>167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36"/>
        <v>2.7483838563815435</v>
      </c>
      <c r="AC73" s="42">
        <f>3*B73*(AA73-1)/C73</f>
        <v>2.2610249999999996</v>
      </c>
      <c r="AD73" s="43">
        <f t="shared" si="34"/>
        <v>4.3504166666666601E-2</v>
      </c>
      <c r="AE73">
        <v>0.01</v>
      </c>
      <c r="AF73" s="6">
        <v>0</v>
      </c>
      <c r="AG73" s="41">
        <v>6.1740000000000004</v>
      </c>
      <c r="AH73" s="48">
        <f t="shared" si="35"/>
        <v>4.1193677032869758</v>
      </c>
      <c r="AI73" s="43">
        <f>3*B73*(AG73-1)/C73</f>
        <v>2.5223249999999999</v>
      </c>
    </row>
    <row r="74" spans="1:35" x14ac:dyDescent="0.4">
      <c r="A74" s="1" t="s">
        <v>202</v>
      </c>
      <c r="B74" s="5"/>
      <c r="C74" s="20"/>
      <c r="D74" s="35"/>
      <c r="H74" s="35"/>
      <c r="J74" s="37"/>
      <c r="L74" s="35"/>
      <c r="N74" s="37"/>
      <c r="P74" s="11" t="s">
        <v>167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6"/>
      <c r="AG74" s="41"/>
      <c r="AH74" s="48"/>
      <c r="AI74" s="43"/>
    </row>
    <row r="75" spans="1:35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27"/>
        <v>2.9511489195340639</v>
      </c>
      <c r="J75" s="37">
        <f t="shared" si="31"/>
        <v>1.3380611226779187</v>
      </c>
      <c r="L75" s="35">
        <f t="shared" si="28"/>
        <v>2.3000000000000003</v>
      </c>
      <c r="N75" s="37">
        <f t="shared" si="32"/>
        <v>2.0212400000000001</v>
      </c>
      <c r="P75" s="11" t="s">
        <v>45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36"/>
        <v>3.5216348445060914</v>
      </c>
      <c r="AC75" s="42">
        <f>3*B75*(AA75-1)/C75</f>
        <v>2.4094800000000003</v>
      </c>
      <c r="AD75" s="43">
        <f t="shared" ref="AD75:AD79" si="37" xml:space="preserve"> ((SQRT(AB75))^3/(AB75-1)+(SQRT(1/AB75)^3/(1/AB75-1))-2)/6</f>
        <v>6.8246666666666636E-2</v>
      </c>
      <c r="AF75" s="6">
        <v>0</v>
      </c>
      <c r="AG75" s="41">
        <v>6.6609999999999996</v>
      </c>
      <c r="AH75" s="48">
        <f t="shared" si="35"/>
        <v>4.5619226631972625</v>
      </c>
      <c r="AI75" s="43">
        <f>3*B75*(AG75-1)/C75</f>
        <v>2.60406</v>
      </c>
    </row>
    <row r="76" spans="1:35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27"/>
        <v>2.9768255037695663</v>
      </c>
      <c r="J76" s="37">
        <f t="shared" si="31"/>
        <v>3.621760579090187</v>
      </c>
      <c r="L76" s="35">
        <f t="shared" si="28"/>
        <v>2.3049411764705883</v>
      </c>
      <c r="N76" s="37">
        <f t="shared" si="32"/>
        <v>2.4285529411764704</v>
      </c>
      <c r="P76" s="11" t="s">
        <v>45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>10.612/4.004</f>
        <v>2.6503496503496509</v>
      </c>
      <c r="AC76" s="42">
        <f>3*B76*(AA76-1)/C76</f>
        <v>2.6237294117647054</v>
      </c>
      <c r="AD76" s="43">
        <f t="shared" si="37"/>
        <v>4.0374007505043309E-2</v>
      </c>
      <c r="AE76">
        <v>0.05</v>
      </c>
      <c r="AF76" s="6">
        <v>0</v>
      </c>
      <c r="AG76" s="41">
        <v>6.96</v>
      </c>
      <c r="AH76" s="48">
        <f t="shared" si="35"/>
        <v>5.4887541223757772</v>
      </c>
      <c r="AI76" s="43">
        <f>3*B76*(AG76-1)/C76</f>
        <v>2.7696470588235291</v>
      </c>
    </row>
    <row r="77" spans="1:35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27"/>
        <v>2.9852686604388676</v>
      </c>
      <c r="I77" s="36">
        <f>((M77+SQRT(M77^2-4))/2)^2</f>
        <v>2.3317714840903077</v>
      </c>
      <c r="J77" s="37" t="e">
        <f t="shared" si="31"/>
        <v>#NUM!</v>
      </c>
      <c r="L77" s="35">
        <f t="shared" si="28"/>
        <v>2.3065660377358488</v>
      </c>
      <c r="M77" s="36">
        <f>3*B77*(E77-1)/C77</f>
        <v>2.1818867924528305</v>
      </c>
      <c r="N77" s="37">
        <f t="shared" si="32"/>
        <v>1.9739396226415091</v>
      </c>
      <c r="P77" s="11" t="s">
        <v>45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f>10.229/4.036</f>
        <v>2.534440039643211</v>
      </c>
      <c r="AC77" s="42" t="s">
        <v>230</v>
      </c>
      <c r="AD77" s="43">
        <f t="shared" si="37"/>
        <v>3.6689357907757549E-2</v>
      </c>
      <c r="AE77">
        <v>0.05</v>
      </c>
      <c r="AF77" s="6">
        <v>0</v>
      </c>
      <c r="AG77" s="41">
        <v>7.258</v>
      </c>
      <c r="AH77" s="48">
        <f t="shared" si="35"/>
        <v>5.5860159404834295</v>
      </c>
      <c r="AI77" s="43">
        <f>3*B77*(AG77-1)/C77</f>
        <v>2.7865811320754719</v>
      </c>
    </row>
    <row r="78" spans="1:35" x14ac:dyDescent="0.4">
      <c r="A78" s="1" t="s">
        <v>155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27"/>
        <v>2.9489608319659562</v>
      </c>
      <c r="J78" s="37">
        <f t="shared" si="31"/>
        <v>4.0349111144183709</v>
      </c>
      <c r="L78" s="35">
        <f t="shared" si="28"/>
        <v>2.2995789473684218</v>
      </c>
      <c r="N78" s="37">
        <f t="shared" si="32"/>
        <v>2.5065410526315794</v>
      </c>
      <c r="P78" s="11" t="s">
        <v>168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36"/>
        <v>6.2287267521992531</v>
      </c>
      <c r="AC78" s="42">
        <f>3*B78*(AA78-1)/C78</f>
        <v>2.896424210526316</v>
      </c>
      <c r="AD78" s="43">
        <f t="shared" si="37"/>
        <v>0.14940403508771935</v>
      </c>
      <c r="AF78" s="6">
        <v>0</v>
      </c>
      <c r="AG78" s="41">
        <v>6.88</v>
      </c>
      <c r="AH78" s="48">
        <f t="shared" si="35"/>
        <v>7.3069254009029958</v>
      </c>
      <c r="AI78" s="43">
        <f>3*B78*(AG78-1)/C78</f>
        <v>3.0730736842105264</v>
      </c>
    </row>
    <row r="79" spans="1:35" x14ac:dyDescent="0.4">
      <c r="A79" s="1" t="s">
        <v>156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27"/>
        <v>2.9428556121160234</v>
      </c>
      <c r="J79" s="37">
        <f t="shared" si="31"/>
        <v>1.989292447907552</v>
      </c>
      <c r="L79" s="35">
        <f t="shared" si="28"/>
        <v>2.2984041450777206</v>
      </c>
      <c r="N79" s="37">
        <f t="shared" si="32"/>
        <v>2.1194300518134717</v>
      </c>
      <c r="P79" s="11" t="s">
        <v>45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9.576/3.648</f>
        <v>2.625</v>
      </c>
      <c r="AC79" s="42">
        <f>3*B79*(AA79-1)/C79</f>
        <v>2.3172435233160624</v>
      </c>
      <c r="AD79" s="43">
        <f t="shared" si="37"/>
        <v>3.9566429075055476E-2</v>
      </c>
      <c r="AE79" s="6">
        <v>0</v>
      </c>
      <c r="AF79" s="6">
        <v>0</v>
      </c>
      <c r="AG79" s="41">
        <v>6.3490000000000002</v>
      </c>
      <c r="AH79" s="48">
        <f t="shared" si="35"/>
        <v>4.1031355520345727</v>
      </c>
      <c r="AI79" s="43">
        <f>3*B79*(AG79-1)/C79</f>
        <v>2.5192958549222797</v>
      </c>
    </row>
    <row r="80" spans="1:35" x14ac:dyDescent="0.4">
      <c r="A80" s="1" t="s">
        <v>161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184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E80" s="6">
        <v>0</v>
      </c>
      <c r="AF80" s="6"/>
      <c r="AG80" s="41"/>
      <c r="AH80" s="48"/>
      <c r="AI80" s="43"/>
    </row>
    <row r="81" spans="1:35" x14ac:dyDescent="0.4">
      <c r="A81" s="1" t="s">
        <v>203</v>
      </c>
      <c r="P81" s="11" t="s">
        <v>172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5" x14ac:dyDescent="0.4">
      <c r="A82" s="1" t="s">
        <v>157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45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38">((AC82+SQRT(AC82^2-4))/2)^2</f>
        <v>4.107416651415507</v>
      </c>
      <c r="AC82" s="42">
        <f>3*B82*(AA82-1)/C82</f>
        <v>2.5200949748743717</v>
      </c>
      <c r="AD82" s="43">
        <f t="shared" ref="AD82" si="39" xml:space="preserve"> ((SQRT(AB82))^3/(AB82-1)+(SQRT(1/AB82)^3/(1/AB82-1))-2)/6</f>
        <v>8.6682495812395288E-2</v>
      </c>
      <c r="AG82" s="41">
        <v>5.1589999999999998</v>
      </c>
      <c r="AH82" s="48">
        <f t="shared" ref="AH82" si="40">((AI82+SQRT(AI82^2-4))/2)^2</f>
        <v>7.0285492397598466</v>
      </c>
      <c r="AI82" s="43">
        <f>3*B82*(AG82-1)/C82</f>
        <v>3.0283371859296477</v>
      </c>
    </row>
    <row r="83" spans="1:35" x14ac:dyDescent="0.4">
      <c r="A83" s="1" t="s">
        <v>204</v>
      </c>
      <c r="P83" s="11" t="s">
        <v>45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5" x14ac:dyDescent="0.4">
      <c r="A84" s="1" t="s">
        <v>205</v>
      </c>
      <c r="P84" s="11" t="s">
        <v>206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5" x14ac:dyDescent="0.4">
      <c r="A85" s="1" t="s">
        <v>207</v>
      </c>
      <c r="P85" s="11" t="s">
        <v>208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5" x14ac:dyDescent="0.4">
      <c r="A86" s="1" t="s">
        <v>225</v>
      </c>
      <c r="AF86" s="6">
        <v>0</v>
      </c>
    </row>
    <row r="87" spans="1:35" x14ac:dyDescent="0.4">
      <c r="C87" s="1" t="s">
        <v>228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Q488"/>
  <sheetViews>
    <sheetView tabSelected="1" workbookViewId="0">
      <selection activeCell="O3" sqref="O3"/>
    </sheetView>
  </sheetViews>
  <sheetFormatPr defaultRowHeight="18.75" x14ac:dyDescent="0.4"/>
  <sheetData>
    <row r="1" spans="1:17" x14ac:dyDescent="0.4">
      <c r="A1" s="70" t="s">
        <v>271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272</v>
      </c>
      <c r="B2" s="64"/>
      <c r="C2" s="64"/>
      <c r="D2" s="64"/>
      <c r="E2" s="64" t="s">
        <v>273</v>
      </c>
      <c r="F2" s="64"/>
      <c r="G2" s="64"/>
      <c r="H2" s="64" t="s">
        <v>449</v>
      </c>
      <c r="I2" s="64"/>
      <c r="J2" s="64"/>
    </row>
    <row r="3" spans="1:17" x14ac:dyDescent="0.4">
      <c r="A3" s="3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45</v>
      </c>
      <c r="B4" s="66" t="s">
        <v>181</v>
      </c>
      <c r="C4" s="64"/>
      <c r="D4" s="65" t="s">
        <v>168</v>
      </c>
      <c r="E4" s="66" t="s">
        <v>257</v>
      </c>
      <c r="F4" s="64"/>
      <c r="G4" s="65" t="s">
        <v>167</v>
      </c>
      <c r="H4" s="66" t="s">
        <v>257</v>
      </c>
      <c r="I4" s="64"/>
      <c r="J4" s="64"/>
      <c r="O4" t="s">
        <v>330</v>
      </c>
    </row>
    <row r="5" spans="1:17" x14ac:dyDescent="0.4">
      <c r="A5" s="65" t="s">
        <v>11</v>
      </c>
      <c r="B5" s="69">
        <v>-1.1160000000000001</v>
      </c>
      <c r="C5" s="64"/>
      <c r="D5" s="65" t="s">
        <v>11</v>
      </c>
      <c r="E5" s="67">
        <v>-1.1214999999999999</v>
      </c>
      <c r="F5" s="64"/>
      <c r="G5" s="65" t="s">
        <v>11</v>
      </c>
      <c r="H5" s="67">
        <v>-1.1173999999999999</v>
      </c>
      <c r="I5" s="65" t="s">
        <v>2</v>
      </c>
      <c r="J5" s="67">
        <v>3.9</v>
      </c>
    </row>
    <row r="6" spans="1:17" x14ac:dyDescent="0.4">
      <c r="A6" s="65" t="s">
        <v>20</v>
      </c>
      <c r="B6" s="69">
        <v>39.994</v>
      </c>
      <c r="C6" s="64"/>
      <c r="D6" s="65" t="s">
        <v>20</v>
      </c>
      <c r="E6" s="67">
        <v>70.709999999999994</v>
      </c>
      <c r="F6" s="64"/>
      <c r="G6" s="65" t="s">
        <v>20</v>
      </c>
      <c r="H6" s="64">
        <v>41.868000000000002</v>
      </c>
      <c r="I6" s="65" t="s">
        <v>237</v>
      </c>
      <c r="J6" s="67">
        <v>6.3559999999999999</v>
      </c>
    </row>
    <row r="7" spans="1:17" x14ac:dyDescent="0.4">
      <c r="A7" s="65" t="s">
        <v>0</v>
      </c>
      <c r="B7" s="67">
        <v>1E-3</v>
      </c>
      <c r="C7" s="64"/>
      <c r="D7" s="65" t="s">
        <v>0</v>
      </c>
      <c r="E7" s="67">
        <v>1E-3</v>
      </c>
      <c r="F7" s="64"/>
      <c r="G7" s="65" t="s">
        <v>0</v>
      </c>
      <c r="H7" s="67">
        <v>1E-3</v>
      </c>
      <c r="I7" s="64"/>
      <c r="J7" s="64"/>
    </row>
    <row r="8" spans="1:17" x14ac:dyDescent="0.4">
      <c r="A8" s="68" t="s">
        <v>1</v>
      </c>
      <c r="B8" s="67">
        <v>4.6440000000000001</v>
      </c>
      <c r="C8" s="64"/>
      <c r="D8" s="68" t="s">
        <v>1</v>
      </c>
      <c r="E8" s="67">
        <v>4.6440000000000001</v>
      </c>
      <c r="F8" s="64"/>
      <c r="G8" s="68" t="s">
        <v>1</v>
      </c>
      <c r="H8" s="67">
        <v>4.6440000000000001</v>
      </c>
      <c r="J8" s="64"/>
    </row>
    <row r="10" spans="1:17" x14ac:dyDescent="0.4">
      <c r="A10" s="65" t="s">
        <v>45</v>
      </c>
      <c r="B10" s="66" t="s">
        <v>85</v>
      </c>
      <c r="C10" s="64"/>
      <c r="D10" s="65" t="s">
        <v>168</v>
      </c>
      <c r="E10" s="66" t="s">
        <v>85</v>
      </c>
      <c r="F10" s="64"/>
      <c r="G10" s="65" t="s">
        <v>167</v>
      </c>
      <c r="H10" s="66" t="s">
        <v>85</v>
      </c>
      <c r="I10" s="64"/>
      <c r="J10" s="64"/>
    </row>
    <row r="11" spans="1:17" x14ac:dyDescent="0.4">
      <c r="A11" s="65" t="s">
        <v>11</v>
      </c>
      <c r="B11" s="69">
        <v>-1.9059999999999999</v>
      </c>
      <c r="C11" s="64"/>
      <c r="D11" s="65" t="s">
        <v>11</v>
      </c>
      <c r="E11" s="67">
        <v>-1.9037999999999999</v>
      </c>
      <c r="F11" s="64"/>
      <c r="G11" s="65" t="s">
        <v>11</v>
      </c>
      <c r="H11" s="67">
        <v>-1.9064000000000001</v>
      </c>
      <c r="I11" s="65" t="s">
        <v>2</v>
      </c>
      <c r="J11" s="67">
        <v>3.0779999999999998</v>
      </c>
    </row>
    <row r="12" spans="1:17" x14ac:dyDescent="0.4">
      <c r="A12" s="65" t="s">
        <v>20</v>
      </c>
      <c r="B12" s="69">
        <v>20.154</v>
      </c>
      <c r="C12" s="64"/>
      <c r="D12" s="65" t="s">
        <v>20</v>
      </c>
      <c r="E12" s="67">
        <v>20.120999999999999</v>
      </c>
      <c r="F12" s="64"/>
      <c r="G12" s="65" t="s">
        <v>20</v>
      </c>
      <c r="H12">
        <v>20.190000000000001</v>
      </c>
      <c r="I12" s="65" t="s">
        <v>237</v>
      </c>
      <c r="J12" s="67">
        <v>4.923</v>
      </c>
    </row>
    <row r="13" spans="1:17" x14ac:dyDescent="0.4">
      <c r="A13" s="65" t="s">
        <v>0</v>
      </c>
      <c r="B13" s="67">
        <f>14/160.21766</f>
        <v>8.7381128896777044E-2</v>
      </c>
      <c r="C13" s="64"/>
      <c r="D13" s="65" t="s">
        <v>0</v>
      </c>
      <c r="E13" s="67">
        <f>14/160.21766</f>
        <v>8.7381128896777044E-2</v>
      </c>
      <c r="F13" s="64"/>
      <c r="G13" s="65" t="s">
        <v>0</v>
      </c>
      <c r="H13" s="67">
        <f>14/160.21766</f>
        <v>8.7381128896777044E-2</v>
      </c>
      <c r="I13" s="64"/>
      <c r="J13" s="64"/>
      <c r="O13" t="s">
        <v>331</v>
      </c>
    </row>
    <row r="14" spans="1:17" x14ac:dyDescent="0.4">
      <c r="A14" s="68" t="s">
        <v>1</v>
      </c>
      <c r="B14" s="67"/>
      <c r="C14" s="64"/>
      <c r="D14" s="68" t="s">
        <v>1</v>
      </c>
      <c r="E14" s="67">
        <v>2.2709999999999999</v>
      </c>
      <c r="F14" s="64"/>
      <c r="G14" s="68" t="s">
        <v>1</v>
      </c>
      <c r="H14" s="67"/>
      <c r="I14" s="64"/>
      <c r="J14" s="64"/>
    </row>
    <row r="16" spans="1:17" x14ac:dyDescent="0.4">
      <c r="A16" s="65" t="s">
        <v>45</v>
      </c>
      <c r="B16" s="66" t="s">
        <v>274</v>
      </c>
      <c r="C16" s="64"/>
      <c r="D16" s="65" t="s">
        <v>168</v>
      </c>
      <c r="E16" s="66" t="s">
        <v>116</v>
      </c>
      <c r="F16" s="64"/>
      <c r="G16" s="65" t="s">
        <v>167</v>
      </c>
      <c r="H16" s="66" t="s">
        <v>116</v>
      </c>
      <c r="I16" s="64"/>
      <c r="J16" s="64"/>
    </row>
    <row r="17" spans="1:15" x14ac:dyDescent="0.4">
      <c r="A17" s="65" t="s">
        <v>11</v>
      </c>
      <c r="B17" s="69">
        <v>-3.6273</v>
      </c>
      <c r="C17" s="64"/>
      <c r="D17" s="65" t="s">
        <v>11</v>
      </c>
      <c r="E17" s="67">
        <v>-3.6436999999999999</v>
      </c>
      <c r="F17" s="64"/>
      <c r="G17" s="65" t="s">
        <v>11</v>
      </c>
      <c r="H17" s="67">
        <v>-3.7393999999999998</v>
      </c>
      <c r="I17" s="65" t="s">
        <v>2</v>
      </c>
      <c r="J17" s="67">
        <v>2.2599999999999998</v>
      </c>
    </row>
    <row r="18" spans="1:15" x14ac:dyDescent="0.4">
      <c r="A18" s="65" t="s">
        <v>20</v>
      </c>
      <c r="B18" s="69">
        <v>7.813968749999999</v>
      </c>
      <c r="C18" s="64"/>
      <c r="D18" s="65" t="s">
        <v>20</v>
      </c>
      <c r="E18" s="67">
        <v>7.8150000000000004</v>
      </c>
      <c r="F18" s="64"/>
      <c r="G18" s="65" t="s">
        <v>20</v>
      </c>
      <c r="H18">
        <v>7.8940000000000001</v>
      </c>
      <c r="I18" s="65" t="s">
        <v>237</v>
      </c>
      <c r="J18" s="67">
        <v>3.57</v>
      </c>
    </row>
    <row r="19" spans="1:15" x14ac:dyDescent="0.4">
      <c r="A19" s="65" t="s">
        <v>0</v>
      </c>
      <c r="B19" s="67">
        <v>0.751</v>
      </c>
      <c r="C19" s="64"/>
      <c r="D19" s="65" t="s">
        <v>0</v>
      </c>
      <c r="E19" s="67">
        <f>124/160.21766</f>
        <v>0.77394714165716816</v>
      </c>
      <c r="F19" s="64"/>
      <c r="G19" s="65" t="s">
        <v>0</v>
      </c>
      <c r="H19" s="67">
        <f>122/160.21766</f>
        <v>0.76146412324334289</v>
      </c>
      <c r="I19" s="64"/>
      <c r="J19" s="64"/>
      <c r="O19" t="s">
        <v>332</v>
      </c>
    </row>
    <row r="20" spans="1:15" x14ac:dyDescent="0.4">
      <c r="A20" s="68" t="s">
        <v>1</v>
      </c>
      <c r="B20" s="67"/>
      <c r="C20" s="64"/>
      <c r="D20" s="68" t="s">
        <v>1</v>
      </c>
      <c r="E20" s="67"/>
      <c r="F20" s="64"/>
      <c r="G20" s="68" t="s">
        <v>1</v>
      </c>
      <c r="H20" s="67">
        <v>2.2349999999999999</v>
      </c>
      <c r="I20" s="64"/>
      <c r="J20" s="64"/>
    </row>
    <row r="21" spans="1:15" x14ac:dyDescent="0.4">
      <c r="A21" s="64"/>
      <c r="B21" s="71"/>
      <c r="C21" s="64"/>
      <c r="D21" s="64"/>
      <c r="E21" s="71"/>
      <c r="F21" s="64"/>
      <c r="G21" s="64"/>
      <c r="H21" s="71"/>
      <c r="I21" s="64"/>
      <c r="J21" s="64"/>
    </row>
    <row r="22" spans="1:15" x14ac:dyDescent="0.4">
      <c r="A22" s="65" t="s">
        <v>45</v>
      </c>
      <c r="B22" s="66" t="s">
        <v>275</v>
      </c>
      <c r="C22" s="64"/>
      <c r="D22" s="65" t="s">
        <v>168</v>
      </c>
      <c r="E22" s="66" t="s">
        <v>275</v>
      </c>
      <c r="F22" s="64"/>
      <c r="G22" s="65" t="s">
        <v>167</v>
      </c>
      <c r="H22" s="66" t="s">
        <v>275</v>
      </c>
      <c r="I22" s="64"/>
      <c r="J22" s="64"/>
      <c r="L22" s="65" t="s">
        <v>263</v>
      </c>
      <c r="M22" s="66" t="s">
        <v>0</v>
      </c>
      <c r="O22" t="s">
        <v>276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7">
        <v>-4.9212999999999996</v>
      </c>
      <c r="F23" s="64"/>
      <c r="G23" s="65" t="s">
        <v>11</v>
      </c>
      <c r="H23" s="67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262</v>
      </c>
    </row>
    <row r="24" spans="1:15" x14ac:dyDescent="0.4">
      <c r="A24" s="65" t="s">
        <v>20</v>
      </c>
      <c r="B24" s="69">
        <v>5.9285281542500012</v>
      </c>
      <c r="C24" s="64"/>
      <c r="D24" s="65" t="s">
        <v>20</v>
      </c>
      <c r="E24" s="67">
        <v>6.1872391485000016</v>
      </c>
      <c r="F24" s="64"/>
      <c r="G24" s="65" t="s">
        <v>20</v>
      </c>
      <c r="H24">
        <v>6.382321689594896</v>
      </c>
      <c r="I24" s="65" t="s">
        <v>237</v>
      </c>
      <c r="J24" s="67">
        <v>1.7819696</v>
      </c>
      <c r="L24" s="65" t="s">
        <v>20</v>
      </c>
      <c r="M24" s="69">
        <v>6.6229776379710001</v>
      </c>
    </row>
    <row r="25" spans="1:15" x14ac:dyDescent="0.4">
      <c r="A25" s="65" t="s">
        <v>0</v>
      </c>
      <c r="B25" s="67">
        <v>1.4430000000000001</v>
      </c>
      <c r="C25" s="64"/>
      <c r="D25" s="65" t="s">
        <v>0</v>
      </c>
      <c r="E25" s="67">
        <f>124/160.21766</f>
        <v>0.77394714165716816</v>
      </c>
      <c r="F25" s="64"/>
      <c r="G25" s="65" t="s">
        <v>0</v>
      </c>
      <c r="H25" s="67">
        <f>122/160.21766</f>
        <v>0.76146412324334289</v>
      </c>
      <c r="I25" s="66" t="s">
        <v>233</v>
      </c>
      <c r="J25" s="1">
        <v>0.61960000000000004</v>
      </c>
      <c r="L25" s="65" t="s">
        <v>0</v>
      </c>
      <c r="M25" s="67">
        <v>1.4430000000000001</v>
      </c>
      <c r="O25" t="s">
        <v>332</v>
      </c>
    </row>
    <row r="26" spans="1:15" x14ac:dyDescent="0.4">
      <c r="A26" s="68" t="s">
        <v>1</v>
      </c>
      <c r="B26" s="67"/>
      <c r="C26" s="64"/>
      <c r="D26" s="68" t="s">
        <v>1</v>
      </c>
      <c r="E26" s="67"/>
      <c r="F26" s="64"/>
      <c r="G26" s="68" t="s">
        <v>1</v>
      </c>
      <c r="H26" s="67"/>
      <c r="I26" s="64"/>
      <c r="J26" s="64"/>
      <c r="L26" s="68" t="s">
        <v>1</v>
      </c>
      <c r="M26" s="67"/>
      <c r="O26" t="s">
        <v>423</v>
      </c>
    </row>
    <row r="27" spans="1:15" x14ac:dyDescent="0.4">
      <c r="A27" s="64"/>
      <c r="B27" s="71"/>
      <c r="C27" s="64"/>
      <c r="D27" s="64"/>
      <c r="E27" s="71"/>
      <c r="F27" s="64"/>
      <c r="G27" s="72"/>
      <c r="H27" s="71"/>
      <c r="J27" s="64"/>
      <c r="L27" s="72"/>
      <c r="M27" s="71"/>
    </row>
    <row r="28" spans="1:15" x14ac:dyDescent="0.4">
      <c r="A28" s="65" t="s">
        <v>45</v>
      </c>
      <c r="B28" s="66" t="s">
        <v>277</v>
      </c>
      <c r="C28" s="64"/>
      <c r="D28" s="65" t="s">
        <v>168</v>
      </c>
      <c r="E28" s="66" t="s">
        <v>277</v>
      </c>
      <c r="F28" s="64"/>
      <c r="G28" s="65" t="s">
        <v>167</v>
      </c>
      <c r="H28" s="66" t="s">
        <v>277</v>
      </c>
      <c r="I28" s="64"/>
      <c r="J28" s="64"/>
      <c r="L28" s="65" t="s">
        <v>263</v>
      </c>
      <c r="M28" s="66" t="s">
        <v>1</v>
      </c>
      <c r="O28" t="s">
        <v>318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7">
        <v>-4.6779999999999999</v>
      </c>
      <c r="F29" s="64"/>
      <c r="G29" s="65" t="s">
        <v>11</v>
      </c>
      <c r="H29" s="67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20</v>
      </c>
      <c r="B30" s="69">
        <v>6.89</v>
      </c>
      <c r="C30" s="64"/>
      <c r="D30" s="65" t="s">
        <v>20</v>
      </c>
      <c r="E30" s="67">
        <v>6.29</v>
      </c>
      <c r="F30" s="64"/>
      <c r="G30" s="65" t="s">
        <v>20</v>
      </c>
      <c r="H30">
        <v>7.0798007000382759</v>
      </c>
      <c r="I30" s="65" t="s">
        <v>237</v>
      </c>
      <c r="J30" s="67">
        <v>3.5239439999999997</v>
      </c>
      <c r="L30" s="65" t="s">
        <v>20</v>
      </c>
      <c r="M30" s="69">
        <v>5.3040000000000003</v>
      </c>
    </row>
    <row r="31" spans="1:15" x14ac:dyDescent="0.4">
      <c r="A31" s="65" t="s">
        <v>0</v>
      </c>
      <c r="B31" s="67">
        <v>1.0610565651751498</v>
      </c>
      <c r="C31" s="64"/>
      <c r="D31" s="65" t="s">
        <v>0</v>
      </c>
      <c r="E31" s="67">
        <v>1.3606490071069599</v>
      </c>
      <c r="F31" s="64"/>
      <c r="G31" s="65" t="s">
        <v>0</v>
      </c>
      <c r="H31" s="67">
        <v>1.0609999999999999</v>
      </c>
      <c r="I31" s="66" t="s">
        <v>233</v>
      </c>
      <c r="J31" s="1">
        <v>1.6359999999999999</v>
      </c>
      <c r="L31" s="65" t="s">
        <v>0</v>
      </c>
      <c r="M31" s="67">
        <v>2.4903621735581463</v>
      </c>
    </row>
    <row r="32" spans="1:15" x14ac:dyDescent="0.4">
      <c r="A32" s="68" t="s">
        <v>1</v>
      </c>
      <c r="B32" s="67">
        <v>1.747622577935541</v>
      </c>
      <c r="C32" s="64"/>
      <c r="D32" s="68" t="s">
        <v>1</v>
      </c>
      <c r="E32" s="1">
        <f xml:space="preserve"> 100/160.21766*3.96</f>
        <v>2.4716376459374079</v>
      </c>
      <c r="F32" s="64"/>
      <c r="G32" s="68" t="s">
        <v>1</v>
      </c>
      <c r="H32" s="67">
        <v>1.748</v>
      </c>
      <c r="I32" s="64"/>
      <c r="J32" s="64"/>
      <c r="L32" s="68" t="s">
        <v>1</v>
      </c>
      <c r="M32" s="67">
        <v>2.3904980262475437</v>
      </c>
    </row>
    <row r="34" spans="1:15" x14ac:dyDescent="0.4">
      <c r="A34" s="65" t="s">
        <v>45</v>
      </c>
      <c r="B34" s="66" t="s">
        <v>186</v>
      </c>
      <c r="C34" s="64"/>
      <c r="D34" s="65" t="s">
        <v>168</v>
      </c>
      <c r="E34" s="66" t="s">
        <v>186</v>
      </c>
      <c r="F34" s="64"/>
      <c r="G34" s="65" t="s">
        <v>167</v>
      </c>
      <c r="H34" s="66" t="s">
        <v>186</v>
      </c>
      <c r="I34" s="64"/>
      <c r="J34" s="64"/>
    </row>
    <row r="35" spans="1:15" x14ac:dyDescent="0.4">
      <c r="A35" s="65" t="s">
        <v>11</v>
      </c>
      <c r="B35" s="69">
        <v>-3.8298999999999999</v>
      </c>
      <c r="C35" s="64"/>
      <c r="D35" s="65" t="s">
        <v>11</v>
      </c>
      <c r="E35" s="67"/>
      <c r="F35" s="64"/>
      <c r="G35" s="65" t="s">
        <v>11</v>
      </c>
      <c r="H35" s="67">
        <v>-4.7061999999999999</v>
      </c>
      <c r="I35" s="65" t="s">
        <v>2</v>
      </c>
      <c r="J35" s="67">
        <v>2.5190000000000001</v>
      </c>
    </row>
    <row r="36" spans="1:15" x14ac:dyDescent="0.4">
      <c r="A36" s="65" t="s">
        <v>20</v>
      </c>
      <c r="B36" s="69">
        <v>7.2709999999999999</v>
      </c>
      <c r="C36" s="64"/>
      <c r="D36" s="65" t="s">
        <v>20</v>
      </c>
      <c r="E36" s="67"/>
      <c r="F36" s="64"/>
      <c r="G36" s="65" t="s">
        <v>20</v>
      </c>
      <c r="H36" s="64">
        <v>6.7229999999999999</v>
      </c>
      <c r="I36" s="65" t="s">
        <v>237</v>
      </c>
      <c r="J36" s="67">
        <v>2.4460000000000002</v>
      </c>
    </row>
    <row r="37" spans="1:15" x14ac:dyDescent="0.4">
      <c r="A37" s="65" t="s">
        <v>0</v>
      </c>
      <c r="B37" s="67">
        <v>0.39400000000000002</v>
      </c>
      <c r="C37" s="64"/>
      <c r="D37" s="65" t="s">
        <v>0</v>
      </c>
      <c r="E37" s="67">
        <v>0.39400000000000002</v>
      </c>
      <c r="F37" s="64"/>
      <c r="G37" s="65" t="s">
        <v>0</v>
      </c>
      <c r="H37" s="67">
        <v>0.39400000000000002</v>
      </c>
      <c r="I37" s="64"/>
      <c r="J37" s="64"/>
    </row>
    <row r="38" spans="1:15" x14ac:dyDescent="0.4">
      <c r="A38" s="68" t="s">
        <v>1</v>
      </c>
      <c r="B38" s="67"/>
      <c r="C38" s="64"/>
      <c r="D38" s="68" t="s">
        <v>1</v>
      </c>
      <c r="E38" s="67"/>
      <c r="F38" s="64"/>
      <c r="G38" s="68" t="s">
        <v>1</v>
      </c>
      <c r="H38" s="67"/>
      <c r="J38" s="64"/>
      <c r="O38" t="s">
        <v>424</v>
      </c>
    </row>
    <row r="40" spans="1:15" x14ac:dyDescent="0.4">
      <c r="A40" s="65" t="s">
        <v>45</v>
      </c>
      <c r="B40" s="66" t="s">
        <v>117</v>
      </c>
      <c r="C40" s="64"/>
      <c r="D40" s="65" t="s">
        <v>168</v>
      </c>
      <c r="E40" s="66" t="s">
        <v>117</v>
      </c>
      <c r="F40" s="64"/>
      <c r="G40" s="65" t="s">
        <v>167</v>
      </c>
      <c r="H40" s="66" t="s">
        <v>117</v>
      </c>
      <c r="I40" s="64"/>
      <c r="J40" s="64"/>
    </row>
    <row r="41" spans="1:15" x14ac:dyDescent="0.4">
      <c r="A41" s="65" t="s">
        <v>11</v>
      </c>
      <c r="B41" s="69">
        <v>-1.3116000000000001</v>
      </c>
      <c r="C41" s="64"/>
      <c r="D41" s="65" t="s">
        <v>11</v>
      </c>
      <c r="E41" s="67">
        <v>-1.3097000000000001</v>
      </c>
      <c r="F41" s="64"/>
      <c r="G41" s="65" t="s">
        <v>11</v>
      </c>
      <c r="H41" s="67">
        <v>-1.3122</v>
      </c>
      <c r="I41" s="65" t="s">
        <v>2</v>
      </c>
      <c r="J41" s="67">
        <v>3.7589999999999999</v>
      </c>
    </row>
    <row r="42" spans="1:15" x14ac:dyDescent="0.4">
      <c r="A42" s="65" t="s">
        <v>20</v>
      </c>
      <c r="B42" s="69">
        <v>36.247</v>
      </c>
      <c r="C42" s="64"/>
      <c r="D42" s="65" t="s">
        <v>20</v>
      </c>
      <c r="E42" s="67">
        <v>36.323999999999998</v>
      </c>
      <c r="F42" s="64"/>
      <c r="G42" s="65" t="s">
        <v>20</v>
      </c>
      <c r="H42">
        <f>74.234/2</f>
        <v>37.116999999999997</v>
      </c>
      <c r="I42" s="65" t="s">
        <v>237</v>
      </c>
      <c r="J42" s="67">
        <v>6.0650000000000004</v>
      </c>
    </row>
    <row r="43" spans="1:15" x14ac:dyDescent="0.4">
      <c r="A43" s="65" t="s">
        <v>0</v>
      </c>
      <c r="B43" s="67">
        <f>12/160.21766</f>
        <v>7.4898110482951752E-2</v>
      </c>
      <c r="C43" s="64"/>
      <c r="D43" s="65" t="s">
        <v>0</v>
      </c>
      <c r="E43" s="67">
        <f>8/160.21766</f>
        <v>4.9932073655301168E-2</v>
      </c>
      <c r="F43" s="64"/>
      <c r="G43" s="65" t="s">
        <v>0</v>
      </c>
      <c r="H43" s="67">
        <f>9/160.21766</f>
        <v>5.6173582862213821E-2</v>
      </c>
      <c r="I43" s="64"/>
      <c r="J43" s="64"/>
      <c r="O43" t="s">
        <v>333</v>
      </c>
    </row>
    <row r="44" spans="1:15" x14ac:dyDescent="0.4">
      <c r="A44" s="68" t="s">
        <v>1</v>
      </c>
      <c r="B44" s="67"/>
      <c r="C44" s="64"/>
      <c r="D44" s="68" t="s">
        <v>1</v>
      </c>
      <c r="E44" s="67"/>
      <c r="F44" s="64"/>
      <c r="G44" s="68" t="s">
        <v>1</v>
      </c>
      <c r="H44" s="67">
        <v>2.6</v>
      </c>
      <c r="J44" s="64"/>
    </row>
    <row r="46" spans="1:15" x14ac:dyDescent="0.4">
      <c r="A46" s="65" t="s">
        <v>45</v>
      </c>
      <c r="B46" s="66" t="s">
        <v>118</v>
      </c>
      <c r="C46" s="64"/>
      <c r="D46" s="65" t="s">
        <v>168</v>
      </c>
      <c r="E46" s="66" t="s">
        <v>118</v>
      </c>
      <c r="F46" s="64"/>
      <c r="G46" s="65" t="s">
        <v>167</v>
      </c>
      <c r="H46" s="66" t="s">
        <v>118</v>
      </c>
      <c r="I46" s="64"/>
      <c r="J46" s="64"/>
    </row>
    <row r="47" spans="1:15" x14ac:dyDescent="0.4">
      <c r="A47" s="65" t="s">
        <v>11</v>
      </c>
      <c r="B47" s="69">
        <v>-1.5829</v>
      </c>
      <c r="C47" s="64"/>
      <c r="D47" s="65" t="s">
        <v>11</v>
      </c>
      <c r="E47" s="67">
        <v>-1.5745</v>
      </c>
      <c r="F47" s="64"/>
      <c r="G47" s="65" t="s">
        <v>11</v>
      </c>
      <c r="H47" s="67">
        <v>-1.5908</v>
      </c>
      <c r="I47" s="65" t="s">
        <v>2</v>
      </c>
      <c r="J47" s="67">
        <v>3.2029999999999998</v>
      </c>
    </row>
    <row r="48" spans="1:15" x14ac:dyDescent="0.4">
      <c r="A48" s="65" t="s">
        <v>20</v>
      </c>
      <c r="B48" s="69">
        <v>22.866</v>
      </c>
      <c r="C48" s="64"/>
      <c r="D48" s="65" t="s">
        <v>20</v>
      </c>
      <c r="E48" s="67">
        <v>22.928000000000001</v>
      </c>
      <c r="F48" s="64"/>
      <c r="G48" s="65" t="s">
        <v>20</v>
      </c>
      <c r="H48">
        <v>22.774999999999999</v>
      </c>
      <c r="I48" s="65" t="s">
        <v>237</v>
      </c>
      <c r="J48" s="67">
        <v>5.1269999999999998</v>
      </c>
    </row>
    <row r="49" spans="1:15" x14ac:dyDescent="0.4">
      <c r="A49" s="65" t="s">
        <v>0</v>
      </c>
      <c r="B49" s="67">
        <v>0.217</v>
      </c>
      <c r="C49" s="64"/>
      <c r="D49" s="65" t="s">
        <v>0</v>
      </c>
      <c r="E49" s="67">
        <f>36/160.21766</f>
        <v>0.22469433144885528</v>
      </c>
      <c r="F49" s="64"/>
      <c r="G49" s="65" t="s">
        <v>0</v>
      </c>
      <c r="H49" s="67">
        <f>37/160.21766</f>
        <v>0.23093584065576792</v>
      </c>
      <c r="I49" s="64"/>
      <c r="J49" s="64"/>
      <c r="O49" t="s">
        <v>334</v>
      </c>
    </row>
    <row r="50" spans="1:15" x14ac:dyDescent="0.4">
      <c r="A50" s="68" t="s">
        <v>1</v>
      </c>
      <c r="B50" s="67"/>
      <c r="C50" s="64"/>
      <c r="D50" s="68" t="s">
        <v>1</v>
      </c>
      <c r="E50" s="67"/>
      <c r="F50" s="64"/>
      <c r="G50" s="68" t="s">
        <v>1</v>
      </c>
      <c r="H50" s="67">
        <v>2.895</v>
      </c>
      <c r="J50" s="64"/>
    </row>
    <row r="52" spans="1:15" x14ac:dyDescent="0.4">
      <c r="A52" s="65" t="s">
        <v>45</v>
      </c>
      <c r="B52" s="66" t="s">
        <v>119</v>
      </c>
      <c r="C52" s="64"/>
      <c r="D52" s="65" t="s">
        <v>168</v>
      </c>
      <c r="E52" s="66" t="s">
        <v>119</v>
      </c>
      <c r="F52" s="64"/>
      <c r="G52" s="65" t="s">
        <v>167</v>
      </c>
      <c r="H52" s="66" t="s">
        <v>278</v>
      </c>
      <c r="I52" s="64"/>
      <c r="J52" s="64"/>
    </row>
    <row r="53" spans="1:15" x14ac:dyDescent="0.4">
      <c r="A53" s="65" t="s">
        <v>11</v>
      </c>
      <c r="B53" s="69">
        <v>-3.7456</v>
      </c>
      <c r="C53" s="64"/>
      <c r="D53" s="65" t="s">
        <v>11</v>
      </c>
      <c r="E53" s="50">
        <v>-3.6530999999999998</v>
      </c>
      <c r="F53" s="64"/>
      <c r="G53" s="65" t="s">
        <v>11</v>
      </c>
      <c r="H53" s="67">
        <v>-3.6671999999999998</v>
      </c>
      <c r="I53" s="65" t="s">
        <v>2</v>
      </c>
      <c r="J53" s="1">
        <v>2.87</v>
      </c>
    </row>
    <row r="54" spans="1:15" x14ac:dyDescent="0.4">
      <c r="A54" s="65" t="s">
        <v>20</v>
      </c>
      <c r="B54" s="69">
        <v>16.472000000000001</v>
      </c>
      <c r="C54" s="64"/>
      <c r="D54" s="65" t="s">
        <v>20</v>
      </c>
      <c r="E54" s="67">
        <v>16.701000000000001</v>
      </c>
      <c r="F54" s="64"/>
      <c r="G54" s="65" t="s">
        <v>20</v>
      </c>
      <c r="H54">
        <v>16.78766036361997</v>
      </c>
      <c r="I54" s="65" t="s">
        <v>237</v>
      </c>
      <c r="J54" s="67">
        <v>4.7068000000000003</v>
      </c>
    </row>
    <row r="55" spans="1:15" x14ac:dyDescent="0.4">
      <c r="A55" s="65" t="s">
        <v>0</v>
      </c>
      <c r="B55" s="67">
        <f>83/160.21766</f>
        <v>0.51804526417374963</v>
      </c>
      <c r="C55" s="64"/>
      <c r="D55" s="65" t="s">
        <v>0</v>
      </c>
      <c r="E55" s="67">
        <f>69/160.21766</f>
        <v>0.43066413527697261</v>
      </c>
      <c r="F55" s="64"/>
      <c r="G55" s="65" t="s">
        <v>0</v>
      </c>
      <c r="H55" s="67">
        <v>0.46100000000000002</v>
      </c>
      <c r="I55" s="66" t="s">
        <v>233</v>
      </c>
      <c r="J55" s="1">
        <v>1.64</v>
      </c>
      <c r="O55" t="s">
        <v>335</v>
      </c>
    </row>
    <row r="56" spans="1:15" x14ac:dyDescent="0.4">
      <c r="A56" s="68" t="s">
        <v>1</v>
      </c>
      <c r="B56" s="67">
        <v>3.4079999999999999</v>
      </c>
      <c r="C56" s="64"/>
      <c r="D56" s="68" t="s">
        <v>1</v>
      </c>
      <c r="E56" s="67"/>
      <c r="F56" s="64"/>
      <c r="G56" s="68" t="s">
        <v>1</v>
      </c>
      <c r="H56" s="67"/>
      <c r="J56" s="64"/>
    </row>
    <row r="58" spans="1:15" x14ac:dyDescent="0.4">
      <c r="A58" s="65" t="s">
        <v>45</v>
      </c>
      <c r="B58" s="66" t="s">
        <v>120</v>
      </c>
      <c r="C58" s="64"/>
      <c r="D58" s="65" t="s">
        <v>168</v>
      </c>
      <c r="E58" s="66" t="s">
        <v>120</v>
      </c>
      <c r="F58" s="64"/>
      <c r="G58" s="65" t="s">
        <v>167</v>
      </c>
      <c r="H58" s="66" t="s">
        <v>120</v>
      </c>
      <c r="I58" s="64"/>
      <c r="J58" s="64"/>
    </row>
    <row r="59" spans="1:15" x14ac:dyDescent="0.4">
      <c r="A59" s="65" t="s">
        <v>11</v>
      </c>
      <c r="B59" s="69">
        <v>-4.8937999999999997</v>
      </c>
      <c r="C59" s="64"/>
      <c r="D59" s="65" t="s">
        <v>11</v>
      </c>
      <c r="E59" s="50">
        <v>-4.8997999999999999</v>
      </c>
      <c r="F59" s="64"/>
      <c r="G59" s="65" t="s">
        <v>11</v>
      </c>
      <c r="H59" s="50">
        <v>-4.9123999999999999</v>
      </c>
      <c r="I59" s="65" t="s">
        <v>2</v>
      </c>
      <c r="J59" s="67">
        <v>2.6389999999999998</v>
      </c>
    </row>
    <row r="60" spans="1:15" x14ac:dyDescent="0.4">
      <c r="A60" s="65" t="s">
        <v>20</v>
      </c>
      <c r="B60" s="69">
        <v>14.484</v>
      </c>
      <c r="C60" s="64"/>
      <c r="D60" s="65" t="s">
        <v>20</v>
      </c>
      <c r="E60" s="67">
        <v>14.776</v>
      </c>
      <c r="F60" s="64"/>
      <c r="G60" s="65" t="s">
        <v>20</v>
      </c>
      <c r="H60" s="1">
        <v>14.371499999999999</v>
      </c>
      <c r="I60" s="65" t="s">
        <v>237</v>
      </c>
      <c r="J60" s="67">
        <v>4.7640000000000002</v>
      </c>
    </row>
    <row r="61" spans="1:15" x14ac:dyDescent="0.4">
      <c r="A61" s="65" t="s">
        <v>0</v>
      </c>
      <c r="B61" s="67">
        <f>83/160.21766</f>
        <v>0.51804526417374963</v>
      </c>
      <c r="C61" s="64"/>
      <c r="D61" s="65" t="s">
        <v>0</v>
      </c>
      <c r="E61" s="67">
        <f>94/160.21766</f>
        <v>0.58670186544978875</v>
      </c>
      <c r="F61" s="64"/>
      <c r="G61" s="65" t="s">
        <v>0</v>
      </c>
      <c r="H61" s="67">
        <f>86/160.21766</f>
        <v>0.53676979179448758</v>
      </c>
      <c r="I61" s="64"/>
      <c r="J61" s="64"/>
      <c r="O61" t="s">
        <v>336</v>
      </c>
    </row>
    <row r="62" spans="1:15" x14ac:dyDescent="0.4">
      <c r="A62" s="68" t="s">
        <v>1</v>
      </c>
      <c r="B62" s="67"/>
      <c r="C62" s="64"/>
      <c r="D62" s="68" t="s">
        <v>1</v>
      </c>
      <c r="E62" s="67"/>
      <c r="F62" s="64"/>
      <c r="G62" s="68" t="s">
        <v>1</v>
      </c>
      <c r="H62" s="67"/>
      <c r="J62" s="64"/>
      <c r="O62" t="s">
        <v>425</v>
      </c>
    </row>
    <row r="64" spans="1:15" x14ac:dyDescent="0.4">
      <c r="A64" s="65" t="s">
        <v>45</v>
      </c>
      <c r="B64" s="66" t="s">
        <v>279</v>
      </c>
      <c r="C64" s="64"/>
      <c r="D64" s="65" t="s">
        <v>168</v>
      </c>
      <c r="E64" s="66" t="s">
        <v>279</v>
      </c>
      <c r="F64" s="64"/>
      <c r="G64" s="65" t="s">
        <v>167</v>
      </c>
      <c r="H64" s="66" t="s">
        <v>279</v>
      </c>
      <c r="I64" s="64" t="s">
        <v>280</v>
      </c>
      <c r="J64" s="64"/>
      <c r="L64" s="65" t="s">
        <v>263</v>
      </c>
      <c r="M64" s="66" t="s">
        <v>213</v>
      </c>
      <c r="O64" t="s">
        <v>281</v>
      </c>
    </row>
    <row r="65" spans="1:15" x14ac:dyDescent="0.4">
      <c r="A65" s="65" t="s">
        <v>11</v>
      </c>
      <c r="B65" s="69">
        <v>-4.4836</v>
      </c>
      <c r="C65" s="64"/>
      <c r="D65" s="65" t="s">
        <v>11</v>
      </c>
      <c r="E65" s="50">
        <v>-4.6497999999999999</v>
      </c>
      <c r="F65" s="64"/>
      <c r="G65" s="65" t="s">
        <v>11</v>
      </c>
      <c r="H65" s="50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282</v>
      </c>
    </row>
    <row r="66" spans="1:15" x14ac:dyDescent="0.4">
      <c r="A66" s="65" t="s">
        <v>20</v>
      </c>
      <c r="B66" s="69">
        <v>14.795553818249997</v>
      </c>
      <c r="C66" s="64"/>
      <c r="D66" s="65" t="s">
        <v>20</v>
      </c>
      <c r="E66" s="67">
        <v>14.552211488000001</v>
      </c>
      <c r="F66" s="64"/>
      <c r="G66" s="65" t="s">
        <v>20</v>
      </c>
      <c r="H66" s="1">
        <v>14.801170548124517</v>
      </c>
      <c r="I66" s="65" t="s">
        <v>237</v>
      </c>
      <c r="J66" s="67">
        <v>4.4710049999999999</v>
      </c>
      <c r="L66" s="65" t="s">
        <v>20</v>
      </c>
      <c r="M66" s="69">
        <v>13.78</v>
      </c>
      <c r="O66" s="64" t="s">
        <v>273</v>
      </c>
    </row>
    <row r="67" spans="1:15" x14ac:dyDescent="0.4">
      <c r="A67" s="65" t="s">
        <v>0</v>
      </c>
      <c r="B67" s="67">
        <v>0.36599999999999999</v>
      </c>
      <c r="C67" s="64"/>
      <c r="D67" s="65" t="s">
        <v>0</v>
      </c>
      <c r="E67" s="67">
        <v>0.6166611096429695</v>
      </c>
      <c r="F67" s="64"/>
      <c r="G67" s="65" t="s">
        <v>0</v>
      </c>
      <c r="H67" s="67">
        <v>0.50493809483923313</v>
      </c>
      <c r="I67" s="66" t="s">
        <v>233</v>
      </c>
      <c r="J67" s="1">
        <v>1.617</v>
      </c>
      <c r="L67" s="65" t="s">
        <v>0</v>
      </c>
      <c r="M67" s="67">
        <v>0.59668828018084896</v>
      </c>
      <c r="O67" t="s">
        <v>283</v>
      </c>
    </row>
    <row r="68" spans="1:15" x14ac:dyDescent="0.4">
      <c r="A68" s="68" t="s">
        <v>1</v>
      </c>
      <c r="B68" s="67">
        <v>3.1509999999999998</v>
      </c>
      <c r="C68" s="64"/>
      <c r="D68" s="68" t="s">
        <v>1</v>
      </c>
      <c r="E68" s="67"/>
      <c r="F68" s="64"/>
      <c r="G68" s="68" t="s">
        <v>1</v>
      </c>
      <c r="H68" s="67"/>
      <c r="J68" s="64"/>
      <c r="L68" s="68" t="s">
        <v>1</v>
      </c>
      <c r="M68" s="67"/>
    </row>
    <row r="70" spans="1:15" x14ac:dyDescent="0.4">
      <c r="A70" s="65" t="s">
        <v>45</v>
      </c>
      <c r="B70" s="66" t="s">
        <v>215</v>
      </c>
      <c r="C70" s="64"/>
      <c r="D70" s="65" t="s">
        <v>168</v>
      </c>
      <c r="E70" s="66" t="s">
        <v>215</v>
      </c>
      <c r="F70" s="64"/>
      <c r="G70" s="65" t="s">
        <v>167</v>
      </c>
      <c r="H70" s="66" t="s">
        <v>284</v>
      </c>
      <c r="I70" s="64"/>
      <c r="J70" s="64"/>
    </row>
    <row r="71" spans="1:15" x14ac:dyDescent="0.4">
      <c r="A71" s="65" t="s">
        <v>11</v>
      </c>
      <c r="B71" s="69">
        <v>-2.8351999999999999</v>
      </c>
      <c r="C71" s="64"/>
      <c r="D71" s="65" t="s">
        <v>11</v>
      </c>
      <c r="E71" s="50">
        <v>-2.9990000000000001</v>
      </c>
      <c r="F71" s="64"/>
      <c r="G71" s="65" t="s">
        <v>11</v>
      </c>
      <c r="H71" s="50">
        <v>-3.2938000000000001</v>
      </c>
      <c r="I71" s="65" t="s">
        <v>2</v>
      </c>
      <c r="J71" s="67">
        <v>3.3650000000000002</v>
      </c>
    </row>
    <row r="72" spans="1:15" x14ac:dyDescent="0.4">
      <c r="A72" s="65" t="s">
        <v>20</v>
      </c>
      <c r="B72" s="69">
        <v>15.852</v>
      </c>
      <c r="C72" s="64"/>
      <c r="D72" s="65" t="s">
        <v>20</v>
      </c>
      <c r="E72" s="67">
        <v>15.795999999999999</v>
      </c>
      <c r="F72" s="64"/>
      <c r="G72" s="65" t="s">
        <v>20</v>
      </c>
      <c r="H72" s="1">
        <v>17.24138430147131</v>
      </c>
      <c r="I72" s="65" t="s">
        <v>237</v>
      </c>
      <c r="J72" s="67">
        <v>3.5164249999999999</v>
      </c>
    </row>
    <row r="73" spans="1:15" x14ac:dyDescent="0.4">
      <c r="A73" s="65" t="s">
        <v>0</v>
      </c>
      <c r="B73" s="67">
        <f>112/160.21766</f>
        <v>0.69904903117421635</v>
      </c>
      <c r="C73" s="64"/>
      <c r="D73" s="65" t="s">
        <v>0</v>
      </c>
      <c r="E73" s="67"/>
      <c r="F73" s="64"/>
      <c r="G73" s="65" t="s">
        <v>0</v>
      </c>
      <c r="H73" s="67"/>
      <c r="I73" s="66" t="s">
        <v>233</v>
      </c>
      <c r="J73" s="1">
        <v>1.0449999999999999</v>
      </c>
      <c r="O73" t="s">
        <v>337</v>
      </c>
    </row>
    <row r="74" spans="1:15" x14ac:dyDescent="0.4">
      <c r="A74" s="68" t="s">
        <v>1</v>
      </c>
      <c r="B74" s="67"/>
      <c r="C74" s="64"/>
      <c r="D74" s="68" t="s">
        <v>1</v>
      </c>
      <c r="E74" s="67"/>
      <c r="F74" s="64"/>
      <c r="G74" s="68" t="s">
        <v>1</v>
      </c>
      <c r="H74" s="67"/>
      <c r="J74" s="64"/>
      <c r="O74" t="s">
        <v>426</v>
      </c>
    </row>
    <row r="76" spans="1:15" x14ac:dyDescent="0.4">
      <c r="A76" s="65" t="s">
        <v>45</v>
      </c>
      <c r="B76" s="66" t="s">
        <v>121</v>
      </c>
      <c r="C76" s="64"/>
      <c r="D76" s="65" t="s">
        <v>168</v>
      </c>
      <c r="E76" s="66" t="s">
        <v>121</v>
      </c>
      <c r="F76" s="64"/>
      <c r="G76" s="65" t="s">
        <v>167</v>
      </c>
      <c r="H76" s="66" t="s">
        <v>121</v>
      </c>
      <c r="I76" s="64"/>
      <c r="J76" s="64"/>
    </row>
    <row r="77" spans="1:15" x14ac:dyDescent="0.4">
      <c r="A77" s="65" t="s">
        <v>11</v>
      </c>
      <c r="B77" s="69">
        <v>-1.0981000000000001</v>
      </c>
      <c r="C77" s="64"/>
      <c r="D77" s="65" t="s">
        <v>11</v>
      </c>
      <c r="E77" s="50">
        <v>-1.081</v>
      </c>
      <c r="F77" s="64"/>
      <c r="G77" s="65" t="s">
        <v>11</v>
      </c>
      <c r="H77" s="50">
        <v>-1.0988</v>
      </c>
      <c r="I77" s="65" t="s">
        <v>2</v>
      </c>
      <c r="J77" s="67">
        <v>4.758</v>
      </c>
    </row>
    <row r="78" spans="1:15" x14ac:dyDescent="0.4">
      <c r="A78" s="65" t="s">
        <v>20</v>
      </c>
      <c r="B78" s="69">
        <v>73.709999999999994</v>
      </c>
      <c r="C78" s="64"/>
      <c r="D78" s="65" t="s">
        <v>20</v>
      </c>
      <c r="E78" s="67">
        <v>72.853999999999999</v>
      </c>
      <c r="F78" s="64"/>
      <c r="G78" s="65" t="s">
        <v>20</v>
      </c>
      <c r="H78" s="1">
        <v>74.375</v>
      </c>
      <c r="I78" s="65" t="s">
        <v>237</v>
      </c>
      <c r="J78" s="67">
        <v>7.5869999999999997</v>
      </c>
    </row>
    <row r="79" spans="1:15" x14ac:dyDescent="0.4">
      <c r="A79" s="65" t="s">
        <v>0</v>
      </c>
      <c r="B79" s="67">
        <f>4/160.21766</f>
        <v>2.4966036827650584E-2</v>
      </c>
      <c r="C79" s="64"/>
      <c r="D79" s="65" t="s">
        <v>0</v>
      </c>
      <c r="E79" s="67">
        <f>4/160.21766</f>
        <v>2.4966036827650584E-2</v>
      </c>
      <c r="F79" s="64"/>
      <c r="G79" s="65" t="s">
        <v>0</v>
      </c>
      <c r="H79" s="67"/>
      <c r="I79" s="64"/>
      <c r="J79" s="64"/>
      <c r="O79" t="s">
        <v>338</v>
      </c>
    </row>
    <row r="80" spans="1:15" x14ac:dyDescent="0.4">
      <c r="A80" s="68" t="s">
        <v>1</v>
      </c>
      <c r="B80" s="67"/>
      <c r="C80" s="64"/>
      <c r="D80" s="68" t="s">
        <v>1</v>
      </c>
      <c r="E80" s="67">
        <v>2.6669999999999998</v>
      </c>
      <c r="F80" s="64"/>
      <c r="G80" s="68" t="s">
        <v>1</v>
      </c>
      <c r="H80" s="67"/>
      <c r="J80" s="64"/>
      <c r="O80" t="s">
        <v>427</v>
      </c>
    </row>
    <row r="82" spans="1:15" x14ac:dyDescent="0.4">
      <c r="A82" s="65" t="s">
        <v>45</v>
      </c>
      <c r="B82" s="66" t="s">
        <v>122</v>
      </c>
      <c r="C82" s="64"/>
      <c r="D82" s="65" t="s">
        <v>168</v>
      </c>
      <c r="E82" s="66" t="s">
        <v>122</v>
      </c>
      <c r="F82" s="64"/>
      <c r="G82" s="65" t="s">
        <v>167</v>
      </c>
      <c r="H82" s="66" t="s">
        <v>122</v>
      </c>
      <c r="I82" s="64"/>
      <c r="J82" s="64"/>
    </row>
    <row r="83" spans="1:15" x14ac:dyDescent="0.4">
      <c r="A83" s="65" t="s">
        <v>11</v>
      </c>
      <c r="B83" s="69">
        <v>-1.9984999999999999</v>
      </c>
      <c r="C83" s="64"/>
      <c r="D83" s="65" t="s">
        <v>11</v>
      </c>
      <c r="E83" s="50">
        <v>-1.982</v>
      </c>
      <c r="F83" s="64"/>
      <c r="G83" s="65" t="s">
        <v>11</v>
      </c>
      <c r="H83" s="50">
        <v>-1.9995000000000001</v>
      </c>
      <c r="I83" s="65" t="s">
        <v>2</v>
      </c>
      <c r="J83" s="67">
        <v>3.8969999999999998</v>
      </c>
    </row>
    <row r="84" spans="1:15" x14ac:dyDescent="0.4">
      <c r="A84" s="65" t="s">
        <v>20</v>
      </c>
      <c r="B84" s="69">
        <v>41.761000000000003</v>
      </c>
      <c r="C84" s="64"/>
      <c r="D84" s="65" t="s">
        <v>20</v>
      </c>
      <c r="E84" s="67">
        <v>42.171999999999997</v>
      </c>
      <c r="F84" s="64"/>
      <c r="G84" s="65" t="s">
        <v>20</v>
      </c>
      <c r="H84" s="1">
        <v>42.415500000000002</v>
      </c>
      <c r="I84" s="65" t="s">
        <v>237</v>
      </c>
      <c r="J84" s="67">
        <v>6.4509999999999996</v>
      </c>
    </row>
    <row r="85" spans="1:15" x14ac:dyDescent="0.4">
      <c r="A85" s="65" t="s">
        <v>0</v>
      </c>
      <c r="B85" s="67">
        <f>17/160.21766</f>
        <v>0.106105656517515</v>
      </c>
      <c r="C85" s="64"/>
      <c r="D85" s="65" t="s">
        <v>0</v>
      </c>
      <c r="E85" s="67">
        <f>15/160.21766</f>
        <v>9.362263810368969E-2</v>
      </c>
      <c r="F85" s="64"/>
      <c r="G85" s="65" t="s">
        <v>0</v>
      </c>
      <c r="H85" s="67">
        <f>18/160.21766</f>
        <v>0.11234716572442764</v>
      </c>
      <c r="I85" s="64"/>
      <c r="J85" s="64"/>
      <c r="O85" t="s">
        <v>339</v>
      </c>
    </row>
    <row r="86" spans="1:15" x14ac:dyDescent="0.4">
      <c r="A86" s="68" t="s">
        <v>1</v>
      </c>
      <c r="B86" s="67"/>
      <c r="C86" s="64"/>
      <c r="D86" s="68" t="s">
        <v>1</v>
      </c>
      <c r="E86" s="67"/>
      <c r="F86" s="64"/>
      <c r="G86" s="68" t="s">
        <v>1</v>
      </c>
      <c r="H86" s="67">
        <v>2.173</v>
      </c>
      <c r="J86" s="64"/>
    </row>
    <row r="88" spans="1:15" x14ac:dyDescent="0.4">
      <c r="A88" s="65" t="s">
        <v>45</v>
      </c>
      <c r="B88" s="66" t="s">
        <v>182</v>
      </c>
      <c r="C88" s="64"/>
      <c r="D88" s="65" t="s">
        <v>168</v>
      </c>
      <c r="E88" s="66" t="s">
        <v>182</v>
      </c>
      <c r="F88" s="64"/>
      <c r="G88" s="65" t="s">
        <v>167</v>
      </c>
      <c r="H88" s="66" t="s">
        <v>182</v>
      </c>
      <c r="I88" s="64"/>
      <c r="J88" s="64"/>
    </row>
    <row r="89" spans="1:15" x14ac:dyDescent="0.4">
      <c r="A89" s="65" t="s">
        <v>11</v>
      </c>
      <c r="B89" s="69">
        <v>-6.2832999999999997</v>
      </c>
      <c r="C89" s="64"/>
      <c r="D89" s="65" t="s">
        <v>11</v>
      </c>
      <c r="E89" s="50">
        <v>-6.2286999999999999</v>
      </c>
      <c r="F89" s="64"/>
      <c r="G89" s="65" t="s">
        <v>11</v>
      </c>
      <c r="H89" s="50">
        <v>-6.3324999999999996</v>
      </c>
      <c r="I89" s="65" t="s">
        <v>2</v>
      </c>
      <c r="J89" s="67">
        <v>3.319</v>
      </c>
    </row>
    <row r="90" spans="1:15" x14ac:dyDescent="0.4">
      <c r="A90" s="65" t="s">
        <v>20</v>
      </c>
      <c r="B90" s="69">
        <v>24.635999999999999</v>
      </c>
      <c r="C90" s="64"/>
      <c r="D90" s="65" t="s">
        <v>20</v>
      </c>
      <c r="E90" s="67">
        <v>24.864999999999998</v>
      </c>
      <c r="F90" s="64"/>
      <c r="G90" s="65" t="s">
        <v>20</v>
      </c>
      <c r="H90">
        <f>49.388/2</f>
        <v>24.693999999999999</v>
      </c>
      <c r="I90" s="65" t="s">
        <v>237</v>
      </c>
      <c r="J90" s="67">
        <v>5.1779999999999999</v>
      </c>
    </row>
    <row r="91" spans="1:15" x14ac:dyDescent="0.4">
      <c r="A91" s="65" t="s">
        <v>0</v>
      </c>
      <c r="B91" s="67">
        <f>51/160.21766</f>
        <v>0.31831696955254496</v>
      </c>
      <c r="C91" s="64"/>
      <c r="D91" s="65" t="s">
        <v>0</v>
      </c>
      <c r="E91" s="67">
        <f>53/160.21766</f>
        <v>0.33079998796637028</v>
      </c>
      <c r="F91" s="64"/>
      <c r="G91" s="65" t="s">
        <v>0</v>
      </c>
      <c r="H91" s="67">
        <f>52/160.21766</f>
        <v>0.32455847875945759</v>
      </c>
      <c r="I91" s="64"/>
      <c r="J91" s="64"/>
      <c r="O91" t="s">
        <v>340</v>
      </c>
    </row>
    <row r="92" spans="1:15" x14ac:dyDescent="0.4">
      <c r="A92" s="68" t="s">
        <v>1</v>
      </c>
      <c r="B92" s="67"/>
      <c r="C92" s="64"/>
      <c r="D92" s="68" t="s">
        <v>1</v>
      </c>
      <c r="E92" s="67"/>
      <c r="F92" s="64"/>
      <c r="G92" s="68" t="s">
        <v>1</v>
      </c>
      <c r="H92" s="67">
        <v>2.2559999999999998</v>
      </c>
      <c r="J92" s="64"/>
    </row>
    <row r="94" spans="1:15" x14ac:dyDescent="0.4">
      <c r="A94" s="65" t="s">
        <v>45</v>
      </c>
      <c r="B94" s="66" t="s">
        <v>123</v>
      </c>
      <c r="C94" s="64"/>
      <c r="D94" s="65" t="s">
        <v>168</v>
      </c>
      <c r="E94" s="66" t="s">
        <v>123</v>
      </c>
      <c r="F94" s="64"/>
      <c r="G94" s="65" t="s">
        <v>167</v>
      </c>
      <c r="H94" s="66" t="s">
        <v>123</v>
      </c>
      <c r="I94" s="64"/>
      <c r="J94" s="64"/>
    </row>
    <row r="95" spans="1:15" x14ac:dyDescent="0.4">
      <c r="A95" s="65" t="s">
        <v>11</v>
      </c>
      <c r="B95" s="69">
        <v>-7.8334999999999999</v>
      </c>
      <c r="C95" s="64"/>
      <c r="D95" s="65" t="s">
        <v>11</v>
      </c>
      <c r="E95" s="50">
        <v>-7.7835000000000001</v>
      </c>
      <c r="F95" s="64"/>
      <c r="G95" s="65" t="s">
        <v>11</v>
      </c>
      <c r="H95" s="50">
        <v>-7.8910999999999998</v>
      </c>
      <c r="I95" s="65" t="s">
        <v>2</v>
      </c>
      <c r="J95" s="67">
        <v>2.9340000000000002</v>
      </c>
    </row>
    <row r="96" spans="1:15" x14ac:dyDescent="0.4">
      <c r="A96" s="65" t="s">
        <v>20</v>
      </c>
      <c r="B96" s="69">
        <v>17.344999999999999</v>
      </c>
      <c r="C96" s="64"/>
      <c r="D96" s="65" t="s">
        <v>20</v>
      </c>
      <c r="E96" s="67">
        <v>17.187999999999999</v>
      </c>
      <c r="F96" s="64"/>
      <c r="G96" s="65" t="s">
        <v>20</v>
      </c>
      <c r="H96" s="1">
        <f>34.714/2</f>
        <v>17.356999999999999</v>
      </c>
      <c r="I96" s="65" t="s">
        <v>237</v>
      </c>
      <c r="J96" s="67">
        <v>4.657</v>
      </c>
    </row>
    <row r="97" spans="1:15" x14ac:dyDescent="0.4">
      <c r="A97" s="65" t="s">
        <v>0</v>
      </c>
      <c r="B97" s="67">
        <f>107/160.21766</f>
        <v>0.66784148513965313</v>
      </c>
      <c r="C97" s="64"/>
      <c r="D97" s="65" t="s">
        <v>0</v>
      </c>
      <c r="E97" s="67">
        <f>105/160.21766</f>
        <v>0.65535846672582787</v>
      </c>
      <c r="F97" s="64"/>
      <c r="G97" s="65" t="s">
        <v>0</v>
      </c>
      <c r="H97" s="67">
        <f>113/160.21766</f>
        <v>0.70529054038112904</v>
      </c>
      <c r="I97" s="64"/>
      <c r="J97" s="64"/>
      <c r="O97" t="s">
        <v>341</v>
      </c>
    </row>
    <row r="98" spans="1:15" x14ac:dyDescent="0.4">
      <c r="A98" s="68" t="s">
        <v>1</v>
      </c>
      <c r="B98" s="67"/>
      <c r="C98" s="64"/>
      <c r="D98" s="68" t="s">
        <v>1</v>
      </c>
      <c r="E98" s="67"/>
      <c r="F98" s="64"/>
      <c r="G98" s="68" t="s">
        <v>1</v>
      </c>
      <c r="H98" s="67"/>
      <c r="J98" s="64"/>
      <c r="O98" t="s">
        <v>428</v>
      </c>
    </row>
    <row r="100" spans="1:15" x14ac:dyDescent="0.4">
      <c r="A100" s="65" t="s">
        <v>45</v>
      </c>
      <c r="B100" s="66" t="s">
        <v>124</v>
      </c>
      <c r="C100" s="64"/>
      <c r="D100" s="65" t="s">
        <v>168</v>
      </c>
      <c r="E100" s="66" t="s">
        <v>124</v>
      </c>
      <c r="F100" s="64"/>
      <c r="G100" s="65" t="s">
        <v>167</v>
      </c>
      <c r="H100" s="66" t="s">
        <v>285</v>
      </c>
      <c r="I100" s="64"/>
      <c r="J100" s="64"/>
    </row>
    <row r="101" spans="1:15" x14ac:dyDescent="0.4">
      <c r="A101" s="65" t="s">
        <v>11</v>
      </c>
      <c r="B101" s="69">
        <v>-8.8367000000000004</v>
      </c>
      <c r="C101" s="64"/>
      <c r="D101" s="65" t="s">
        <v>11</v>
      </c>
      <c r="E101" s="50">
        <v>-9.0823999999999998</v>
      </c>
      <c r="F101" s="64"/>
      <c r="G101" s="65" t="s">
        <v>11</v>
      </c>
      <c r="H101" s="50">
        <v>-8.7095000000000002</v>
      </c>
      <c r="I101" s="65" t="s">
        <v>2</v>
      </c>
      <c r="J101" s="67">
        <v>2.605</v>
      </c>
    </row>
    <row r="102" spans="1:15" x14ac:dyDescent="0.4">
      <c r="A102" s="65" t="s">
        <v>20</v>
      </c>
      <c r="B102" s="69">
        <v>13.926</v>
      </c>
      <c r="C102" s="64"/>
      <c r="D102" s="65" t="s">
        <v>20</v>
      </c>
      <c r="E102" s="67">
        <v>13.4</v>
      </c>
      <c r="F102" s="64"/>
      <c r="G102" s="65" t="s">
        <v>20</v>
      </c>
      <c r="H102" s="1">
        <v>13.77066718723132</v>
      </c>
      <c r="I102" s="65" t="s">
        <v>237</v>
      </c>
      <c r="J102" s="67">
        <v>4.6863950000000001</v>
      </c>
    </row>
    <row r="103" spans="1:15" x14ac:dyDescent="0.4">
      <c r="A103" s="65" t="s">
        <v>0</v>
      </c>
      <c r="B103" s="67">
        <f>179/160.21766</f>
        <v>1.1172301480373636</v>
      </c>
      <c r="C103" s="64"/>
      <c r="D103" s="65" t="s">
        <v>0</v>
      </c>
      <c r="E103" s="67">
        <f>179/160.21766</f>
        <v>1.1172301480373636</v>
      </c>
      <c r="F103" s="64"/>
      <c r="G103" s="65" t="s">
        <v>0</v>
      </c>
      <c r="H103" s="67">
        <v>1.1020000000000001</v>
      </c>
      <c r="I103" s="66" t="s">
        <v>233</v>
      </c>
      <c r="J103" s="66">
        <v>1.7989999999999999</v>
      </c>
      <c r="O103" t="s">
        <v>342</v>
      </c>
    </row>
    <row r="104" spans="1:15" x14ac:dyDescent="0.4">
      <c r="A104" s="68" t="s">
        <v>1</v>
      </c>
      <c r="B104" s="67"/>
      <c r="C104" s="64"/>
      <c r="D104" s="68" t="s">
        <v>1</v>
      </c>
      <c r="E104" s="67">
        <v>2.726</v>
      </c>
      <c r="F104" s="64"/>
      <c r="G104" s="68" t="s">
        <v>1</v>
      </c>
      <c r="H104" s="67"/>
      <c r="J104" s="64"/>
    </row>
    <row r="106" spans="1:15" x14ac:dyDescent="0.4">
      <c r="A106" s="65" t="s">
        <v>45</v>
      </c>
      <c r="B106" s="66" t="s">
        <v>125</v>
      </c>
      <c r="C106" s="64"/>
      <c r="D106" s="65" t="s">
        <v>168</v>
      </c>
      <c r="E106" s="66" t="s">
        <v>125</v>
      </c>
      <c r="F106" s="64"/>
      <c r="G106" s="65" t="s">
        <v>167</v>
      </c>
      <c r="H106" s="66" t="s">
        <v>125</v>
      </c>
      <c r="I106" s="64"/>
      <c r="J106" s="64"/>
    </row>
    <row r="107" spans="1:15" x14ac:dyDescent="0.4">
      <c r="A107" s="65" t="s">
        <v>11</v>
      </c>
      <c r="B107" s="50">
        <v>-9.2486999999999995</v>
      </c>
      <c r="C107" s="64"/>
      <c r="D107" s="65" t="s">
        <v>11</v>
      </c>
      <c r="E107" s="50">
        <v>-9.6530000000000005</v>
      </c>
      <c r="F107" s="64"/>
      <c r="G107" s="65" t="s">
        <v>11</v>
      </c>
      <c r="H107" s="50">
        <v>-9.2326999999999995</v>
      </c>
      <c r="I107" s="65" t="s">
        <v>2</v>
      </c>
      <c r="J107" s="67">
        <v>2.4910000000000001</v>
      </c>
    </row>
    <row r="108" spans="1:15" x14ac:dyDescent="0.4">
      <c r="A108" s="65" t="s">
        <v>20</v>
      </c>
      <c r="B108" s="69">
        <v>11.903</v>
      </c>
      <c r="C108" s="64"/>
      <c r="D108" s="65" t="s">
        <v>20</v>
      </c>
      <c r="E108" s="67">
        <v>23.74</v>
      </c>
      <c r="F108" s="64"/>
      <c r="G108" s="65" t="s">
        <v>20</v>
      </c>
      <c r="H108" s="1">
        <v>11.952</v>
      </c>
      <c r="I108" s="65" t="s">
        <v>237</v>
      </c>
      <c r="J108" s="67">
        <v>4.45</v>
      </c>
    </row>
    <row r="109" spans="1:15" x14ac:dyDescent="0.4">
      <c r="A109" s="65" t="s">
        <v>0</v>
      </c>
      <c r="B109" s="67">
        <f>241/160.21766</f>
        <v>1.5042037188659478</v>
      </c>
      <c r="C109" s="64"/>
      <c r="D109" s="65" t="s">
        <v>0</v>
      </c>
      <c r="E109" s="67">
        <f>259/160.21766</f>
        <v>1.6165508845903753</v>
      </c>
      <c r="F109" s="64"/>
      <c r="G109" s="65" t="s">
        <v>0</v>
      </c>
      <c r="H109" s="67"/>
      <c r="I109" s="64"/>
      <c r="J109" s="64"/>
      <c r="O109" t="s">
        <v>343</v>
      </c>
    </row>
    <row r="110" spans="1:15" x14ac:dyDescent="0.4">
      <c r="A110" s="68" t="s">
        <v>1</v>
      </c>
      <c r="B110" s="67"/>
      <c r="C110" s="64"/>
      <c r="D110" s="68" t="s">
        <v>1</v>
      </c>
      <c r="E110" s="67">
        <v>3.1219999999999999</v>
      </c>
      <c r="F110" s="64"/>
      <c r="G110" s="68" t="s">
        <v>1</v>
      </c>
      <c r="H110" s="67"/>
      <c r="J110" s="64"/>
      <c r="O110" t="s">
        <v>429</v>
      </c>
    </row>
    <row r="112" spans="1:15" x14ac:dyDescent="0.4">
      <c r="A112" s="65" t="s">
        <v>45</v>
      </c>
      <c r="B112" s="66" t="s">
        <v>187</v>
      </c>
      <c r="C112" s="64"/>
      <c r="D112" s="65" t="s">
        <v>168</v>
      </c>
      <c r="E112" s="66" t="s">
        <v>187</v>
      </c>
      <c r="F112" s="64"/>
      <c r="G112" s="65" t="s">
        <v>167</v>
      </c>
      <c r="H112" s="66" t="s">
        <v>286</v>
      </c>
      <c r="I112" s="64"/>
      <c r="J112" s="64"/>
    </row>
    <row r="113" spans="1:15" x14ac:dyDescent="0.4">
      <c r="A113" s="65" t="s">
        <v>11</v>
      </c>
      <c r="B113" s="50">
        <v>-9.0786999999999995</v>
      </c>
      <c r="C113" s="64"/>
      <c r="D113" s="65" t="s">
        <v>11</v>
      </c>
      <c r="E113" s="50">
        <v>-9.0166000000000004</v>
      </c>
      <c r="F113" s="64"/>
      <c r="G113" s="65" t="s">
        <v>11</v>
      </c>
      <c r="H113" s="50">
        <v>-8.9197000000000006</v>
      </c>
      <c r="I113" s="65" t="s">
        <v>2</v>
      </c>
      <c r="J113" s="67">
        <v>2.4849999999999999</v>
      </c>
    </row>
    <row r="114" spans="1:15" x14ac:dyDescent="0.4">
      <c r="A114" s="65" t="s">
        <v>20</v>
      </c>
      <c r="B114" s="69">
        <v>10.805999999999999</v>
      </c>
      <c r="C114" s="64"/>
      <c r="D114" s="65" t="s">
        <v>20</v>
      </c>
      <c r="E114" s="67">
        <v>10.968999999999999</v>
      </c>
      <c r="F114" s="64"/>
      <c r="G114" s="65" t="s">
        <v>20</v>
      </c>
      <c r="H114" s="1">
        <v>10.751234449539659</v>
      </c>
      <c r="I114" s="65" t="s">
        <v>237</v>
      </c>
      <c r="J114" s="67">
        <v>4.0207300000000004</v>
      </c>
    </row>
    <row r="115" spans="1:15" x14ac:dyDescent="0.4">
      <c r="A115" s="65" t="s">
        <v>0</v>
      </c>
      <c r="B115" s="67">
        <f>280/160.21766</f>
        <v>1.747622577935541</v>
      </c>
      <c r="C115" s="64"/>
      <c r="D115" s="65" t="s">
        <v>0</v>
      </c>
      <c r="E115" s="67"/>
      <c r="F115" s="64"/>
      <c r="G115" s="65" t="s">
        <v>0</v>
      </c>
      <c r="H115" s="67"/>
      <c r="I115" s="66" t="s">
        <v>233</v>
      </c>
      <c r="J115" s="1">
        <v>1.6180000000000001</v>
      </c>
      <c r="O115" t="s">
        <v>344</v>
      </c>
    </row>
    <row r="116" spans="1:15" x14ac:dyDescent="0.4">
      <c r="A116" s="68" t="s">
        <v>1</v>
      </c>
      <c r="B116" s="67"/>
      <c r="C116" s="64"/>
      <c r="D116" s="68" t="s">
        <v>1</v>
      </c>
      <c r="E116" s="67"/>
      <c r="F116" s="64"/>
      <c r="G116" s="68" t="s">
        <v>1</v>
      </c>
      <c r="H116" s="67"/>
      <c r="J116" s="64"/>
      <c r="O116" t="s">
        <v>430</v>
      </c>
    </row>
    <row r="118" spans="1:15" x14ac:dyDescent="0.4">
      <c r="A118" s="65" t="s">
        <v>45</v>
      </c>
      <c r="B118" s="66" t="s">
        <v>126</v>
      </c>
      <c r="C118" s="64"/>
      <c r="D118" s="65" t="s">
        <v>168</v>
      </c>
      <c r="E118" s="66" t="s">
        <v>126</v>
      </c>
      <c r="F118" s="64"/>
      <c r="G118" s="65" t="s">
        <v>167</v>
      </c>
      <c r="H118" s="66" t="s">
        <v>126</v>
      </c>
      <c r="I118" s="64"/>
      <c r="J118" s="64"/>
    </row>
    <row r="119" spans="1:15" x14ac:dyDescent="0.4">
      <c r="A119" s="65" t="s">
        <v>11</v>
      </c>
      <c r="B119" s="50">
        <v>-8.3155999999999999</v>
      </c>
      <c r="C119" s="64"/>
      <c r="D119" s="65" t="s">
        <v>11</v>
      </c>
      <c r="E119" s="50">
        <v>-8.4693000000000005</v>
      </c>
      <c r="F119" s="64"/>
      <c r="G119" s="65" t="s">
        <v>11</v>
      </c>
      <c r="H119" s="50">
        <v>-8.3720999999999997</v>
      </c>
      <c r="I119" s="65" t="s">
        <v>2</v>
      </c>
      <c r="J119" s="67">
        <v>2.4660000000000002</v>
      </c>
    </row>
    <row r="120" spans="1:15" x14ac:dyDescent="0.4">
      <c r="A120" s="65" t="s">
        <v>20</v>
      </c>
      <c r="B120" s="69">
        <v>12.114000000000001</v>
      </c>
      <c r="C120" s="64"/>
      <c r="D120" s="65" t="s">
        <v>20</v>
      </c>
      <c r="E120" s="67">
        <v>11.454000000000001</v>
      </c>
      <c r="F120" s="64"/>
      <c r="G120" s="65" t="s">
        <v>20</v>
      </c>
      <c r="H120" s="1">
        <v>10.268000000000001</v>
      </c>
      <c r="I120" s="65" t="s">
        <v>237</v>
      </c>
      <c r="J120" s="67">
        <v>3.9</v>
      </c>
    </row>
    <row r="121" spans="1:15" x14ac:dyDescent="0.4">
      <c r="A121" s="65" t="s">
        <v>0</v>
      </c>
      <c r="B121" s="67">
        <f>173/160.21766</f>
        <v>1.0797810927958877</v>
      </c>
      <c r="C121" s="64"/>
      <c r="D121" s="65" t="s">
        <v>0</v>
      </c>
      <c r="E121" s="67">
        <f>182/160.21766</f>
        <v>1.1359546756581016</v>
      </c>
      <c r="F121" s="64"/>
      <c r="G121" s="65" t="s">
        <v>0</v>
      </c>
      <c r="H121" s="67">
        <f>295/160.21766</f>
        <v>1.8412452160392307</v>
      </c>
      <c r="I121" s="64"/>
      <c r="J121" s="64"/>
      <c r="O121" t="s">
        <v>345</v>
      </c>
    </row>
    <row r="122" spans="1:15" x14ac:dyDescent="0.4">
      <c r="A122" s="68" t="s">
        <v>1</v>
      </c>
      <c r="B122" s="67"/>
      <c r="C122" s="64"/>
      <c r="D122" s="68" t="s">
        <v>1</v>
      </c>
      <c r="E122" s="67">
        <v>3.9580000000000002</v>
      </c>
      <c r="F122" s="64"/>
      <c r="G122" s="68" t="s">
        <v>1</v>
      </c>
      <c r="H122" s="67"/>
      <c r="J122" s="64"/>
    </row>
    <row r="124" spans="1:15" x14ac:dyDescent="0.4">
      <c r="A124" s="65" t="s">
        <v>45</v>
      </c>
      <c r="B124" s="66" t="s">
        <v>127</v>
      </c>
      <c r="C124" s="64"/>
      <c r="D124" s="65" t="s">
        <v>168</v>
      </c>
      <c r="E124" s="66" t="s">
        <v>127</v>
      </c>
      <c r="F124" s="64"/>
      <c r="G124" s="65" t="s">
        <v>167</v>
      </c>
      <c r="H124" s="66" t="s">
        <v>127</v>
      </c>
      <c r="I124" s="64"/>
      <c r="J124" s="64"/>
    </row>
    <row r="125" spans="1:15" x14ac:dyDescent="0.4">
      <c r="A125" s="65" t="s">
        <v>11</v>
      </c>
      <c r="B125" s="50">
        <v>-7.0922000000000001</v>
      </c>
      <c r="C125" s="64"/>
      <c r="D125" s="65" t="s">
        <v>11</v>
      </c>
      <c r="E125" s="50"/>
      <c r="F125" s="64"/>
      <c r="G125" s="65" t="s">
        <v>11</v>
      </c>
      <c r="H125" s="50">
        <v>-7.1082999999999998</v>
      </c>
      <c r="I125" s="65" t="s">
        <v>2</v>
      </c>
      <c r="J125" s="67">
        <v>2.5009999999999999</v>
      </c>
    </row>
    <row r="126" spans="1:15" x14ac:dyDescent="0.4">
      <c r="A126" s="65" t="s">
        <v>20</v>
      </c>
      <c r="B126" s="69">
        <v>10.913</v>
      </c>
      <c r="C126" s="64"/>
      <c r="D126" s="65" t="s">
        <v>20</v>
      </c>
      <c r="E126" s="67"/>
      <c r="F126" s="64"/>
      <c r="G126" s="65" t="s">
        <v>20</v>
      </c>
      <c r="H126" s="1">
        <v>10.922499999999999</v>
      </c>
      <c r="I126" s="65" t="s">
        <v>237</v>
      </c>
      <c r="J126" s="67">
        <v>4.0330000000000004</v>
      </c>
    </row>
    <row r="127" spans="1:15" x14ac:dyDescent="0.4">
      <c r="A127" s="65" t="s">
        <v>0</v>
      </c>
      <c r="B127" s="67">
        <f>212/160.21766</f>
        <v>1.3231999518654811</v>
      </c>
      <c r="C127" s="64"/>
      <c r="D127" s="65" t="s">
        <v>0</v>
      </c>
      <c r="E127" s="67"/>
      <c r="F127" s="64"/>
      <c r="G127" s="65" t="s">
        <v>0</v>
      </c>
      <c r="H127" s="67">
        <f>212/160.21766</f>
        <v>1.3231999518654811</v>
      </c>
      <c r="I127" s="64"/>
      <c r="J127" s="64"/>
      <c r="O127" t="s">
        <v>346</v>
      </c>
    </row>
    <row r="128" spans="1:15" x14ac:dyDescent="0.4">
      <c r="A128" s="68" t="s">
        <v>1</v>
      </c>
      <c r="B128" s="67"/>
      <c r="C128" s="64"/>
      <c r="D128" s="68" t="s">
        <v>1</v>
      </c>
      <c r="E128" s="67"/>
      <c r="F128" s="64"/>
      <c r="G128" s="68" t="s">
        <v>1</v>
      </c>
      <c r="H128" s="67">
        <v>3.4449999999999998</v>
      </c>
      <c r="J128" s="64"/>
    </row>
    <row r="130" spans="1:15" x14ac:dyDescent="0.4">
      <c r="A130" s="65" t="s">
        <v>45</v>
      </c>
      <c r="B130" s="66" t="s">
        <v>128</v>
      </c>
      <c r="C130" s="64"/>
      <c r="D130" s="65" t="s">
        <v>168</v>
      </c>
      <c r="E130" s="66" t="s">
        <v>128</v>
      </c>
      <c r="F130" s="64"/>
      <c r="G130" s="65" t="s">
        <v>167</v>
      </c>
      <c r="H130" s="66" t="s">
        <v>128</v>
      </c>
      <c r="I130" s="64"/>
      <c r="J130" s="64"/>
    </row>
    <row r="131" spans="1:15" x14ac:dyDescent="0.4">
      <c r="A131" s="65" t="s">
        <v>11</v>
      </c>
      <c r="B131" s="50">
        <v>-5.7797999999999998</v>
      </c>
      <c r="C131" s="64"/>
      <c r="D131" s="65" t="s">
        <v>11</v>
      </c>
      <c r="E131" s="50">
        <v>-5.6845999999999997</v>
      </c>
      <c r="F131" s="64"/>
      <c r="G131" s="65" t="s">
        <v>11</v>
      </c>
      <c r="H131" s="50">
        <v>-5.7539999999999996</v>
      </c>
      <c r="I131" s="65" t="s">
        <v>2</v>
      </c>
      <c r="J131" s="67">
        <v>2.4740000000000002</v>
      </c>
    </row>
    <row r="132" spans="1:15" x14ac:dyDescent="0.4">
      <c r="A132" s="65" t="s">
        <v>20</v>
      </c>
      <c r="B132" s="69">
        <v>10.772</v>
      </c>
      <c r="C132" s="64"/>
      <c r="D132" s="65" t="s">
        <v>20</v>
      </c>
      <c r="E132" s="67">
        <v>10.861000000000001</v>
      </c>
      <c r="F132" s="64"/>
      <c r="G132" s="65" t="s">
        <v>20</v>
      </c>
      <c r="H132" s="1">
        <v>10.79</v>
      </c>
      <c r="I132" s="65" t="s">
        <v>237</v>
      </c>
      <c r="J132" s="67">
        <v>4.07</v>
      </c>
    </row>
    <row r="133" spans="1:15" x14ac:dyDescent="0.4">
      <c r="A133" s="65" t="s">
        <v>0</v>
      </c>
      <c r="B133" s="67">
        <f>198/160.21766</f>
        <v>1.2358188229687039</v>
      </c>
      <c r="C133" s="64"/>
      <c r="D133" s="65" t="s">
        <v>0</v>
      </c>
      <c r="E133" s="67">
        <f>197/160.21766</f>
        <v>1.2295773137617914</v>
      </c>
      <c r="F133" s="64"/>
      <c r="G133" s="65" t="s">
        <v>0</v>
      </c>
      <c r="H133" s="67">
        <f>197/160.21766</f>
        <v>1.2295773137617914</v>
      </c>
      <c r="I133" s="64"/>
      <c r="J133" s="64"/>
      <c r="O133" t="s">
        <v>347</v>
      </c>
    </row>
    <row r="134" spans="1:15" x14ac:dyDescent="0.4">
      <c r="A134" s="68" t="s">
        <v>1</v>
      </c>
      <c r="B134" s="67">
        <v>3.637</v>
      </c>
      <c r="C134" s="64"/>
      <c r="D134" s="68" t="s">
        <v>1</v>
      </c>
      <c r="E134" s="67"/>
      <c r="F134" s="64"/>
      <c r="G134" s="68" t="s">
        <v>1</v>
      </c>
      <c r="H134" s="67"/>
      <c r="J134" s="64"/>
    </row>
    <row r="136" spans="1:15" x14ac:dyDescent="0.4">
      <c r="A136" s="65" t="s">
        <v>45</v>
      </c>
      <c r="B136" s="66" t="s">
        <v>105</v>
      </c>
      <c r="C136" s="64"/>
      <c r="D136" s="65" t="s">
        <v>168</v>
      </c>
      <c r="E136" s="66" t="s">
        <v>105</v>
      </c>
      <c r="F136" s="64"/>
      <c r="G136" s="65" t="s">
        <v>167</v>
      </c>
      <c r="H136" s="66" t="s">
        <v>105</v>
      </c>
      <c r="I136" s="64"/>
      <c r="J136" s="64"/>
    </row>
    <row r="137" spans="1:15" x14ac:dyDescent="0.4">
      <c r="A137" s="65" t="s">
        <v>11</v>
      </c>
      <c r="B137" s="50">
        <v>-4.0991999999999997</v>
      </c>
      <c r="C137" s="64"/>
      <c r="D137" s="65" t="s">
        <v>11</v>
      </c>
      <c r="E137" s="50">
        <v>-4.0621999999999998</v>
      </c>
      <c r="F137" s="64"/>
      <c r="G137" s="65" t="s">
        <v>11</v>
      </c>
      <c r="H137" s="50">
        <v>-4.0914999999999999</v>
      </c>
      <c r="I137" s="65" t="s">
        <v>2</v>
      </c>
      <c r="J137" s="67">
        <v>2.5510000000000002</v>
      </c>
    </row>
    <row r="138" spans="1:15" x14ac:dyDescent="0.4">
      <c r="A138" s="65" t="s">
        <v>20</v>
      </c>
      <c r="B138" s="69">
        <v>11.872</v>
      </c>
      <c r="C138" s="64"/>
      <c r="D138" s="65" t="s">
        <v>20</v>
      </c>
      <c r="E138" s="67">
        <v>11.853</v>
      </c>
      <c r="F138" s="64"/>
      <c r="G138" s="65" t="s">
        <v>20</v>
      </c>
      <c r="H138" s="1">
        <v>11.8085</v>
      </c>
      <c r="I138" s="65" t="s">
        <v>237</v>
      </c>
      <c r="J138" s="67">
        <v>4.1900000000000004</v>
      </c>
    </row>
    <row r="139" spans="1:15" x14ac:dyDescent="0.4">
      <c r="A139" s="65" t="s">
        <v>0</v>
      </c>
      <c r="B139" s="67">
        <f>145/160.21766</f>
        <v>0.90501883500233371</v>
      </c>
      <c r="C139" s="64"/>
      <c r="D139" s="65" t="s">
        <v>0</v>
      </c>
      <c r="E139" s="67"/>
      <c r="F139" s="64"/>
      <c r="G139" s="65" t="s">
        <v>0</v>
      </c>
      <c r="H139" s="67">
        <f>146/160.21766</f>
        <v>0.9112603442092464</v>
      </c>
      <c r="I139" s="64"/>
      <c r="J139" s="64"/>
      <c r="O139" t="s">
        <v>348</v>
      </c>
    </row>
    <row r="140" spans="1:15" x14ac:dyDescent="0.4">
      <c r="A140" s="68" t="s">
        <v>1</v>
      </c>
      <c r="B140" s="67">
        <v>3.7810000000000001</v>
      </c>
      <c r="C140" s="64"/>
      <c r="D140" s="68" t="s">
        <v>1</v>
      </c>
      <c r="E140" s="67"/>
      <c r="F140" s="64"/>
      <c r="G140" s="68" t="s">
        <v>1</v>
      </c>
      <c r="H140" s="67"/>
      <c r="J140" s="64"/>
    </row>
    <row r="142" spans="1:15" x14ac:dyDescent="0.4">
      <c r="A142" s="65" t="s">
        <v>45</v>
      </c>
      <c r="B142" s="66" t="s">
        <v>287</v>
      </c>
      <c r="C142" s="64"/>
      <c r="D142" s="65" t="s">
        <v>168</v>
      </c>
      <c r="E142" s="66" t="s">
        <v>287</v>
      </c>
      <c r="F142" s="64"/>
      <c r="G142" s="65" t="s">
        <v>167</v>
      </c>
      <c r="H142" s="66" t="s">
        <v>129</v>
      </c>
      <c r="I142" s="64"/>
      <c r="J142" s="64"/>
    </row>
    <row r="143" spans="1:15" x14ac:dyDescent="0.4">
      <c r="A143" s="65" t="s">
        <v>11</v>
      </c>
      <c r="B143" s="50">
        <v>-1.0885</v>
      </c>
      <c r="C143" s="64"/>
      <c r="D143" s="65" t="s">
        <v>11</v>
      </c>
      <c r="E143" s="50">
        <v>-1.0268999999999999</v>
      </c>
      <c r="F143" s="64"/>
      <c r="G143" s="65" t="s">
        <v>11</v>
      </c>
      <c r="H143" s="50">
        <v>-1.2595000000000001</v>
      </c>
      <c r="I143" s="65" t="s">
        <v>2</v>
      </c>
      <c r="J143" s="67">
        <v>2.6269999999999998</v>
      </c>
    </row>
    <row r="144" spans="1:15" x14ac:dyDescent="0.4">
      <c r="A144" s="65" t="s">
        <v>20</v>
      </c>
      <c r="B144" s="69">
        <v>15.279106254750001</v>
      </c>
      <c r="C144" s="64"/>
      <c r="D144" s="65" t="s">
        <v>20</v>
      </c>
      <c r="E144" s="67">
        <v>15.4352461765</v>
      </c>
      <c r="F144" s="64"/>
      <c r="G144" s="65" t="s">
        <v>20</v>
      </c>
      <c r="H144" s="1">
        <v>15.557499999999999</v>
      </c>
      <c r="I144" s="65" t="s">
        <v>237</v>
      </c>
      <c r="J144" s="67">
        <v>5.2069999999999999</v>
      </c>
    </row>
    <row r="145" spans="1:15" x14ac:dyDescent="0.4">
      <c r="A145" s="65" t="s">
        <v>0</v>
      </c>
      <c r="B145" s="67">
        <v>0.42899999999999999</v>
      </c>
      <c r="C145" s="64"/>
      <c r="D145" s="65" t="s">
        <v>0</v>
      </c>
      <c r="E145" s="67">
        <v>0.42899999999999999</v>
      </c>
      <c r="F145" s="64"/>
      <c r="G145" s="65" t="s">
        <v>0</v>
      </c>
      <c r="H145" s="67">
        <f>75/160.21766</f>
        <v>0.46811319051844846</v>
      </c>
      <c r="I145" s="64"/>
      <c r="J145" s="64"/>
      <c r="O145" t="s">
        <v>349</v>
      </c>
    </row>
    <row r="146" spans="1:15" x14ac:dyDescent="0.4">
      <c r="A146" s="68" t="s">
        <v>1</v>
      </c>
      <c r="B146" s="67"/>
      <c r="C146" s="64"/>
      <c r="D146" s="68" t="s">
        <v>1</v>
      </c>
      <c r="E146" s="67"/>
      <c r="F146" s="64"/>
      <c r="G146" s="68" t="s">
        <v>1</v>
      </c>
      <c r="H146" s="67">
        <v>4.0990000000000002</v>
      </c>
      <c r="J146" s="64"/>
    </row>
    <row r="147" spans="1:15" x14ac:dyDescent="0.4">
      <c r="A147" s="64"/>
      <c r="B147" s="71"/>
      <c r="C147" s="64"/>
      <c r="D147" s="64"/>
      <c r="E147" s="71"/>
      <c r="F147" s="64"/>
      <c r="G147" s="72"/>
      <c r="H147" s="71"/>
      <c r="J147" s="64"/>
    </row>
    <row r="148" spans="1:15" x14ac:dyDescent="0.4">
      <c r="A148" s="65" t="s">
        <v>45</v>
      </c>
      <c r="B148" s="66" t="s">
        <v>288</v>
      </c>
      <c r="C148" s="64"/>
      <c r="D148" s="65" t="s">
        <v>168</v>
      </c>
      <c r="E148" s="66" t="s">
        <v>288</v>
      </c>
      <c r="F148" s="64"/>
      <c r="G148" s="65" t="s">
        <v>167</v>
      </c>
      <c r="H148" s="66" t="s">
        <v>288</v>
      </c>
      <c r="I148" s="64"/>
      <c r="J148" s="64"/>
      <c r="L148" t="s">
        <v>328</v>
      </c>
    </row>
    <row r="149" spans="1:15" x14ac:dyDescent="0.4">
      <c r="A149" s="65" t="s">
        <v>11</v>
      </c>
      <c r="B149" s="50">
        <v>-2.8656999999999999</v>
      </c>
      <c r="C149" s="64"/>
      <c r="D149" s="65" t="s">
        <v>11</v>
      </c>
      <c r="E149" s="50">
        <v>-2.8504</v>
      </c>
      <c r="F149" s="64"/>
      <c r="G149" s="65" t="s">
        <v>11</v>
      </c>
      <c r="H149" s="50">
        <v>-2.8586</v>
      </c>
      <c r="I149" s="65" t="s">
        <v>2</v>
      </c>
      <c r="J149" s="1">
        <v>3.0030000000000001</v>
      </c>
      <c r="L149" t="s">
        <v>329</v>
      </c>
    </row>
    <row r="150" spans="1:15" x14ac:dyDescent="0.4">
      <c r="A150" s="65" t="s">
        <v>20</v>
      </c>
      <c r="B150" s="69">
        <v>18.975471226</v>
      </c>
      <c r="C150" s="64"/>
      <c r="D150" s="65" t="s">
        <v>20</v>
      </c>
      <c r="E150" s="67">
        <v>19.272983076000003</v>
      </c>
      <c r="F150" s="64"/>
      <c r="G150" s="65" t="s">
        <v>20</v>
      </c>
      <c r="H150" s="1">
        <v>19.149296223228315</v>
      </c>
      <c r="I150" s="65" t="s">
        <v>237</v>
      </c>
      <c r="J150" s="67">
        <v>4.903899</v>
      </c>
    </row>
    <row r="151" spans="1:15" x14ac:dyDescent="0.4">
      <c r="A151" s="65" t="s">
        <v>0</v>
      </c>
      <c r="B151" s="1"/>
      <c r="C151" s="64"/>
      <c r="D151" s="65" t="s">
        <v>0</v>
      </c>
      <c r="E151" s="1">
        <v>0.31519621494908862</v>
      </c>
      <c r="F151" s="64"/>
      <c r="G151" s="65" t="s">
        <v>0</v>
      </c>
      <c r="H151" s="1"/>
      <c r="I151" s="66" t="s">
        <v>233</v>
      </c>
      <c r="J151" s="1">
        <v>1.633</v>
      </c>
    </row>
    <row r="152" spans="1:15" x14ac:dyDescent="0.4">
      <c r="A152" s="68" t="s">
        <v>1</v>
      </c>
      <c r="B152" s="67"/>
      <c r="C152" s="64"/>
      <c r="D152" s="68" t="s">
        <v>1</v>
      </c>
      <c r="E152" s="67"/>
      <c r="F152" s="64"/>
      <c r="G152" s="68" t="s">
        <v>1</v>
      </c>
      <c r="H152" s="67"/>
      <c r="J152" s="64"/>
    </row>
    <row r="154" spans="1:15" x14ac:dyDescent="0.4">
      <c r="A154" s="65" t="s">
        <v>45</v>
      </c>
      <c r="B154" s="66" t="s">
        <v>130</v>
      </c>
      <c r="C154" s="64"/>
      <c r="D154" s="65" t="s">
        <v>168</v>
      </c>
      <c r="E154" s="66" t="s">
        <v>130</v>
      </c>
      <c r="F154" s="64"/>
      <c r="G154" s="65" t="s">
        <v>167</v>
      </c>
      <c r="H154" s="66" t="s">
        <v>130</v>
      </c>
      <c r="I154" s="64"/>
      <c r="J154" s="64"/>
    </row>
    <row r="155" spans="1:15" x14ac:dyDescent="0.4">
      <c r="A155" s="65" t="s">
        <v>11</v>
      </c>
      <c r="B155" s="50">
        <v>-4.2889999999999997</v>
      </c>
      <c r="C155" s="64"/>
      <c r="D155" s="65" t="s">
        <v>11</v>
      </c>
      <c r="E155" s="50">
        <v>-4.2771999999999997</v>
      </c>
      <c r="F155" s="64"/>
      <c r="G155" s="65" t="s">
        <v>11</v>
      </c>
      <c r="H155" s="50">
        <v>-4.2916999999999996</v>
      </c>
      <c r="I155" s="65" t="s">
        <v>2</v>
      </c>
      <c r="J155" s="67">
        <v>2.9910000000000001</v>
      </c>
    </row>
    <row r="156" spans="1:15" x14ac:dyDescent="0.4">
      <c r="A156" s="65" t="s">
        <v>20</v>
      </c>
      <c r="B156" s="69">
        <v>19.652999999999999</v>
      </c>
      <c r="C156" s="64"/>
      <c r="D156" s="65" t="s">
        <v>20</v>
      </c>
      <c r="E156" s="67">
        <v>19.513999999999999</v>
      </c>
      <c r="F156" s="64"/>
      <c r="G156" s="65" t="s">
        <v>20</v>
      </c>
      <c r="H156" s="1">
        <v>19.383500000000002</v>
      </c>
      <c r="I156" s="65" t="s">
        <v>237</v>
      </c>
      <c r="J156" s="67">
        <v>5.0030000000000001</v>
      </c>
    </row>
    <row r="157" spans="1:15" x14ac:dyDescent="0.4">
      <c r="A157" s="65" t="s">
        <v>0</v>
      </c>
      <c r="B157" s="67">
        <f>65/160.21766</f>
        <v>0.40569809844932203</v>
      </c>
      <c r="C157" s="64"/>
      <c r="D157" s="65" t="s">
        <v>0</v>
      </c>
      <c r="E157" s="67">
        <f>58/160.21766</f>
        <v>0.3620075340009335</v>
      </c>
      <c r="F157" s="64"/>
      <c r="G157" s="65" t="s">
        <v>0</v>
      </c>
      <c r="H157" s="67">
        <f>49/160.21766</f>
        <v>0.3058339511387197</v>
      </c>
      <c r="I157" s="64"/>
      <c r="J157" s="64"/>
      <c r="O157" t="s">
        <v>350</v>
      </c>
    </row>
    <row r="158" spans="1:15" x14ac:dyDescent="0.4">
      <c r="A158" s="68" t="s">
        <v>1</v>
      </c>
      <c r="B158" s="67"/>
      <c r="C158" s="64"/>
      <c r="D158" s="68" t="s">
        <v>1</v>
      </c>
      <c r="E158" s="67"/>
      <c r="F158" s="64"/>
      <c r="G158" s="68" t="s">
        <v>1</v>
      </c>
      <c r="H158" s="67"/>
      <c r="J158" s="64"/>
      <c r="O158" t="s">
        <v>431</v>
      </c>
    </row>
    <row r="160" spans="1:15" x14ac:dyDescent="0.4">
      <c r="A160" s="65" t="s">
        <v>45</v>
      </c>
      <c r="B160" s="66" t="s">
        <v>218</v>
      </c>
      <c r="C160" s="64"/>
      <c r="D160" s="65" t="s">
        <v>168</v>
      </c>
      <c r="E160" s="66" t="s">
        <v>289</v>
      </c>
      <c r="F160" s="64"/>
      <c r="G160" s="65" t="s">
        <v>167</v>
      </c>
      <c r="H160" s="66" t="s">
        <v>289</v>
      </c>
      <c r="I160" s="64"/>
      <c r="J160" s="64"/>
    </row>
    <row r="161" spans="1:15" x14ac:dyDescent="0.4">
      <c r="A161" s="65" t="s">
        <v>11</v>
      </c>
      <c r="B161" s="50">
        <v>-4.1005000000000003</v>
      </c>
      <c r="C161" s="64"/>
      <c r="D161" s="65" t="s">
        <v>11</v>
      </c>
      <c r="E161" s="50">
        <v>-4.2373000000000003</v>
      </c>
      <c r="F161" s="64"/>
      <c r="G161" s="65" t="s">
        <v>11</v>
      </c>
      <c r="H161" s="50">
        <v>-4.1764000000000001</v>
      </c>
      <c r="I161" s="65" t="s">
        <v>2</v>
      </c>
      <c r="J161" s="1">
        <v>2.96</v>
      </c>
    </row>
    <row r="162" spans="1:15" x14ac:dyDescent="0.4">
      <c r="A162" s="65" t="s">
        <v>20</v>
      </c>
      <c r="B162" s="69">
        <v>19.417999999999999</v>
      </c>
      <c r="C162" s="64"/>
      <c r="D162" s="65" t="s">
        <v>20</v>
      </c>
      <c r="E162" s="67">
        <v>19.102326015999996</v>
      </c>
      <c r="F162" s="64"/>
      <c r="G162" s="65" t="s">
        <v>20</v>
      </c>
      <c r="H162" s="1">
        <v>19.562480405271014</v>
      </c>
      <c r="I162" s="65" t="s">
        <v>237</v>
      </c>
      <c r="J162" s="67">
        <v>5.15632</v>
      </c>
    </row>
    <row r="163" spans="1:15" x14ac:dyDescent="0.4">
      <c r="A163" s="65" t="s">
        <v>0</v>
      </c>
      <c r="B163" s="67">
        <v>0.41</v>
      </c>
      <c r="C163" s="64"/>
      <c r="D163" s="65" t="s">
        <v>0</v>
      </c>
      <c r="E163" s="67">
        <v>0.35299999999999998</v>
      </c>
      <c r="F163" s="64"/>
      <c r="G163" s="65" t="s">
        <v>0</v>
      </c>
      <c r="H163" s="67">
        <v>0.35299999999999998</v>
      </c>
      <c r="I163" s="66" t="s">
        <v>233</v>
      </c>
      <c r="J163" s="1">
        <v>1.742</v>
      </c>
    </row>
    <row r="164" spans="1:15" x14ac:dyDescent="0.4">
      <c r="A164" s="68" t="s">
        <v>1</v>
      </c>
      <c r="B164" s="67">
        <v>3.085</v>
      </c>
      <c r="C164" s="64"/>
      <c r="D164" s="68" t="s">
        <v>1</v>
      </c>
      <c r="E164" s="67">
        <v>3.5870000000000002</v>
      </c>
      <c r="F164" s="64"/>
      <c r="G164" s="68" t="s">
        <v>1</v>
      </c>
      <c r="H164" s="67">
        <v>3.5870000000000002</v>
      </c>
      <c r="J164" s="64"/>
      <c r="O164" t="s">
        <v>431</v>
      </c>
    </row>
    <row r="166" spans="1:15" x14ac:dyDescent="0.4">
      <c r="A166" s="65" t="s">
        <v>45</v>
      </c>
      <c r="B166" s="66" t="s">
        <v>290</v>
      </c>
      <c r="C166" s="64"/>
      <c r="D166" s="65" t="s">
        <v>168</v>
      </c>
      <c r="E166" s="66" t="s">
        <v>219</v>
      </c>
      <c r="F166" s="64"/>
      <c r="G166" s="65" t="s">
        <v>167</v>
      </c>
      <c r="H166" s="66" t="s">
        <v>290</v>
      </c>
      <c r="I166" s="64"/>
      <c r="J166" s="64"/>
    </row>
    <row r="167" spans="1:15" x14ac:dyDescent="0.4">
      <c r="A167" s="65" t="s">
        <v>11</v>
      </c>
      <c r="B167" s="50">
        <v>-2.7928999999999999</v>
      </c>
      <c r="C167" s="64"/>
      <c r="D167" s="65" t="s">
        <v>11</v>
      </c>
      <c r="E167" s="50">
        <v>-2.8936000000000002</v>
      </c>
      <c r="F167" s="64"/>
      <c r="G167" s="65" t="s">
        <v>11</v>
      </c>
      <c r="H167" s="50">
        <v>-3.1648000000000001</v>
      </c>
      <c r="I167" s="65" t="s">
        <v>2</v>
      </c>
      <c r="J167" s="67">
        <v>3.6659999999999999</v>
      </c>
    </row>
    <row r="168" spans="1:15" x14ac:dyDescent="0.4">
      <c r="A168" s="65" t="s">
        <v>20</v>
      </c>
      <c r="B168" s="69">
        <v>20.47903540175</v>
      </c>
      <c r="C168" s="64"/>
      <c r="D168" s="65" t="s">
        <v>20</v>
      </c>
      <c r="E168" s="67">
        <v>20.492000000000001</v>
      </c>
      <c r="F168" s="64"/>
      <c r="G168" s="65" t="s">
        <v>20</v>
      </c>
      <c r="H168" s="1">
        <v>22.379661124540391</v>
      </c>
      <c r="I168" s="65" t="s">
        <v>237</v>
      </c>
      <c r="J168" s="67">
        <v>3.8456339999999996</v>
      </c>
    </row>
    <row r="169" spans="1:15" x14ac:dyDescent="0.4">
      <c r="A169" s="65" t="s">
        <v>0</v>
      </c>
      <c r="B169" s="67"/>
      <c r="C169" s="64"/>
      <c r="D169" s="65" t="s">
        <v>0</v>
      </c>
      <c r="E169" s="67">
        <f>74/160.21766</f>
        <v>0.46187168131153583</v>
      </c>
      <c r="F169" s="64"/>
      <c r="G169" s="65" t="s">
        <v>0</v>
      </c>
      <c r="H169" s="67"/>
      <c r="I169" s="66" t="s">
        <v>233</v>
      </c>
      <c r="J169" s="1">
        <v>1.0489999999999999</v>
      </c>
      <c r="O169" t="s">
        <v>351</v>
      </c>
    </row>
    <row r="170" spans="1:15" x14ac:dyDescent="0.4">
      <c r="A170" s="68" t="s">
        <v>1</v>
      </c>
      <c r="B170" s="67"/>
      <c r="C170" s="64"/>
      <c r="D170" s="68" t="s">
        <v>1</v>
      </c>
      <c r="E170" s="67"/>
      <c r="F170" s="64"/>
      <c r="G170" s="68" t="s">
        <v>1</v>
      </c>
      <c r="H170" s="67"/>
      <c r="J170" s="64"/>
      <c r="O170" t="s">
        <v>432</v>
      </c>
    </row>
    <row r="172" spans="1:15" x14ac:dyDescent="0.4">
      <c r="A172" s="65" t="s">
        <v>45</v>
      </c>
      <c r="B172" s="66" t="s">
        <v>221</v>
      </c>
      <c r="C172" s="64"/>
      <c r="D172" s="65" t="s">
        <v>168</v>
      </c>
      <c r="E172" s="66" t="s">
        <v>221</v>
      </c>
      <c r="F172" s="64"/>
      <c r="G172" s="65" t="s">
        <v>167</v>
      </c>
      <c r="H172" s="66" t="s">
        <v>291</v>
      </c>
      <c r="I172" s="64"/>
      <c r="J172" s="64"/>
    </row>
    <row r="173" spans="1:15" x14ac:dyDescent="0.4">
      <c r="A173" s="65" t="s">
        <v>11</v>
      </c>
      <c r="B173" s="50">
        <v>-0.97070000000000001</v>
      </c>
      <c r="C173" s="64"/>
      <c r="D173" s="65" t="s">
        <v>11</v>
      </c>
      <c r="E173" s="50">
        <v>-1.0074000000000001</v>
      </c>
      <c r="F173" s="64"/>
      <c r="G173" s="65" t="s">
        <v>11</v>
      </c>
      <c r="H173" s="50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20</v>
      </c>
      <c r="B174" s="69">
        <v>26.373999999999999</v>
      </c>
      <c r="C174" s="64"/>
      <c r="D174" s="65" t="s">
        <v>20</v>
      </c>
      <c r="E174" s="67">
        <v>26.596</v>
      </c>
      <c r="F174" s="64"/>
      <c r="G174" s="65" t="s">
        <v>20</v>
      </c>
      <c r="H174" s="1">
        <v>26.543991711483166</v>
      </c>
      <c r="I174" s="65" t="s">
        <v>237</v>
      </c>
      <c r="J174" s="67">
        <v>5.4655680000000002</v>
      </c>
    </row>
    <row r="175" spans="1:15" x14ac:dyDescent="0.4">
      <c r="A175" s="65" t="s">
        <v>0</v>
      </c>
      <c r="B175" s="67">
        <f>22/160.21766</f>
        <v>0.13731320255207821</v>
      </c>
      <c r="C175" s="64"/>
      <c r="D175" s="65" t="s">
        <v>0</v>
      </c>
      <c r="E175" s="67">
        <f>21/160.21766</f>
        <v>0.13107169334516558</v>
      </c>
      <c r="F175" s="64"/>
      <c r="G175" s="65" t="s">
        <v>0</v>
      </c>
      <c r="H175" s="67"/>
      <c r="I175" s="66" t="s">
        <v>233</v>
      </c>
      <c r="J175" s="66">
        <v>1.6319999999999999</v>
      </c>
      <c r="O175" t="s">
        <v>352</v>
      </c>
    </row>
    <row r="176" spans="1:15" x14ac:dyDescent="0.4">
      <c r="A176" s="68" t="s">
        <v>1</v>
      </c>
      <c r="B176" s="67"/>
      <c r="C176" s="64"/>
      <c r="D176" s="68" t="s">
        <v>1</v>
      </c>
      <c r="E176" s="67"/>
      <c r="F176" s="64"/>
      <c r="G176" s="68" t="s">
        <v>1</v>
      </c>
      <c r="H176" s="67"/>
      <c r="J176" s="64"/>
      <c r="O176" t="s">
        <v>433</v>
      </c>
    </row>
    <row r="178" spans="1:15" x14ac:dyDescent="0.4">
      <c r="A178" s="65" t="s">
        <v>45</v>
      </c>
      <c r="B178" s="66" t="s">
        <v>131</v>
      </c>
      <c r="C178" s="64"/>
      <c r="D178" s="65" t="s">
        <v>168</v>
      </c>
      <c r="E178" s="66" t="s">
        <v>131</v>
      </c>
      <c r="F178" s="64"/>
      <c r="G178" s="65" t="s">
        <v>167</v>
      </c>
      <c r="H178" s="66" t="s">
        <v>131</v>
      </c>
      <c r="I178" s="64"/>
      <c r="J178" s="64"/>
    </row>
    <row r="179" spans="1:15" x14ac:dyDescent="0.4">
      <c r="A179" s="65" t="s">
        <v>11</v>
      </c>
      <c r="B179" s="50">
        <v>-0.96519999999999995</v>
      </c>
      <c r="C179" s="64"/>
      <c r="D179" s="65" t="s">
        <v>11</v>
      </c>
      <c r="E179" s="50">
        <v>-0.97130000000000005</v>
      </c>
      <c r="F179" s="64"/>
      <c r="G179" s="65" t="s">
        <v>11</v>
      </c>
      <c r="H179" s="50">
        <v>-0.97050000000000003</v>
      </c>
      <c r="I179" s="65" t="s">
        <v>2</v>
      </c>
      <c r="J179" s="67">
        <v>5.0510000000000002</v>
      </c>
    </row>
    <row r="180" spans="1:15" x14ac:dyDescent="0.4">
      <c r="A180" s="65" t="s">
        <v>20</v>
      </c>
      <c r="B180" s="69">
        <v>90.891999999999996</v>
      </c>
      <c r="C180" s="64"/>
      <c r="D180" s="65" t="s">
        <v>20</v>
      </c>
      <c r="E180" s="67">
        <v>89.902000000000001</v>
      </c>
      <c r="F180" s="64"/>
      <c r="G180" s="65" t="s">
        <v>20</v>
      </c>
      <c r="H180" s="1">
        <v>90.495000000000005</v>
      </c>
      <c r="I180" s="65" t="s">
        <v>237</v>
      </c>
      <c r="J180" s="67">
        <v>8.1929999999999996</v>
      </c>
    </row>
    <row r="181" spans="1:15" x14ac:dyDescent="0.4">
      <c r="A181" s="65" t="s">
        <v>0</v>
      </c>
      <c r="B181" s="67">
        <f>3/160.21766</f>
        <v>1.8724527620737938E-2</v>
      </c>
      <c r="C181" s="64"/>
      <c r="D181" s="65" t="s">
        <v>0</v>
      </c>
      <c r="E181" s="67">
        <f>3/160.21766</f>
        <v>1.8724527620737938E-2</v>
      </c>
      <c r="F181" s="64"/>
      <c r="G181" s="65" t="s">
        <v>0</v>
      </c>
      <c r="H181" s="67">
        <v>1.7000000000000001E-2</v>
      </c>
      <c r="I181" s="64"/>
      <c r="J181" s="64"/>
      <c r="O181" t="s">
        <v>353</v>
      </c>
    </row>
    <row r="182" spans="1:15" x14ac:dyDescent="0.4">
      <c r="A182" s="68" t="s">
        <v>1</v>
      </c>
      <c r="B182" s="67"/>
      <c r="C182" s="64"/>
      <c r="D182" s="68" t="s">
        <v>1</v>
      </c>
      <c r="E182" s="67">
        <v>2.661</v>
      </c>
      <c r="F182" s="64"/>
      <c r="G182" s="68" t="s">
        <v>1</v>
      </c>
      <c r="H182" s="67"/>
      <c r="J182" s="64"/>
    </row>
    <row r="184" spans="1:15" x14ac:dyDescent="0.4">
      <c r="A184" s="65" t="s">
        <v>45</v>
      </c>
      <c r="B184" s="66" t="s">
        <v>191</v>
      </c>
      <c r="C184" s="64"/>
      <c r="D184" s="65" t="s">
        <v>168</v>
      </c>
      <c r="E184" s="66" t="s">
        <v>191</v>
      </c>
      <c r="F184" s="64"/>
      <c r="G184" s="65" t="s">
        <v>167</v>
      </c>
      <c r="H184" s="66" t="s">
        <v>191</v>
      </c>
      <c r="I184" s="64"/>
      <c r="J184" s="64"/>
    </row>
    <row r="185" spans="1:15" x14ac:dyDescent="0.4">
      <c r="A185" s="65" t="s">
        <v>11</v>
      </c>
      <c r="B185" s="50">
        <v>-1.6831</v>
      </c>
      <c r="C185" s="64"/>
      <c r="D185" s="65" t="s">
        <v>11</v>
      </c>
      <c r="E185" s="50">
        <v>-1.6763999999999999</v>
      </c>
      <c r="F185" s="64"/>
      <c r="G185" s="65" t="s">
        <v>11</v>
      </c>
      <c r="H185" s="50">
        <v>-1.6839</v>
      </c>
      <c r="I185" s="65" t="s">
        <v>2</v>
      </c>
      <c r="J185" s="67">
        <v>4.2510000000000003</v>
      </c>
    </row>
    <row r="186" spans="1:15" x14ac:dyDescent="0.4">
      <c r="A186" s="65" t="s">
        <v>20</v>
      </c>
      <c r="B186" s="69">
        <v>54.610999999999997</v>
      </c>
      <c r="C186" s="64"/>
      <c r="D186" s="65" t="s">
        <v>20</v>
      </c>
      <c r="E186" s="67">
        <v>53.706000000000003</v>
      </c>
      <c r="F186" s="64"/>
      <c r="G186" s="65" t="s">
        <v>20</v>
      </c>
      <c r="H186" s="1">
        <v>55.220500000000001</v>
      </c>
      <c r="I186" s="65" t="s">
        <v>237</v>
      </c>
      <c r="J186" s="67">
        <v>7.056</v>
      </c>
    </row>
    <row r="187" spans="1:15" x14ac:dyDescent="0.4">
      <c r="A187" s="65" t="s">
        <v>0</v>
      </c>
      <c r="B187" s="67">
        <f>12/160.21766</f>
        <v>7.4898110482951752E-2</v>
      </c>
      <c r="C187" s="64"/>
      <c r="D187" s="65" t="s">
        <v>0</v>
      </c>
      <c r="E187" s="67">
        <f>12/160.21766</f>
        <v>7.4898110482951752E-2</v>
      </c>
      <c r="F187" s="64"/>
      <c r="G187" s="65" t="s">
        <v>0</v>
      </c>
      <c r="H187" s="67">
        <f>11/160.21766</f>
        <v>6.8656601276039106E-2</v>
      </c>
      <c r="I187" s="64"/>
      <c r="J187" s="64"/>
      <c r="O187" t="s">
        <v>354</v>
      </c>
    </row>
    <row r="188" spans="1:15" x14ac:dyDescent="0.4">
      <c r="A188" s="68" t="s">
        <v>1</v>
      </c>
      <c r="B188" s="67">
        <v>2.661</v>
      </c>
      <c r="C188" s="64"/>
      <c r="D188" s="68" t="s">
        <v>1</v>
      </c>
      <c r="E188" s="67"/>
      <c r="F188" s="64"/>
      <c r="G188" s="68" t="s">
        <v>1</v>
      </c>
      <c r="H188" s="67"/>
      <c r="J188" s="64"/>
    </row>
    <row r="190" spans="1:15" x14ac:dyDescent="0.4">
      <c r="A190" s="65" t="s">
        <v>45</v>
      </c>
      <c r="B190" s="66" t="s">
        <v>132</v>
      </c>
      <c r="C190" s="64"/>
      <c r="D190" s="65" t="s">
        <v>168</v>
      </c>
      <c r="E190" s="66" t="s">
        <v>292</v>
      </c>
      <c r="F190" s="64"/>
      <c r="G190" s="65" t="s">
        <v>167</v>
      </c>
      <c r="H190" s="66" t="s">
        <v>132</v>
      </c>
      <c r="I190" s="64"/>
      <c r="J190" s="64"/>
    </row>
    <row r="191" spans="1:15" x14ac:dyDescent="0.4">
      <c r="A191" s="65" t="s">
        <v>11</v>
      </c>
      <c r="B191" s="50">
        <v>-6.4424999999999999</v>
      </c>
      <c r="C191" s="64"/>
      <c r="D191" s="65" t="s">
        <v>11</v>
      </c>
      <c r="E191" s="50">
        <v>-6.2576999999999998</v>
      </c>
      <c r="F191" s="64"/>
      <c r="G191" s="65" t="s">
        <v>11</v>
      </c>
      <c r="H191" s="50">
        <v>-6.4629000000000003</v>
      </c>
      <c r="I191" s="65" t="s">
        <v>2</v>
      </c>
      <c r="J191" s="67">
        <v>3.6589999999999998</v>
      </c>
    </row>
    <row r="192" spans="1:15" x14ac:dyDescent="0.4">
      <c r="A192" s="65" t="s">
        <v>20</v>
      </c>
      <c r="B192" s="69">
        <v>32.439</v>
      </c>
      <c r="C192" s="64"/>
      <c r="D192" s="65" t="s">
        <v>20</v>
      </c>
      <c r="E192" s="67">
        <v>32.7010581945</v>
      </c>
      <c r="F192" s="64"/>
      <c r="G192" s="65" t="s">
        <v>20</v>
      </c>
      <c r="H192" s="1">
        <v>32.847000000000001</v>
      </c>
      <c r="I192" s="65" t="s">
        <v>237</v>
      </c>
      <c r="J192" s="67">
        <v>5.6660000000000004</v>
      </c>
    </row>
    <row r="193" spans="1:15" x14ac:dyDescent="0.4">
      <c r="A193" s="65" t="s">
        <v>0</v>
      </c>
      <c r="B193" s="67">
        <f>39/160.21766</f>
        <v>0.24341885906959321</v>
      </c>
      <c r="C193" s="64"/>
      <c r="D193" s="65" t="s">
        <v>0</v>
      </c>
      <c r="E193" s="67"/>
      <c r="F193" s="64"/>
      <c r="G193" s="65" t="s">
        <v>0</v>
      </c>
      <c r="H193" s="67">
        <f>41/160.21766</f>
        <v>0.25590187748341853</v>
      </c>
      <c r="I193" s="64"/>
      <c r="J193" s="64"/>
      <c r="O193" t="s">
        <v>355</v>
      </c>
    </row>
    <row r="194" spans="1:15" x14ac:dyDescent="0.4">
      <c r="A194" s="68" t="s">
        <v>1</v>
      </c>
      <c r="B194" s="67"/>
      <c r="C194" s="64"/>
      <c r="D194" s="68" t="s">
        <v>1</v>
      </c>
      <c r="E194" s="67"/>
      <c r="F194" s="64"/>
      <c r="G194" s="68" t="s">
        <v>1</v>
      </c>
      <c r="H194" s="67">
        <v>2.0310000000000001</v>
      </c>
      <c r="J194" s="64"/>
    </row>
    <row r="196" spans="1:15" x14ac:dyDescent="0.4">
      <c r="A196" s="65" t="s">
        <v>45</v>
      </c>
      <c r="B196" s="66" t="s">
        <v>133</v>
      </c>
      <c r="C196" s="64"/>
      <c r="D196" s="65" t="s">
        <v>168</v>
      </c>
      <c r="E196" s="66" t="s">
        <v>133</v>
      </c>
      <c r="F196" s="64"/>
      <c r="G196" s="65" t="s">
        <v>167</v>
      </c>
      <c r="H196" s="66" t="s">
        <v>133</v>
      </c>
      <c r="I196" s="64"/>
      <c r="J196" s="64"/>
    </row>
    <row r="197" spans="1:15" x14ac:dyDescent="0.4">
      <c r="A197" s="65" t="s">
        <v>11</v>
      </c>
      <c r="B197" s="50">
        <v>-8.5068999999999999</v>
      </c>
      <c r="C197" s="64"/>
      <c r="D197" s="65" t="s">
        <v>11</v>
      </c>
      <c r="E197" s="50">
        <v>-8.4731000000000005</v>
      </c>
      <c r="F197" s="64"/>
      <c r="G197" s="65" t="s">
        <v>11</v>
      </c>
      <c r="H197" s="70">
        <v>-8.5477000000000007</v>
      </c>
      <c r="I197" s="65" t="s">
        <v>2</v>
      </c>
      <c r="J197" s="67">
        <v>3.2389999999999999</v>
      </c>
    </row>
    <row r="198" spans="1:15" x14ac:dyDescent="0.4">
      <c r="A198" s="65" t="s">
        <v>20</v>
      </c>
      <c r="B198" s="69">
        <v>23.344999999999999</v>
      </c>
      <c r="C198" s="64"/>
      <c r="D198" s="65" t="s">
        <v>20</v>
      </c>
      <c r="E198" s="67">
        <v>23.004000000000001</v>
      </c>
      <c r="F198" s="64"/>
      <c r="G198" s="65" t="s">
        <v>20</v>
      </c>
      <c r="H198" s="1">
        <v>23.499500000000001</v>
      </c>
      <c r="I198" s="65" t="s">
        <v>237</v>
      </c>
      <c r="J198" s="67">
        <v>5.1719999999999997</v>
      </c>
    </row>
    <row r="199" spans="1:15" x14ac:dyDescent="0.4">
      <c r="A199" s="65" t="s">
        <v>0</v>
      </c>
      <c r="B199" s="67">
        <f>90/160.21766</f>
        <v>0.56173582862213822</v>
      </c>
      <c r="C199" s="64"/>
      <c r="D199" s="65" t="s">
        <v>0</v>
      </c>
      <c r="E199" s="67">
        <f>89/160.21766</f>
        <v>0.55549431941522553</v>
      </c>
      <c r="F199" s="64"/>
      <c r="G199" s="65" t="s">
        <v>0</v>
      </c>
      <c r="H199" s="67">
        <f>94/160.21766</f>
        <v>0.58670186544978875</v>
      </c>
      <c r="I199" s="64"/>
      <c r="J199" s="64"/>
      <c r="O199" t="s">
        <v>356</v>
      </c>
    </row>
    <row r="200" spans="1:15" x14ac:dyDescent="0.4">
      <c r="A200" s="68" t="s">
        <v>1</v>
      </c>
      <c r="B200" s="67"/>
      <c r="C200" s="64"/>
      <c r="D200" s="68" t="s">
        <v>1</v>
      </c>
      <c r="E200" s="67"/>
      <c r="F200" s="64"/>
      <c r="G200" s="68" t="s">
        <v>1</v>
      </c>
      <c r="H200" s="67">
        <v>2.2959999999999998</v>
      </c>
      <c r="J200" s="64"/>
    </row>
    <row r="202" spans="1:15" x14ac:dyDescent="0.4">
      <c r="A202" s="65" t="s">
        <v>45</v>
      </c>
      <c r="B202" s="66" t="s">
        <v>134</v>
      </c>
      <c r="C202" s="64"/>
      <c r="D202" s="65" t="s">
        <v>168</v>
      </c>
      <c r="E202" s="66" t="s">
        <v>134</v>
      </c>
      <c r="F202" s="64"/>
      <c r="G202" s="65" t="s">
        <v>167</v>
      </c>
      <c r="H202" s="66" t="s">
        <v>293</v>
      </c>
      <c r="I202" s="64"/>
      <c r="J202" s="64"/>
    </row>
    <row r="203" spans="1:15" x14ac:dyDescent="0.4">
      <c r="A203" s="65" t="s">
        <v>11</v>
      </c>
      <c r="B203" s="50">
        <v>-9.7811000000000003</v>
      </c>
      <c r="C203" s="64"/>
      <c r="D203" s="65" t="s">
        <v>11</v>
      </c>
      <c r="E203" s="50">
        <v>-10.1013</v>
      </c>
      <c r="F203" s="64"/>
      <c r="G203" s="65" t="s">
        <v>11</v>
      </c>
      <c r="H203" s="70">
        <v>-9.7551000000000005</v>
      </c>
      <c r="I203" s="65" t="s">
        <v>2</v>
      </c>
      <c r="J203" s="67">
        <v>2.88</v>
      </c>
    </row>
    <row r="204" spans="1:15" x14ac:dyDescent="0.4">
      <c r="A204" s="65" t="s">
        <v>20</v>
      </c>
      <c r="B204" s="69">
        <v>18.936</v>
      </c>
      <c r="C204" s="64"/>
      <c r="D204" s="65" t="s">
        <v>20</v>
      </c>
      <c r="E204" s="67">
        <v>18.306000000000001</v>
      </c>
      <c r="F204" s="64"/>
      <c r="G204" s="65" t="s">
        <v>20</v>
      </c>
      <c r="H204" s="1">
        <v>18.835972386856568</v>
      </c>
      <c r="I204" s="65" t="s">
        <v>237</v>
      </c>
      <c r="J204" s="67">
        <v>5.2444799999999994</v>
      </c>
    </row>
    <row r="205" spans="1:15" x14ac:dyDescent="0.4">
      <c r="A205" s="65" t="s">
        <v>0</v>
      </c>
      <c r="B205" s="67">
        <f>167/160.21766</f>
        <v>1.0423320375544118</v>
      </c>
      <c r="C205" s="64"/>
      <c r="D205" s="65" t="s">
        <v>0</v>
      </c>
      <c r="E205" s="67">
        <f>174/160.21766</f>
        <v>1.0860226020028005</v>
      </c>
      <c r="F205" s="64"/>
      <c r="G205" s="65" t="s">
        <v>0</v>
      </c>
      <c r="H205" s="67"/>
      <c r="I205" s="66" t="s">
        <v>233</v>
      </c>
      <c r="J205" s="1">
        <v>1.821</v>
      </c>
      <c r="O205" t="s">
        <v>357</v>
      </c>
    </row>
    <row r="206" spans="1:15" x14ac:dyDescent="0.4">
      <c r="A206" s="68" t="s">
        <v>1</v>
      </c>
      <c r="B206" s="67"/>
      <c r="C206" s="64"/>
      <c r="D206" s="68" t="s">
        <v>1</v>
      </c>
      <c r="E206" s="67">
        <v>2.7519999999999998</v>
      </c>
      <c r="F206" s="64"/>
      <c r="G206" s="68" t="s">
        <v>1</v>
      </c>
      <c r="H206" s="67"/>
      <c r="J206" s="64"/>
    </row>
    <row r="208" spans="1:15" x14ac:dyDescent="0.4">
      <c r="A208" s="65" t="s">
        <v>45</v>
      </c>
      <c r="B208" s="66" t="s">
        <v>135</v>
      </c>
      <c r="C208" s="64"/>
      <c r="D208" s="65" t="s">
        <v>168</v>
      </c>
      <c r="E208" s="66" t="s">
        <v>135</v>
      </c>
      <c r="F208" s="64"/>
      <c r="G208" s="65" t="s">
        <v>167</v>
      </c>
      <c r="H208" s="66" t="s">
        <v>294</v>
      </c>
      <c r="I208" s="64"/>
      <c r="J208" s="64"/>
    </row>
    <row r="209" spans="1:15" x14ac:dyDescent="0.4">
      <c r="A209" s="65" t="s">
        <v>11</v>
      </c>
      <c r="B209" s="50">
        <v>-10.4193</v>
      </c>
      <c r="C209" s="64"/>
      <c r="D209" s="65" t="s">
        <v>11</v>
      </c>
      <c r="E209" s="50">
        <v>-10.845599999999999</v>
      </c>
      <c r="F209" s="64"/>
      <c r="G209" s="65" t="s">
        <v>11</v>
      </c>
      <c r="H209" s="70">
        <v>-10.3666</v>
      </c>
      <c r="I209" s="65" t="s">
        <v>2</v>
      </c>
      <c r="J209" s="67">
        <v>2.7669999999999999</v>
      </c>
    </row>
    <row r="210" spans="1:15" x14ac:dyDescent="0.4">
      <c r="A210" s="65" t="s">
        <v>20</v>
      </c>
      <c r="B210" s="69">
        <v>16.143999999999998</v>
      </c>
      <c r="C210" s="64"/>
      <c r="D210" s="65" t="s">
        <v>20</v>
      </c>
      <c r="E210" s="67">
        <v>15.891999999999999</v>
      </c>
      <c r="F210" s="64"/>
      <c r="G210" s="65" t="s">
        <v>20</v>
      </c>
      <c r="H210" s="1">
        <v>16.218488385203393</v>
      </c>
      <c r="I210" s="65" t="s">
        <v>237</v>
      </c>
      <c r="J210" s="67">
        <v>4.8920560000000002</v>
      </c>
    </row>
    <row r="211" spans="1:15" x14ac:dyDescent="0.4">
      <c r="A211" s="65" t="s">
        <v>0</v>
      </c>
      <c r="B211" s="67">
        <f>243/160.21766</f>
        <v>1.516686737279773</v>
      </c>
      <c r="C211" s="64"/>
      <c r="D211" s="65" t="s">
        <v>0</v>
      </c>
      <c r="E211" s="67">
        <f>262/160.21766</f>
        <v>1.6352754122111133</v>
      </c>
      <c r="F211" s="64"/>
      <c r="G211" s="65" t="s">
        <v>0</v>
      </c>
      <c r="H211" s="67"/>
      <c r="I211" s="66" t="s">
        <v>233</v>
      </c>
      <c r="J211" s="66">
        <v>1.768</v>
      </c>
      <c r="O211" t="s">
        <v>358</v>
      </c>
    </row>
    <row r="212" spans="1:15" x14ac:dyDescent="0.4">
      <c r="A212" s="68" t="s">
        <v>1</v>
      </c>
      <c r="B212" s="67"/>
      <c r="C212" s="64"/>
      <c r="D212" s="68" t="s">
        <v>1</v>
      </c>
      <c r="E212" s="67">
        <v>3.2</v>
      </c>
      <c r="F212" s="64"/>
      <c r="G212" s="68" t="s">
        <v>1</v>
      </c>
      <c r="H212" s="67"/>
      <c r="J212" s="64"/>
    </row>
    <row r="214" spans="1:15" x14ac:dyDescent="0.4">
      <c r="A214" s="65" t="s">
        <v>45</v>
      </c>
      <c r="B214" s="66" t="s">
        <v>192</v>
      </c>
      <c r="C214" s="64"/>
      <c r="D214" s="65" t="s">
        <v>168</v>
      </c>
      <c r="E214" s="66" t="s">
        <v>295</v>
      </c>
      <c r="F214" s="64"/>
      <c r="G214" s="65" t="s">
        <v>167</v>
      </c>
      <c r="H214" s="66" t="s">
        <v>192</v>
      </c>
      <c r="I214" s="64"/>
      <c r="J214" s="64"/>
    </row>
    <row r="215" spans="1:15" x14ac:dyDescent="0.4">
      <c r="A215" s="65" t="s">
        <v>11</v>
      </c>
      <c r="B215" s="50">
        <v>-10.293799999999999</v>
      </c>
      <c r="C215" s="64"/>
      <c r="D215" s="65" t="s">
        <v>11</v>
      </c>
      <c r="E215" s="50">
        <v>-10.7799</v>
      </c>
      <c r="F215" s="64"/>
      <c r="G215" s="65" t="s">
        <v>11</v>
      </c>
      <c r="H215" s="70">
        <v>-10.3606</v>
      </c>
      <c r="I215" s="65" t="s">
        <v>2</v>
      </c>
      <c r="J215" s="67">
        <v>2.7610000000000001</v>
      </c>
    </row>
    <row r="216" spans="1:15" x14ac:dyDescent="0.4">
      <c r="A216" s="65" t="s">
        <v>20</v>
      </c>
      <c r="B216" s="69">
        <v>14.66</v>
      </c>
      <c r="C216" s="64"/>
      <c r="D216" s="65" t="s">
        <v>20</v>
      </c>
      <c r="E216" s="67">
        <v>16.048397875999999</v>
      </c>
      <c r="F216" s="64"/>
      <c r="G216" s="65" t="s">
        <v>20</v>
      </c>
      <c r="H216" s="1">
        <v>14.5915</v>
      </c>
      <c r="I216" s="65" t="s">
        <v>237</v>
      </c>
      <c r="J216" s="67">
        <v>4.4210000000000003</v>
      </c>
    </row>
    <row r="217" spans="1:15" x14ac:dyDescent="0.4">
      <c r="A217" s="65" t="s">
        <v>0</v>
      </c>
      <c r="B217" s="67">
        <f>376/160.21766</f>
        <v>2.346807461799155</v>
      </c>
      <c r="C217" s="64"/>
      <c r="D217" s="65" t="s">
        <v>0</v>
      </c>
      <c r="E217" s="67"/>
      <c r="F217" s="64"/>
      <c r="G217" s="65" t="s">
        <v>0</v>
      </c>
      <c r="H217" s="67">
        <f>300/160.21766</f>
        <v>1.8724527620737939</v>
      </c>
      <c r="I217" s="64"/>
      <c r="J217" s="64"/>
      <c r="O217" t="s">
        <v>359</v>
      </c>
    </row>
    <row r="218" spans="1:15" x14ac:dyDescent="0.4">
      <c r="A218" s="68" t="s">
        <v>1</v>
      </c>
      <c r="B218" s="67"/>
      <c r="C218" s="64"/>
      <c r="D218" s="68" t="s">
        <v>1</v>
      </c>
      <c r="E218" s="67"/>
      <c r="F218" s="64"/>
      <c r="G218" s="68" t="s">
        <v>1</v>
      </c>
      <c r="H218" s="67">
        <v>3.39</v>
      </c>
      <c r="J218" s="64"/>
    </row>
    <row r="220" spans="1:15" x14ac:dyDescent="0.4">
      <c r="A220" s="65" t="s">
        <v>45</v>
      </c>
      <c r="B220" s="66" t="s">
        <v>136</v>
      </c>
      <c r="C220" s="64"/>
      <c r="D220" s="65" t="s">
        <v>168</v>
      </c>
      <c r="E220" s="66" t="s">
        <v>296</v>
      </c>
      <c r="F220" s="64"/>
      <c r="G220" s="65" t="s">
        <v>167</v>
      </c>
      <c r="H220" s="66" t="s">
        <v>136</v>
      </c>
      <c r="I220" s="64"/>
      <c r="J220" s="64"/>
    </row>
    <row r="221" spans="1:15" x14ac:dyDescent="0.4">
      <c r="A221" s="65" t="s">
        <v>11</v>
      </c>
      <c r="B221" s="50">
        <v>-9.1651000000000007</v>
      </c>
      <c r="C221" s="64"/>
      <c r="D221" s="65" t="s">
        <v>11</v>
      </c>
      <c r="E221" s="50">
        <v>-8.4677000000000007</v>
      </c>
      <c r="F221" s="64"/>
      <c r="G221" s="65" t="s">
        <v>11</v>
      </c>
      <c r="H221" s="70">
        <v>-9.2744</v>
      </c>
      <c r="I221" s="65" t="s">
        <v>2</v>
      </c>
      <c r="J221" s="67">
        <v>2.7330000000000001</v>
      </c>
    </row>
    <row r="222" spans="1:15" x14ac:dyDescent="0.4">
      <c r="A222" s="65" t="s">
        <v>20</v>
      </c>
      <c r="B222" s="69">
        <v>13.996</v>
      </c>
      <c r="C222" s="64"/>
      <c r="D222" s="65" t="s">
        <v>20</v>
      </c>
      <c r="E222" s="67">
        <v>14.438965216000001</v>
      </c>
      <c r="F222" s="64"/>
      <c r="G222" s="65" t="s">
        <v>20</v>
      </c>
      <c r="H222" s="1">
        <v>13.952</v>
      </c>
      <c r="I222" s="65" t="s">
        <v>237</v>
      </c>
      <c r="J222" s="67">
        <v>4.3140000000000001</v>
      </c>
    </row>
    <row r="223" spans="1:15" x14ac:dyDescent="0.4">
      <c r="A223" s="65" t="s">
        <v>0</v>
      </c>
      <c r="B223" s="67">
        <f>309/160.21766</f>
        <v>1.9286263449360077</v>
      </c>
      <c r="C223" s="64"/>
      <c r="D223" s="65" t="s">
        <v>0</v>
      </c>
      <c r="E223" s="67"/>
      <c r="F223" s="64"/>
      <c r="G223" s="65" t="s">
        <v>0</v>
      </c>
      <c r="H223" s="67">
        <f>308/160.21766</f>
        <v>1.9223848357290951</v>
      </c>
      <c r="I223" s="64"/>
      <c r="J223" s="64"/>
      <c r="O223" t="s">
        <v>360</v>
      </c>
    </row>
    <row r="224" spans="1:15" x14ac:dyDescent="0.4">
      <c r="A224" s="68" t="s">
        <v>1</v>
      </c>
      <c r="B224" s="67"/>
      <c r="C224" s="64"/>
      <c r="D224" s="68" t="s">
        <v>1</v>
      </c>
      <c r="E224" s="67"/>
      <c r="F224" s="64"/>
      <c r="G224" s="68" t="s">
        <v>1</v>
      </c>
      <c r="H224" s="67">
        <v>3.7130000000000001</v>
      </c>
      <c r="J224" s="64"/>
    </row>
    <row r="226" spans="1:15" x14ac:dyDescent="0.4">
      <c r="A226" s="65" t="s">
        <v>45</v>
      </c>
      <c r="B226" s="66" t="s">
        <v>159</v>
      </c>
      <c r="C226" s="64"/>
      <c r="D226" s="65" t="s">
        <v>168</v>
      </c>
      <c r="E226" s="66" t="s">
        <v>297</v>
      </c>
      <c r="F226" s="64"/>
      <c r="G226" s="65" t="s">
        <v>167</v>
      </c>
      <c r="H226" s="66" t="s">
        <v>297</v>
      </c>
      <c r="I226" s="64"/>
      <c r="J226" s="64"/>
    </row>
    <row r="227" spans="1:15" x14ac:dyDescent="0.4">
      <c r="A227" s="65" t="s">
        <v>11</v>
      </c>
      <c r="B227" s="50">
        <v>-7.3384999999999998</v>
      </c>
      <c r="C227" s="64"/>
      <c r="D227" s="65" t="s">
        <v>11</v>
      </c>
      <c r="E227" s="50">
        <v>-8.4677000000000007</v>
      </c>
      <c r="F227" s="64"/>
      <c r="G227" s="65" t="s">
        <v>11</v>
      </c>
      <c r="H227" s="50">
        <v>-7.1052</v>
      </c>
      <c r="I227" s="65" t="s">
        <v>2</v>
      </c>
      <c r="J227" s="67">
        <v>2.7410000000000001</v>
      </c>
    </row>
    <row r="228" spans="1:15" x14ac:dyDescent="0.4">
      <c r="A228" s="65" t="s">
        <v>20</v>
      </c>
      <c r="B228" s="69">
        <v>14.199</v>
      </c>
      <c r="C228" s="64"/>
      <c r="D228" s="65" t="s">
        <v>20</v>
      </c>
      <c r="E228" s="67">
        <v>14.637533683999997</v>
      </c>
      <c r="F228" s="64"/>
      <c r="G228" s="65" t="s">
        <v>20</v>
      </c>
      <c r="H228" s="1">
        <v>14.374501089454286</v>
      </c>
      <c r="I228" s="65" t="s">
        <v>237</v>
      </c>
      <c r="J228" s="67">
        <v>4.4184920000000005</v>
      </c>
    </row>
    <row r="229" spans="1:15" x14ac:dyDescent="0.4">
      <c r="A229" s="65" t="s">
        <v>0</v>
      </c>
      <c r="B229" s="67">
        <f>253/160.21766</f>
        <v>1.5791018293488996</v>
      </c>
      <c r="C229" s="64"/>
      <c r="D229" s="65" t="s">
        <v>0</v>
      </c>
      <c r="E229" s="67"/>
      <c r="F229" s="64"/>
      <c r="G229" s="65" t="s">
        <v>0</v>
      </c>
      <c r="H229" s="67"/>
      <c r="I229" s="66" t="s">
        <v>233</v>
      </c>
      <c r="J229" s="1">
        <v>1.6120000000000001</v>
      </c>
      <c r="O229" t="s">
        <v>361</v>
      </c>
    </row>
    <row r="230" spans="1:15" x14ac:dyDescent="0.4">
      <c r="A230" s="68" t="s">
        <v>1</v>
      </c>
      <c r="B230" s="67">
        <v>3.9740000000000002</v>
      </c>
      <c r="C230" s="64"/>
      <c r="D230" s="68" t="s">
        <v>1</v>
      </c>
      <c r="E230" s="67"/>
      <c r="F230" s="64"/>
      <c r="G230" s="68" t="s">
        <v>1</v>
      </c>
      <c r="H230" s="67"/>
      <c r="J230" s="64"/>
    </row>
    <row r="232" spans="1:15" x14ac:dyDescent="0.4">
      <c r="A232" s="65" t="s">
        <v>45</v>
      </c>
      <c r="B232" s="66" t="s">
        <v>137</v>
      </c>
      <c r="C232" s="64"/>
      <c r="D232" s="65" t="s">
        <v>168</v>
      </c>
      <c r="E232" s="66" t="s">
        <v>298</v>
      </c>
      <c r="F232" s="64"/>
      <c r="G232" s="65" t="s">
        <v>167</v>
      </c>
      <c r="H232" s="66" t="s">
        <v>298</v>
      </c>
      <c r="I232" s="64"/>
      <c r="J232" s="64"/>
    </row>
    <row r="233" spans="1:15" x14ac:dyDescent="0.4">
      <c r="A233" s="65" t="s">
        <v>11</v>
      </c>
      <c r="B233" s="50">
        <v>-5.1764999999999999</v>
      </c>
      <c r="C233" s="64"/>
      <c r="D233" s="65" t="s">
        <v>11</v>
      </c>
      <c r="E233" s="50">
        <v>-5.1001000000000003</v>
      </c>
      <c r="F233" s="64"/>
      <c r="G233" s="65" t="s">
        <v>11</v>
      </c>
      <c r="H233" s="50">
        <v>-5.1130000000000004</v>
      </c>
      <c r="I233" s="65" t="s">
        <v>2</v>
      </c>
      <c r="J233" s="67">
        <v>2.7850000000000001</v>
      </c>
    </row>
    <row r="234" spans="1:15" x14ac:dyDescent="0.4">
      <c r="A234" s="65" t="s">
        <v>20</v>
      </c>
      <c r="B234" s="69">
        <v>15.49</v>
      </c>
      <c r="C234" s="64"/>
      <c r="D234" s="65" t="s">
        <v>20</v>
      </c>
      <c r="E234" s="67">
        <v>15.553636812500001</v>
      </c>
      <c r="F234" s="64"/>
      <c r="G234" s="65" t="s">
        <v>20</v>
      </c>
      <c r="H234" s="1">
        <v>15.629773499992849</v>
      </c>
      <c r="I234" s="65" t="s">
        <v>237</v>
      </c>
      <c r="J234" s="67">
        <v>4.6537350000000002</v>
      </c>
    </row>
    <row r="235" spans="1:15" x14ac:dyDescent="0.4">
      <c r="A235" s="65" t="s">
        <v>0</v>
      </c>
      <c r="B235" s="67">
        <f>160/160.21766</f>
        <v>0.99864147310602347</v>
      </c>
      <c r="C235" s="64"/>
      <c r="D235" s="65" t="s">
        <v>0</v>
      </c>
      <c r="E235" s="67"/>
      <c r="F235" s="64"/>
      <c r="G235" s="65" t="s">
        <v>0</v>
      </c>
      <c r="H235" s="67"/>
      <c r="I235" s="66" t="s">
        <v>233</v>
      </c>
      <c r="J235" s="66">
        <v>1.671</v>
      </c>
      <c r="O235" t="s">
        <v>362</v>
      </c>
    </row>
    <row r="236" spans="1:15" x14ac:dyDescent="0.4">
      <c r="A236" s="68" t="s">
        <v>1</v>
      </c>
      <c r="B236" s="67">
        <v>4.2569999999999997</v>
      </c>
      <c r="C236" s="64"/>
      <c r="D236" s="68" t="s">
        <v>1</v>
      </c>
      <c r="E236" s="67"/>
      <c r="F236" s="64"/>
      <c r="G236" s="68" t="s">
        <v>1</v>
      </c>
      <c r="H236" s="67"/>
      <c r="J236" s="64"/>
    </row>
    <row r="238" spans="1:15" x14ac:dyDescent="0.4">
      <c r="A238" s="65" t="s">
        <v>45</v>
      </c>
      <c r="B238" s="66" t="s">
        <v>112</v>
      </c>
      <c r="C238" s="64"/>
      <c r="D238" s="65" t="s">
        <v>168</v>
      </c>
      <c r="E238" s="66" t="s">
        <v>299</v>
      </c>
      <c r="F238" s="64"/>
      <c r="G238" s="65" t="s">
        <v>167</v>
      </c>
      <c r="H238" s="66" t="s">
        <v>112</v>
      </c>
      <c r="I238" s="64"/>
      <c r="J238" s="64"/>
    </row>
    <row r="239" spans="1:15" x14ac:dyDescent="0.4">
      <c r="A239" s="65" t="s">
        <v>11</v>
      </c>
      <c r="B239" s="50">
        <v>-2.8289</v>
      </c>
      <c r="C239" s="64"/>
      <c r="D239" s="65" t="s">
        <v>11</v>
      </c>
      <c r="E239" s="50">
        <v>-2.7031999999999998</v>
      </c>
      <c r="F239" s="64"/>
      <c r="G239" s="65" t="s">
        <v>11</v>
      </c>
      <c r="H239" s="70">
        <v>-2.8250000000000002</v>
      </c>
      <c r="I239" s="65" t="s">
        <v>2</v>
      </c>
      <c r="J239" s="67">
        <v>2.9529999999999998</v>
      </c>
    </row>
    <row r="240" spans="1:15" x14ac:dyDescent="0.4">
      <c r="A240" s="65" t="s">
        <v>20</v>
      </c>
      <c r="B240" s="69">
        <v>18.004999999999999</v>
      </c>
      <c r="C240" s="64"/>
      <c r="D240" s="65" t="s">
        <v>20</v>
      </c>
      <c r="E240" s="67">
        <v>18.066688308</v>
      </c>
      <c r="F240" s="64"/>
      <c r="G240" s="65" t="s">
        <v>20</v>
      </c>
      <c r="H240" s="1">
        <v>18.114000000000001</v>
      </c>
      <c r="I240" s="65" t="s">
        <v>237</v>
      </c>
      <c r="J240" s="67">
        <v>4.798</v>
      </c>
    </row>
    <row r="241" spans="1:15" x14ac:dyDescent="0.4">
      <c r="A241" s="65" t="s">
        <v>0</v>
      </c>
      <c r="B241" s="67">
        <f>88/160.21766</f>
        <v>0.54925281020831285</v>
      </c>
      <c r="C241" s="64"/>
      <c r="D241" s="65" t="s">
        <v>0</v>
      </c>
      <c r="E241" s="67"/>
      <c r="F241" s="64"/>
      <c r="G241" s="65" t="s">
        <v>0</v>
      </c>
      <c r="H241" s="67">
        <f>88/160.21766</f>
        <v>0.54925281020831285</v>
      </c>
      <c r="I241" s="64"/>
      <c r="J241" s="64"/>
      <c r="O241" t="s">
        <v>363</v>
      </c>
    </row>
    <row r="242" spans="1:15" x14ac:dyDescent="0.4">
      <c r="A242" s="68" t="s">
        <v>1</v>
      </c>
      <c r="B242" s="67">
        <v>4.4649999999999999</v>
      </c>
      <c r="C242" s="64"/>
      <c r="D242" s="68" t="s">
        <v>1</v>
      </c>
      <c r="E242" s="67"/>
      <c r="F242" s="64"/>
      <c r="G242" s="68" t="s">
        <v>1</v>
      </c>
      <c r="H242" s="67"/>
      <c r="J242" s="64"/>
    </row>
    <row r="244" spans="1:15" x14ac:dyDescent="0.4">
      <c r="A244" s="65" t="s">
        <v>45</v>
      </c>
      <c r="B244" s="66" t="s">
        <v>138</v>
      </c>
      <c r="C244" s="64"/>
      <c r="D244" s="65" t="s">
        <v>168</v>
      </c>
      <c r="E244" s="66" t="s">
        <v>300</v>
      </c>
      <c r="F244" s="64"/>
      <c r="G244" s="65" t="s">
        <v>167</v>
      </c>
      <c r="H244" s="66" t="s">
        <v>138</v>
      </c>
      <c r="I244" s="64"/>
      <c r="J244" s="64"/>
    </row>
    <row r="245" spans="1:15" x14ac:dyDescent="0.4">
      <c r="A245" s="65" t="s">
        <v>11</v>
      </c>
      <c r="B245" s="50">
        <v>-0.90480000000000005</v>
      </c>
      <c r="C245" s="64"/>
      <c r="D245" s="65" t="s">
        <v>11</v>
      </c>
      <c r="E245" s="50">
        <v>-0.70599999999999996</v>
      </c>
      <c r="F245" s="64"/>
      <c r="G245" s="65" t="s">
        <v>11</v>
      </c>
      <c r="H245" s="70">
        <v>-0.90620000000000001</v>
      </c>
      <c r="I245" s="65" t="s">
        <v>2</v>
      </c>
      <c r="J245" s="67">
        <v>3.008</v>
      </c>
    </row>
    <row r="246" spans="1:15" x14ac:dyDescent="0.4">
      <c r="A246" s="65" t="s">
        <v>20</v>
      </c>
      <c r="B246" s="69">
        <v>23.254999999999999</v>
      </c>
      <c r="C246" s="64"/>
      <c r="D246" s="65" t="s">
        <v>20</v>
      </c>
      <c r="E246" s="67">
        <v>23.777982683500007</v>
      </c>
      <c r="F246" s="64"/>
      <c r="G246" s="65" t="s">
        <v>20</v>
      </c>
      <c r="H246" s="1">
        <v>23.277999999999999</v>
      </c>
      <c r="I246" s="65" t="s">
        <v>237</v>
      </c>
      <c r="J246" s="67">
        <v>5.9420000000000002</v>
      </c>
    </row>
    <row r="247" spans="1:15" x14ac:dyDescent="0.4">
      <c r="A247" s="65" t="s">
        <v>0</v>
      </c>
      <c r="B247" s="67"/>
      <c r="C247" s="64"/>
      <c r="D247" s="65" t="s">
        <v>0</v>
      </c>
      <c r="E247" s="67"/>
      <c r="F247" s="64"/>
      <c r="G247" s="65" t="s">
        <v>0</v>
      </c>
      <c r="H247" s="67">
        <f>45/160.21766</f>
        <v>0.28086791431106911</v>
      </c>
      <c r="I247" s="64"/>
      <c r="J247" s="64"/>
      <c r="O247" t="s">
        <v>364</v>
      </c>
    </row>
    <row r="248" spans="1:15" x14ac:dyDescent="0.4">
      <c r="A248" s="68" t="s">
        <v>1</v>
      </c>
      <c r="B248" s="67"/>
      <c r="C248" s="64"/>
      <c r="D248" s="68" t="s">
        <v>1</v>
      </c>
      <c r="E248" s="67"/>
      <c r="F248" s="64"/>
      <c r="G248" s="68" t="s">
        <v>1</v>
      </c>
      <c r="H248" s="67">
        <v>4.83</v>
      </c>
      <c r="J248" s="64"/>
    </row>
    <row r="250" spans="1:15" x14ac:dyDescent="0.4">
      <c r="A250" s="65" t="s">
        <v>45</v>
      </c>
      <c r="B250" s="66" t="s">
        <v>139</v>
      </c>
      <c r="C250" s="64"/>
      <c r="D250" s="65" t="s">
        <v>168</v>
      </c>
      <c r="E250" s="66" t="s">
        <v>139</v>
      </c>
      <c r="F250" s="64"/>
      <c r="G250" s="65" t="s">
        <v>167</v>
      </c>
      <c r="H250" s="66" t="s">
        <v>139</v>
      </c>
      <c r="I250" s="64"/>
      <c r="J250" s="64"/>
    </row>
    <row r="251" spans="1:15" x14ac:dyDescent="0.4">
      <c r="A251" s="65" t="s">
        <v>11</v>
      </c>
      <c r="B251" s="50">
        <v>-2.7149000000000001</v>
      </c>
      <c r="C251" s="64"/>
      <c r="D251" s="65" t="s">
        <v>11</v>
      </c>
      <c r="E251" s="50">
        <v>-2.7168000000000001</v>
      </c>
      <c r="F251" s="64"/>
      <c r="G251" s="65" t="s">
        <v>11</v>
      </c>
      <c r="H251" s="70">
        <v>-2.7040000000000002</v>
      </c>
      <c r="I251" s="65" t="s">
        <v>2</v>
      </c>
      <c r="J251" s="67">
        <v>3.423</v>
      </c>
    </row>
    <row r="252" spans="1:15" x14ac:dyDescent="0.4">
      <c r="A252" s="65" t="s">
        <v>20</v>
      </c>
      <c r="B252" s="69">
        <v>27.58</v>
      </c>
      <c r="C252" s="64"/>
      <c r="D252" s="65" t="s">
        <v>20</v>
      </c>
      <c r="E252" s="67">
        <v>28.093</v>
      </c>
      <c r="F252" s="64"/>
      <c r="G252" s="65" t="s">
        <v>20</v>
      </c>
      <c r="H252" s="1">
        <v>28.282499999999999</v>
      </c>
      <c r="I252" s="65" t="s">
        <v>237</v>
      </c>
      <c r="J252" s="67">
        <v>5.5759999999999996</v>
      </c>
    </row>
    <row r="253" spans="1:15" x14ac:dyDescent="0.4">
      <c r="A253" s="65" t="s">
        <v>0</v>
      </c>
      <c r="B253" s="67">
        <f>34/160.21766</f>
        <v>0.21221131303502999</v>
      </c>
      <c r="C253" s="64"/>
      <c r="D253" s="65" t="s">
        <v>0</v>
      </c>
      <c r="E253" s="67"/>
      <c r="F253" s="64"/>
      <c r="G253" s="65" t="s">
        <v>0</v>
      </c>
      <c r="H253" s="67">
        <f>117/160.21766</f>
        <v>0.73025657720877968</v>
      </c>
      <c r="I253" s="64"/>
      <c r="J253" s="64"/>
      <c r="O253" t="s">
        <v>434</v>
      </c>
    </row>
    <row r="254" spans="1:15" x14ac:dyDescent="0.4">
      <c r="A254" s="68" t="s">
        <v>1</v>
      </c>
      <c r="B254" s="67">
        <v>3.8929999999999998</v>
      </c>
      <c r="C254" s="64"/>
      <c r="D254" s="68" t="s">
        <v>1</v>
      </c>
      <c r="E254" s="67"/>
      <c r="F254" s="64"/>
      <c r="G254" s="68" t="s">
        <v>1</v>
      </c>
      <c r="H254" s="67"/>
      <c r="J254" s="64"/>
    </row>
    <row r="256" spans="1:15" x14ac:dyDescent="0.4">
      <c r="A256" s="65" t="s">
        <v>45</v>
      </c>
      <c r="B256" s="66" t="s">
        <v>193</v>
      </c>
      <c r="C256" s="64"/>
      <c r="D256" s="65" t="s">
        <v>168</v>
      </c>
      <c r="E256" s="66" t="s">
        <v>193</v>
      </c>
      <c r="F256" s="64"/>
      <c r="G256" s="65" t="s">
        <v>167</v>
      </c>
      <c r="H256" s="66" t="s">
        <v>301</v>
      </c>
      <c r="I256" s="64"/>
      <c r="J256" s="64"/>
    </row>
    <row r="257" spans="1:15" x14ac:dyDescent="0.4">
      <c r="A257" s="65" t="s">
        <v>11</v>
      </c>
      <c r="B257" s="50">
        <v>-3.9552999999999998</v>
      </c>
      <c r="C257" s="64"/>
      <c r="D257" s="65" t="s">
        <v>11</v>
      </c>
      <c r="E257" s="50">
        <v>-3.9352999999999998</v>
      </c>
      <c r="F257" s="64"/>
      <c r="G257" s="65" t="s">
        <v>11</v>
      </c>
      <c r="H257" s="70">
        <v>-3.7564000000000002</v>
      </c>
      <c r="I257" s="65" t="s">
        <v>2</v>
      </c>
      <c r="J257" s="1">
        <v>3.4</v>
      </c>
    </row>
    <row r="258" spans="1:15" x14ac:dyDescent="0.4">
      <c r="A258" s="65" t="s">
        <v>20</v>
      </c>
      <c r="B258" s="69">
        <v>27.879000000000001</v>
      </c>
      <c r="C258" s="64"/>
      <c r="D258" s="65" t="s">
        <v>20</v>
      </c>
      <c r="E258" s="67">
        <v>27.64</v>
      </c>
      <c r="F258" s="64"/>
      <c r="G258" s="65" t="s">
        <v>20</v>
      </c>
      <c r="H258" s="1">
        <v>27.809260438270694</v>
      </c>
      <c r="I258" s="65" t="s">
        <v>237</v>
      </c>
      <c r="J258" s="67">
        <v>5.5555999999999992</v>
      </c>
    </row>
    <row r="259" spans="1:15" x14ac:dyDescent="0.4">
      <c r="A259" s="65" t="s">
        <v>0</v>
      </c>
      <c r="B259" s="67">
        <f>93/160.21766</f>
        <v>0.58046035624287606</v>
      </c>
      <c r="C259" s="64"/>
      <c r="D259" s="65" t="s">
        <v>0</v>
      </c>
      <c r="E259" s="67">
        <f>44/160.21766</f>
        <v>0.27462640510415642</v>
      </c>
      <c r="F259" s="64"/>
      <c r="G259" s="65" t="s">
        <v>0</v>
      </c>
      <c r="H259" s="67"/>
      <c r="I259" s="66" t="s">
        <v>233</v>
      </c>
      <c r="J259" s="1">
        <v>1.6339999999999999</v>
      </c>
      <c r="O259" t="s">
        <v>365</v>
      </c>
    </row>
    <row r="260" spans="1:15" x14ac:dyDescent="0.4">
      <c r="A260" s="68" t="s">
        <v>1</v>
      </c>
      <c r="B260" s="67"/>
      <c r="C260" s="64"/>
      <c r="D260" s="68" t="s">
        <v>1</v>
      </c>
      <c r="E260" s="67"/>
      <c r="F260" s="64"/>
      <c r="G260" s="68" t="s">
        <v>1</v>
      </c>
      <c r="H260" s="67"/>
      <c r="J260" s="64"/>
      <c r="O260" t="s">
        <v>435</v>
      </c>
    </row>
    <row r="262" spans="1:15" x14ac:dyDescent="0.4">
      <c r="A262" s="65" t="s">
        <v>45</v>
      </c>
      <c r="B262" s="66" t="s">
        <v>194</v>
      </c>
      <c r="C262" s="64"/>
      <c r="D262" s="65" t="s">
        <v>168</v>
      </c>
      <c r="E262" s="66" t="s">
        <v>194</v>
      </c>
      <c r="F262" s="64"/>
      <c r="G262" s="65" t="s">
        <v>167</v>
      </c>
      <c r="H262" s="66" t="s">
        <v>194</v>
      </c>
      <c r="I262" s="64"/>
      <c r="J262" s="64"/>
    </row>
    <row r="263" spans="1:15" x14ac:dyDescent="0.4">
      <c r="A263" s="65" t="s">
        <v>11</v>
      </c>
      <c r="B263" s="50">
        <v>-3.8006000000000002</v>
      </c>
      <c r="C263" s="64"/>
      <c r="D263" s="65" t="s">
        <v>11</v>
      </c>
      <c r="E263" s="50">
        <v>-3.8904999999999998</v>
      </c>
      <c r="F263" s="64"/>
      <c r="G263" s="65" t="s">
        <v>11</v>
      </c>
      <c r="H263" s="70">
        <v>-3.8386999999999998</v>
      </c>
      <c r="I263" s="65" t="s">
        <v>2</v>
      </c>
      <c r="J263" s="67">
        <v>3.3940000000000001</v>
      </c>
    </row>
    <row r="264" spans="1:15" x14ac:dyDescent="0.4">
      <c r="A264" s="65" t="s">
        <v>20</v>
      </c>
      <c r="B264" s="69">
        <v>27.491</v>
      </c>
      <c r="C264" s="64"/>
      <c r="D264" s="65" t="s">
        <v>20</v>
      </c>
      <c r="E264" s="67">
        <v>27.119</v>
      </c>
      <c r="F264" s="64"/>
      <c r="G264" s="65" t="s">
        <v>20</v>
      </c>
      <c r="H264" s="1">
        <v>27.408999999999999</v>
      </c>
      <c r="I264" s="65" t="s">
        <v>237</v>
      </c>
      <c r="J264" s="67">
        <v>5.4950000000000001</v>
      </c>
    </row>
    <row r="265" spans="1:15" x14ac:dyDescent="0.4">
      <c r="A265" s="65" t="s">
        <v>0</v>
      </c>
      <c r="B265" s="67">
        <f>58/160.21766</f>
        <v>0.3620075340009335</v>
      </c>
      <c r="C265" s="64"/>
      <c r="D265" s="65" t="s">
        <v>0</v>
      </c>
      <c r="E265" s="67">
        <f>65/160.21766</f>
        <v>0.40569809844932203</v>
      </c>
      <c r="F265" s="64"/>
      <c r="G265" s="65" t="s">
        <v>0</v>
      </c>
      <c r="H265" s="67">
        <f>60/160.21766</f>
        <v>0.37449055241475876</v>
      </c>
      <c r="I265" s="64"/>
      <c r="J265" s="64"/>
      <c r="O265" t="s">
        <v>366</v>
      </c>
    </row>
    <row r="266" spans="1:15" x14ac:dyDescent="0.4">
      <c r="A266" s="68" t="s">
        <v>1</v>
      </c>
      <c r="B266" s="67"/>
      <c r="C266" s="64"/>
      <c r="D266" s="68" t="s">
        <v>1</v>
      </c>
      <c r="E266" s="67"/>
      <c r="F266" s="64"/>
      <c r="G266" s="68" t="s">
        <v>1</v>
      </c>
      <c r="H266" s="67"/>
      <c r="J266" s="64"/>
      <c r="O266" t="s">
        <v>436</v>
      </c>
    </row>
    <row r="267" spans="1:15" x14ac:dyDescent="0.4">
      <c r="A267" s="64"/>
      <c r="B267" s="71"/>
      <c r="C267" s="64"/>
      <c r="D267" s="64"/>
      <c r="E267" s="71"/>
      <c r="F267" s="64"/>
      <c r="G267" s="72"/>
      <c r="H267" s="71"/>
      <c r="J267" s="64"/>
    </row>
    <row r="268" spans="1:15" x14ac:dyDescent="0.4">
      <c r="A268" s="65" t="s">
        <v>45</v>
      </c>
      <c r="B268" s="66" t="s">
        <v>302</v>
      </c>
      <c r="C268" s="64"/>
      <c r="D268" s="65" t="s">
        <v>168</v>
      </c>
      <c r="E268" s="66" t="s">
        <v>302</v>
      </c>
      <c r="F268" s="64"/>
      <c r="G268" s="65" t="s">
        <v>167</v>
      </c>
      <c r="H268" s="66" t="s">
        <v>302</v>
      </c>
      <c r="I268" s="64"/>
      <c r="J268" s="64"/>
      <c r="L268" t="s">
        <v>321</v>
      </c>
    </row>
    <row r="269" spans="1:15" x14ac:dyDescent="0.4">
      <c r="A269" s="65" t="s">
        <v>11</v>
      </c>
      <c r="B269" s="50">
        <v>-2.7421000000000002</v>
      </c>
      <c r="C269" s="64"/>
      <c r="D269" s="65" t="s">
        <v>11</v>
      </c>
      <c r="E269" s="50">
        <v>-2.8580999999999999</v>
      </c>
      <c r="F269" s="64"/>
      <c r="G269" s="65" t="s">
        <v>11</v>
      </c>
      <c r="H269" s="70">
        <v>-2.9830000000000001</v>
      </c>
      <c r="I269" s="65" t="s">
        <v>2</v>
      </c>
      <c r="J269" s="1">
        <v>4.0880000000000001</v>
      </c>
      <c r="L269" t="s">
        <v>322</v>
      </c>
    </row>
    <row r="270" spans="1:15" x14ac:dyDescent="0.4">
      <c r="A270" s="65" t="s">
        <v>20</v>
      </c>
      <c r="B270" s="69">
        <v>28.380128921999994</v>
      </c>
      <c r="C270" s="64"/>
      <c r="D270" s="65" t="s">
        <v>20</v>
      </c>
      <c r="E270" s="67">
        <v>28.577803103999994</v>
      </c>
      <c r="F270" s="64"/>
      <c r="G270" s="65" t="s">
        <v>20</v>
      </c>
      <c r="H270" s="1">
        <v>31.564412972795498</v>
      </c>
      <c r="I270" s="65" t="s">
        <v>237</v>
      </c>
      <c r="J270" s="67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233</v>
      </c>
      <c r="J271" s="1">
        <v>1.0669999999999999</v>
      </c>
    </row>
    <row r="272" spans="1:15" x14ac:dyDescent="0.4">
      <c r="A272" s="68" t="s">
        <v>1</v>
      </c>
      <c r="B272" s="67"/>
      <c r="C272" s="64"/>
      <c r="D272" s="68" t="s">
        <v>1</v>
      </c>
      <c r="E272" s="67"/>
      <c r="F272" s="64"/>
      <c r="G272" s="68" t="s">
        <v>1</v>
      </c>
      <c r="H272" s="67"/>
      <c r="J272" s="64"/>
    </row>
    <row r="274" spans="1:15" x14ac:dyDescent="0.4">
      <c r="A274" s="65" t="s">
        <v>45</v>
      </c>
      <c r="B274" s="66" t="s">
        <v>303</v>
      </c>
      <c r="C274" s="64"/>
      <c r="D274" s="65" t="s">
        <v>168</v>
      </c>
      <c r="E274" s="66" t="s">
        <v>223</v>
      </c>
      <c r="F274" s="64"/>
      <c r="G274" s="65" t="s">
        <v>167</v>
      </c>
      <c r="H274" s="66" t="s">
        <v>303</v>
      </c>
      <c r="I274" s="64"/>
      <c r="J274" s="64"/>
    </row>
    <row r="275" spans="1:15" x14ac:dyDescent="0.4">
      <c r="A275" s="65" t="s">
        <v>11</v>
      </c>
      <c r="B275" s="50">
        <v>-1.0702</v>
      </c>
      <c r="C275" s="64"/>
      <c r="D275" s="65" t="s">
        <v>11</v>
      </c>
      <c r="E275" s="50">
        <v>-1.0550999999999999</v>
      </c>
      <c r="F275" s="64"/>
      <c r="G275" s="65" t="s">
        <v>11</v>
      </c>
      <c r="H275" s="70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20</v>
      </c>
      <c r="B276" s="69">
        <v>35.050697468750009</v>
      </c>
      <c r="C276" s="64"/>
      <c r="D276" s="65" t="s">
        <v>20</v>
      </c>
      <c r="E276" s="67">
        <v>35.594999999999999</v>
      </c>
      <c r="F276" s="64"/>
      <c r="G276" s="65" t="s">
        <v>20</v>
      </c>
      <c r="H276" s="1">
        <v>31.380407233130537</v>
      </c>
      <c r="I276" s="65" t="s">
        <v>237</v>
      </c>
      <c r="J276" s="67">
        <v>6.5118719999999994</v>
      </c>
    </row>
    <row r="277" spans="1:15" x14ac:dyDescent="0.4">
      <c r="A277" s="65" t="s">
        <v>0</v>
      </c>
      <c r="B277" s="67"/>
      <c r="C277" s="64"/>
      <c r="D277" s="65" t="s">
        <v>0</v>
      </c>
      <c r="E277" s="67">
        <f>26/160.21766</f>
        <v>0.1622792393797288</v>
      </c>
      <c r="F277" s="64"/>
      <c r="G277" s="65" t="s">
        <v>0</v>
      </c>
      <c r="H277" s="67"/>
      <c r="I277" s="66" t="s">
        <v>233</v>
      </c>
      <c r="J277" s="1">
        <v>1.952</v>
      </c>
      <c r="O277" t="s">
        <v>367</v>
      </c>
    </row>
    <row r="278" spans="1:15" x14ac:dyDescent="0.4">
      <c r="A278" s="68" t="s">
        <v>1</v>
      </c>
      <c r="B278" s="67"/>
      <c r="C278" s="64"/>
      <c r="D278" s="68" t="s">
        <v>1</v>
      </c>
      <c r="E278" s="67">
        <v>3.835</v>
      </c>
      <c r="F278" s="64"/>
      <c r="G278" s="68" t="s">
        <v>1</v>
      </c>
      <c r="H278" s="67"/>
      <c r="J278" s="64"/>
      <c r="O278" t="s">
        <v>437</v>
      </c>
    </row>
    <row r="280" spans="1:15" x14ac:dyDescent="0.4">
      <c r="A280" s="65" t="s">
        <v>45</v>
      </c>
      <c r="B280" s="66" t="s">
        <v>140</v>
      </c>
      <c r="C280" s="64"/>
      <c r="D280" s="65" t="s">
        <v>168</v>
      </c>
      <c r="E280" s="66" t="s">
        <v>140</v>
      </c>
      <c r="F280" s="64"/>
      <c r="G280" s="65" t="s">
        <v>167</v>
      </c>
      <c r="H280" s="66" t="s">
        <v>140</v>
      </c>
      <c r="I280" s="64"/>
      <c r="J280" s="64"/>
    </row>
    <row r="281" spans="1:15" x14ac:dyDescent="0.4">
      <c r="A281" s="65" t="s">
        <v>11</v>
      </c>
      <c r="B281" s="50">
        <v>-0.85399999999999998</v>
      </c>
      <c r="C281" s="64"/>
      <c r="D281" s="65" t="s">
        <v>11</v>
      </c>
      <c r="E281" s="50">
        <v>-0.85660000000000003</v>
      </c>
      <c r="F281" s="64"/>
      <c r="G281" s="65" t="s">
        <v>11</v>
      </c>
      <c r="H281" s="70">
        <v>-0.86029999999999995</v>
      </c>
      <c r="I281" s="65" t="s">
        <v>2</v>
      </c>
      <c r="J281" s="67">
        <v>5.5119999999999996</v>
      </c>
    </row>
    <row r="282" spans="1:15" x14ac:dyDescent="0.4">
      <c r="A282" s="65" t="s">
        <v>20</v>
      </c>
      <c r="B282" s="69">
        <v>114.992</v>
      </c>
      <c r="C282" s="64"/>
      <c r="D282" s="65" t="s">
        <v>20</v>
      </c>
      <c r="E282" s="67">
        <v>114.05200000000001</v>
      </c>
      <c r="F282" s="64"/>
      <c r="G282" s="65" t="s">
        <v>20</v>
      </c>
      <c r="H282" s="1">
        <v>117.0235</v>
      </c>
      <c r="I282" s="65" t="s">
        <v>237</v>
      </c>
      <c r="J282" s="67">
        <v>8.8940000000000001</v>
      </c>
    </row>
    <row r="283" spans="1:15" x14ac:dyDescent="0.4">
      <c r="A283" s="65" t="s">
        <v>0</v>
      </c>
      <c r="B283" s="67"/>
      <c r="C283" s="64"/>
      <c r="D283" s="65" t="s">
        <v>0</v>
      </c>
      <c r="E283" s="67">
        <f>2/160.21766</f>
        <v>1.2483018413825292E-2</v>
      </c>
      <c r="F283" s="64"/>
      <c r="G283" s="65" t="s">
        <v>0</v>
      </c>
      <c r="H283" s="67">
        <f>2/160.21766</f>
        <v>1.2483018413825292E-2</v>
      </c>
      <c r="I283" s="64"/>
      <c r="J283" s="64"/>
      <c r="O283" t="s">
        <v>368</v>
      </c>
    </row>
    <row r="284" spans="1:15" x14ac:dyDescent="0.4">
      <c r="A284" s="68" t="s">
        <v>1</v>
      </c>
      <c r="B284" s="67"/>
      <c r="C284" s="64"/>
      <c r="D284" s="68" t="s">
        <v>1</v>
      </c>
      <c r="E284" s="67">
        <v>2.29</v>
      </c>
      <c r="F284" s="64"/>
      <c r="G284" s="68" t="s">
        <v>1</v>
      </c>
      <c r="H284" s="67"/>
      <c r="J284" s="64"/>
    </row>
    <row r="286" spans="1:15" x14ac:dyDescent="0.4">
      <c r="A286" s="65" t="s">
        <v>45</v>
      </c>
      <c r="B286" s="66" t="s">
        <v>141</v>
      </c>
      <c r="C286" s="64"/>
      <c r="D286" s="65" t="s">
        <v>168</v>
      </c>
      <c r="E286" s="66" t="s">
        <v>141</v>
      </c>
      <c r="F286" s="64"/>
      <c r="G286" s="65" t="s">
        <v>167</v>
      </c>
      <c r="H286" s="66" t="s">
        <v>141</v>
      </c>
      <c r="I286" s="64"/>
      <c r="J286" s="64"/>
    </row>
    <row r="287" spans="1:15" x14ac:dyDescent="0.4">
      <c r="A287" s="65" t="s">
        <v>11</v>
      </c>
      <c r="B287" s="50">
        <v>-1.9059999999999999</v>
      </c>
      <c r="C287" s="64"/>
      <c r="D287" s="65" t="s">
        <v>11</v>
      </c>
      <c r="E287" s="50">
        <v>-1.919</v>
      </c>
      <c r="F287" s="64"/>
      <c r="G287" s="65" t="s">
        <v>11</v>
      </c>
      <c r="H287" s="70">
        <v>-1.903</v>
      </c>
      <c r="I287" s="65" t="s">
        <v>2</v>
      </c>
      <c r="J287" s="67">
        <v>4.4790000000000001</v>
      </c>
    </row>
    <row r="288" spans="1:15" x14ac:dyDescent="0.4">
      <c r="A288" s="65" t="s">
        <v>20</v>
      </c>
      <c r="B288" s="69">
        <v>64.069999999999993</v>
      </c>
      <c r="C288" s="64"/>
      <c r="D288" s="65" t="s">
        <v>20</v>
      </c>
      <c r="E288" s="67">
        <v>63.643000000000001</v>
      </c>
      <c r="F288" s="64"/>
      <c r="G288" s="65" t="s">
        <v>20</v>
      </c>
      <c r="H288" s="1">
        <v>63.853499999999997</v>
      </c>
      <c r="I288" s="65" t="s">
        <v>237</v>
      </c>
      <c r="J288" s="67">
        <v>7.3520000000000003</v>
      </c>
    </row>
    <row r="289" spans="1:15" x14ac:dyDescent="0.4">
      <c r="A289" s="65" t="s">
        <v>0</v>
      </c>
      <c r="B289" s="67"/>
      <c r="C289" s="64"/>
      <c r="D289" s="65" t="s">
        <v>0</v>
      </c>
      <c r="E289" s="67">
        <f>9/160.21766</f>
        <v>5.6173582862213821E-2</v>
      </c>
      <c r="F289" s="64"/>
      <c r="G289" s="65" t="s">
        <v>0</v>
      </c>
      <c r="H289" s="67">
        <f>8/160.21766</f>
        <v>4.9932073655301168E-2</v>
      </c>
      <c r="I289" s="64"/>
      <c r="J289" s="64"/>
      <c r="O289" t="s">
        <v>369</v>
      </c>
    </row>
    <row r="290" spans="1:15" x14ac:dyDescent="0.4">
      <c r="A290" s="68" t="s">
        <v>1</v>
      </c>
      <c r="B290" s="67"/>
      <c r="C290" s="64"/>
      <c r="D290" s="68" t="s">
        <v>1</v>
      </c>
      <c r="E290" s="67">
        <v>1.897</v>
      </c>
      <c r="F290" s="64"/>
      <c r="G290" s="68" t="s">
        <v>1</v>
      </c>
      <c r="H290" s="67"/>
      <c r="J290" s="64"/>
    </row>
    <row r="292" spans="1:15" x14ac:dyDescent="0.4">
      <c r="A292" s="65" t="s">
        <v>45</v>
      </c>
      <c r="B292" s="66" t="s">
        <v>195</v>
      </c>
      <c r="C292" s="64"/>
      <c r="D292" s="65" t="s">
        <v>168</v>
      </c>
      <c r="E292" s="66" t="s">
        <v>195</v>
      </c>
      <c r="F292" s="64"/>
      <c r="G292" s="65" t="s">
        <v>167</v>
      </c>
      <c r="H292" s="66" t="s">
        <v>304</v>
      </c>
      <c r="I292" s="64"/>
      <c r="J292" s="64"/>
    </row>
    <row r="293" spans="1:15" x14ac:dyDescent="0.4">
      <c r="A293" s="65" t="s">
        <v>11</v>
      </c>
      <c r="B293" s="50">
        <v>-4.9352999999999998</v>
      </c>
      <c r="C293" s="64"/>
      <c r="D293" s="65" t="s">
        <v>11</v>
      </c>
      <c r="E293" s="50">
        <v>-4.8025000000000002</v>
      </c>
      <c r="F293" s="64"/>
      <c r="G293" s="65" t="s">
        <v>11</v>
      </c>
      <c r="H293" s="70">
        <v>-4.8817000000000004</v>
      </c>
      <c r="I293" s="65" t="s">
        <v>2</v>
      </c>
      <c r="J293" s="67">
        <v>3.7530000000000001</v>
      </c>
    </row>
    <row r="294" spans="1:15" x14ac:dyDescent="0.4">
      <c r="A294" s="65" t="s">
        <v>20</v>
      </c>
      <c r="B294" s="69">
        <v>37.030999999999999</v>
      </c>
      <c r="C294" s="64"/>
      <c r="D294" s="65" t="s">
        <v>20</v>
      </c>
      <c r="E294" s="67">
        <v>37.673000000000002</v>
      </c>
      <c r="F294" s="64"/>
      <c r="G294" s="65" t="s">
        <v>20</v>
      </c>
      <c r="H294" s="1">
        <v>37.241218494145805</v>
      </c>
      <c r="I294" s="65" t="s">
        <v>237</v>
      </c>
      <c r="J294" s="67">
        <v>6.1061310000000004</v>
      </c>
    </row>
    <row r="295" spans="1:15" x14ac:dyDescent="0.4">
      <c r="A295" s="65" t="s">
        <v>0</v>
      </c>
      <c r="B295" s="67">
        <f>23/160.21766</f>
        <v>0.14355471175899087</v>
      </c>
      <c r="C295" s="64"/>
      <c r="D295" s="65" t="s">
        <v>0</v>
      </c>
      <c r="E295" s="67"/>
      <c r="F295" s="64"/>
      <c r="G295" s="65" t="s">
        <v>0</v>
      </c>
      <c r="H295" s="67"/>
      <c r="I295" s="66" t="s">
        <v>233</v>
      </c>
      <c r="J295" s="1">
        <v>1.627</v>
      </c>
      <c r="O295" t="s">
        <v>370</v>
      </c>
    </row>
    <row r="296" spans="1:15" x14ac:dyDescent="0.4">
      <c r="A296" s="68" t="s">
        <v>1</v>
      </c>
      <c r="B296" s="67"/>
      <c r="C296" s="64"/>
      <c r="D296" s="68" t="s">
        <v>1</v>
      </c>
      <c r="E296" s="67"/>
      <c r="F296" s="64"/>
      <c r="G296" s="68" t="s">
        <v>1</v>
      </c>
      <c r="H296" s="67"/>
      <c r="J296" s="64"/>
      <c r="O296" t="s">
        <v>438</v>
      </c>
    </row>
    <row r="298" spans="1:15" x14ac:dyDescent="0.4">
      <c r="A298" s="65" t="s">
        <v>45</v>
      </c>
      <c r="B298" s="66" t="s">
        <v>142</v>
      </c>
      <c r="C298" s="64"/>
      <c r="D298" s="65" t="s">
        <v>168</v>
      </c>
      <c r="E298" s="66" t="s">
        <v>142</v>
      </c>
      <c r="F298" s="64"/>
      <c r="G298" s="65" t="s">
        <v>167</v>
      </c>
      <c r="H298" s="66" t="s">
        <v>142</v>
      </c>
      <c r="I298" s="64"/>
      <c r="J298" s="64"/>
    </row>
    <row r="299" spans="1:15" x14ac:dyDescent="0.4">
      <c r="A299" s="65" t="s">
        <v>11</v>
      </c>
      <c r="B299" s="50">
        <v>-5.9314999999999998</v>
      </c>
      <c r="C299" s="64"/>
      <c r="D299" s="65" t="s">
        <v>11</v>
      </c>
      <c r="E299" s="50">
        <v>-4.8025000000000002</v>
      </c>
      <c r="F299" s="64"/>
      <c r="G299" s="65" t="s">
        <v>11</v>
      </c>
      <c r="H299" s="70">
        <v>-5.8357999999999999</v>
      </c>
      <c r="I299" s="65" t="s">
        <v>2</v>
      </c>
      <c r="J299" s="67">
        <v>3.2610000000000001</v>
      </c>
    </row>
    <row r="300" spans="1:15" x14ac:dyDescent="0.4">
      <c r="A300" s="65" t="s">
        <v>20</v>
      </c>
      <c r="B300" s="69">
        <v>26.295999999999999</v>
      </c>
      <c r="C300" s="64"/>
      <c r="D300" s="65" t="s">
        <v>20</v>
      </c>
      <c r="E300" s="67">
        <v>37.673000000000002</v>
      </c>
      <c r="F300" s="64"/>
      <c r="G300" s="65" t="s">
        <v>20</v>
      </c>
      <c r="H300" s="1">
        <v>26.506499999999999</v>
      </c>
      <c r="I300" s="65" t="s">
        <v>237</v>
      </c>
      <c r="J300" s="67">
        <v>5.7560000000000002</v>
      </c>
    </row>
    <row r="301" spans="1:15" x14ac:dyDescent="0.4">
      <c r="A301" s="65" t="s">
        <v>0</v>
      </c>
      <c r="B301" s="67">
        <f>37/160.21766</f>
        <v>0.23093584065576792</v>
      </c>
      <c r="C301" s="64"/>
      <c r="D301" s="65" t="s">
        <v>0</v>
      </c>
      <c r="E301" s="67"/>
      <c r="F301" s="64"/>
      <c r="G301" s="65" t="s">
        <v>0</v>
      </c>
      <c r="H301" s="67"/>
      <c r="I301" s="64"/>
      <c r="J301" s="64"/>
      <c r="O301" t="s">
        <v>439</v>
      </c>
    </row>
    <row r="302" spans="1:15" x14ac:dyDescent="0.4">
      <c r="A302" s="68" t="s">
        <v>1</v>
      </c>
      <c r="B302" s="67">
        <v>3.3029999999999999</v>
      </c>
      <c r="C302" s="64"/>
      <c r="D302" s="68" t="s">
        <v>1</v>
      </c>
      <c r="E302" s="67"/>
      <c r="F302" s="64"/>
      <c r="G302" s="68" t="s">
        <v>1</v>
      </c>
      <c r="H302" s="67"/>
      <c r="J302" s="64"/>
    </row>
    <row r="304" spans="1:15" x14ac:dyDescent="0.4">
      <c r="A304" s="65" t="s">
        <v>45</v>
      </c>
      <c r="B304" s="66" t="s">
        <v>196</v>
      </c>
      <c r="C304" s="64"/>
      <c r="D304" s="65" t="s">
        <v>168</v>
      </c>
      <c r="E304" s="66" t="s">
        <v>196</v>
      </c>
      <c r="F304" s="64"/>
      <c r="G304" s="65" t="s">
        <v>167</v>
      </c>
      <c r="H304" s="66" t="s">
        <v>196</v>
      </c>
      <c r="I304" s="64"/>
      <c r="J304" s="64"/>
    </row>
    <row r="305" spans="1:15" x14ac:dyDescent="0.4">
      <c r="A305" s="65" t="s">
        <v>11</v>
      </c>
      <c r="B305" s="50">
        <v>-4.7728999999999999</v>
      </c>
      <c r="C305" s="64"/>
      <c r="D305" s="65" t="s">
        <v>11</v>
      </c>
      <c r="E305" s="50">
        <v>-4.6452999999999998</v>
      </c>
      <c r="F305" s="64"/>
      <c r="G305" s="65" t="s">
        <v>11</v>
      </c>
      <c r="H305" s="70">
        <v>-4.7519999999999998</v>
      </c>
      <c r="I305" s="65" t="s">
        <v>2</v>
      </c>
      <c r="J305" s="67">
        <v>3.766</v>
      </c>
    </row>
    <row r="306" spans="1:15" x14ac:dyDescent="0.4">
      <c r="A306" s="65" t="s">
        <v>20</v>
      </c>
      <c r="B306" s="69">
        <v>36.56</v>
      </c>
      <c r="C306" s="64"/>
      <c r="D306" s="65" t="s">
        <v>20</v>
      </c>
      <c r="E306" s="67">
        <v>36.375</v>
      </c>
      <c r="F306" s="64"/>
      <c r="G306" s="65" t="s">
        <v>20</v>
      </c>
      <c r="H306" s="1">
        <v>36.521500000000003</v>
      </c>
      <c r="I306" s="65" t="s">
        <v>237</v>
      </c>
      <c r="J306" s="67">
        <v>5.9480000000000004</v>
      </c>
    </row>
    <row r="307" spans="1:15" x14ac:dyDescent="0.4">
      <c r="A307" s="65" t="s">
        <v>0</v>
      </c>
      <c r="B307" s="67">
        <f>32/160.21766</f>
        <v>0.19972829462120467</v>
      </c>
      <c r="C307" s="64"/>
      <c r="D307" s="65" t="s">
        <v>0</v>
      </c>
      <c r="E307" s="67"/>
      <c r="F307" s="64"/>
      <c r="G307" s="65" t="s">
        <v>0</v>
      </c>
      <c r="H307" s="67"/>
      <c r="I307" s="64"/>
      <c r="J307" s="64"/>
      <c r="O307" t="s">
        <v>371</v>
      </c>
    </row>
    <row r="308" spans="1:15" x14ac:dyDescent="0.4">
      <c r="A308" s="68" t="s">
        <v>1</v>
      </c>
      <c r="B308" s="67"/>
      <c r="C308" s="64"/>
      <c r="D308" s="68" t="s">
        <v>1</v>
      </c>
      <c r="E308" s="67"/>
      <c r="F308" s="64"/>
      <c r="G308" s="68" t="s">
        <v>1</v>
      </c>
      <c r="H308" s="67"/>
      <c r="J308" s="64"/>
      <c r="O308" t="s">
        <v>440</v>
      </c>
    </row>
    <row r="310" spans="1:15" x14ac:dyDescent="0.4">
      <c r="A310" s="65" t="s">
        <v>45</v>
      </c>
      <c r="B310" s="66" t="s">
        <v>160</v>
      </c>
      <c r="C310" s="64"/>
      <c r="D310" s="65" t="s">
        <v>168</v>
      </c>
      <c r="E310" s="66" t="s">
        <v>160</v>
      </c>
      <c r="F310" s="64"/>
      <c r="G310" s="65" t="s">
        <v>167</v>
      </c>
      <c r="H310" s="66" t="s">
        <v>305</v>
      </c>
      <c r="I310" s="64"/>
      <c r="J310" s="64"/>
    </row>
    <row r="311" spans="1:15" x14ac:dyDescent="0.4">
      <c r="A311" s="65" t="s">
        <v>11</v>
      </c>
      <c r="B311" s="50">
        <v>-4.7591000000000001</v>
      </c>
      <c r="C311" s="64"/>
      <c r="D311" s="65" t="s">
        <v>11</v>
      </c>
      <c r="E311" s="50">
        <v>-4.6281999999999996</v>
      </c>
      <c r="F311" s="64"/>
      <c r="G311" s="65" t="s">
        <v>11</v>
      </c>
      <c r="H311" s="70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20</v>
      </c>
      <c r="B312" s="69">
        <v>35.473999999999997</v>
      </c>
      <c r="C312" s="64"/>
      <c r="D312" s="65" t="s">
        <v>20</v>
      </c>
      <c r="E312" s="67">
        <v>35.308</v>
      </c>
      <c r="F312" s="64"/>
      <c r="G312" s="65" t="s">
        <v>20</v>
      </c>
      <c r="H312" s="1">
        <v>35.008178967962941</v>
      </c>
      <c r="I312" s="65" t="s">
        <v>237</v>
      </c>
      <c r="J312" s="67">
        <v>5.9570280000000002</v>
      </c>
    </row>
    <row r="313" spans="1:15" x14ac:dyDescent="0.4">
      <c r="A313" s="65" t="s">
        <v>0</v>
      </c>
      <c r="B313" s="67">
        <f>34/160.21766</f>
        <v>0.21221131303502999</v>
      </c>
      <c r="C313" s="64"/>
      <c r="D313" s="65" t="s">
        <v>0</v>
      </c>
      <c r="E313" s="67"/>
      <c r="F313" s="64"/>
      <c r="G313" s="65" t="s">
        <v>0</v>
      </c>
      <c r="H313" s="67">
        <f>33/160.21766</f>
        <v>0.20596980382811733</v>
      </c>
      <c r="I313" s="66" t="s">
        <v>233</v>
      </c>
      <c r="J313" s="1">
        <v>1.617</v>
      </c>
      <c r="O313" t="s">
        <v>372</v>
      </c>
    </row>
    <row r="314" spans="1:15" x14ac:dyDescent="0.4">
      <c r="A314" s="68" t="s">
        <v>1</v>
      </c>
      <c r="B314" s="67"/>
      <c r="C314" s="64"/>
      <c r="D314" s="68" t="s">
        <v>1</v>
      </c>
      <c r="E314" s="67"/>
      <c r="F314" s="64"/>
      <c r="G314" s="68" t="s">
        <v>1</v>
      </c>
      <c r="H314" s="67">
        <v>1.94</v>
      </c>
      <c r="J314" s="64"/>
    </row>
    <row r="316" spans="1:15" x14ac:dyDescent="0.4">
      <c r="A316" s="65" t="s">
        <v>45</v>
      </c>
      <c r="B316" s="66" t="s">
        <v>197</v>
      </c>
      <c r="C316" s="64"/>
      <c r="D316" s="65" t="s">
        <v>168</v>
      </c>
      <c r="E316" s="66" t="s">
        <v>306</v>
      </c>
      <c r="F316" s="64"/>
      <c r="G316" s="65" t="s">
        <v>167</v>
      </c>
      <c r="H316" s="66" t="s">
        <v>306</v>
      </c>
      <c r="I316" s="64"/>
      <c r="J316" s="64"/>
    </row>
    <row r="317" spans="1:15" x14ac:dyDescent="0.4">
      <c r="A317" s="65" t="s">
        <v>11</v>
      </c>
      <c r="B317" s="50">
        <v>-4.7409999999999997</v>
      </c>
      <c r="C317" s="64"/>
      <c r="D317" s="65" t="s">
        <v>11</v>
      </c>
      <c r="E317" s="50">
        <v>-4.5435999999999996</v>
      </c>
      <c r="F317" s="64"/>
      <c r="G317" s="65" t="s">
        <v>11</v>
      </c>
      <c r="H317" s="70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20</v>
      </c>
      <c r="B318" s="69">
        <v>34.51</v>
      </c>
      <c r="C318" s="64"/>
      <c r="D318" s="65" t="s">
        <v>20</v>
      </c>
      <c r="E318" s="67">
        <v>34.359738368000002</v>
      </c>
      <c r="F318" s="64"/>
      <c r="G318" s="65" t="s">
        <v>20</v>
      </c>
      <c r="H318" s="1">
        <v>34.487652420399669</v>
      </c>
      <c r="I318" s="65" t="s">
        <v>237</v>
      </c>
      <c r="J318" s="1">
        <v>5.9004440000000002</v>
      </c>
    </row>
    <row r="319" spans="1:15" x14ac:dyDescent="0.4">
      <c r="A319" s="65" t="s">
        <v>0</v>
      </c>
      <c r="B319" s="67">
        <v>0.215</v>
      </c>
      <c r="C319" s="64"/>
      <c r="D319" s="65" t="s">
        <v>0</v>
      </c>
      <c r="E319" s="67">
        <v>0.215</v>
      </c>
      <c r="F319" s="64"/>
      <c r="G319" s="65" t="s">
        <v>0</v>
      </c>
      <c r="H319" s="67">
        <v>0.215</v>
      </c>
      <c r="I319" s="66" t="s">
        <v>233</v>
      </c>
      <c r="J319" s="1">
        <v>1.6060000000000001</v>
      </c>
    </row>
    <row r="320" spans="1:15" x14ac:dyDescent="0.4">
      <c r="A320" s="68" t="s">
        <v>1</v>
      </c>
      <c r="B320" s="67">
        <v>1.968</v>
      </c>
      <c r="C320" s="64"/>
      <c r="D320" s="68" t="s">
        <v>1</v>
      </c>
      <c r="E320" s="67">
        <v>1.968</v>
      </c>
      <c r="F320" s="64"/>
      <c r="G320" s="68" t="s">
        <v>1</v>
      </c>
      <c r="H320" s="67">
        <v>1.968</v>
      </c>
      <c r="J320" s="64"/>
    </row>
    <row r="322" spans="1:15" x14ac:dyDescent="0.4">
      <c r="A322" s="65" t="s">
        <v>45</v>
      </c>
      <c r="B322" s="66" t="s">
        <v>198</v>
      </c>
      <c r="C322" s="64"/>
      <c r="D322" s="65" t="s">
        <v>168</v>
      </c>
      <c r="E322" s="66" t="s">
        <v>307</v>
      </c>
      <c r="F322" s="64"/>
      <c r="G322" s="65" t="s">
        <v>167</v>
      </c>
      <c r="H322" s="66" t="s">
        <v>198</v>
      </c>
      <c r="I322" s="64"/>
      <c r="J322" s="64"/>
    </row>
    <row r="323" spans="1:15" x14ac:dyDescent="0.4">
      <c r="A323" s="65" t="s">
        <v>11</v>
      </c>
      <c r="B323" s="50">
        <v>-4.7081</v>
      </c>
      <c r="C323" s="64"/>
      <c r="D323" s="65" t="s">
        <v>11</v>
      </c>
      <c r="E323" s="50">
        <v>-4.4984000000000002</v>
      </c>
      <c r="F323" s="64"/>
      <c r="G323" s="65" t="s">
        <v>11</v>
      </c>
      <c r="H323" s="70">
        <v>-4.6965000000000003</v>
      </c>
      <c r="I323" s="65" t="s">
        <v>2</v>
      </c>
      <c r="J323" s="67">
        <v>3.6819999999999999</v>
      </c>
    </row>
    <row r="324" spans="1:15" x14ac:dyDescent="0.4">
      <c r="A324" s="65" t="s">
        <v>20</v>
      </c>
      <c r="B324" s="69">
        <v>34.261000000000003</v>
      </c>
      <c r="C324" s="64"/>
      <c r="D324" s="65" t="s">
        <v>20</v>
      </c>
      <c r="E324" s="67">
        <v>33.610279748000004</v>
      </c>
      <c r="F324" s="64"/>
      <c r="G324" s="65" t="s">
        <v>20</v>
      </c>
      <c r="H324" s="1">
        <v>34.336500000000001</v>
      </c>
      <c r="I324" s="65" t="s">
        <v>237</v>
      </c>
      <c r="J324" s="67">
        <v>5.85</v>
      </c>
    </row>
    <row r="325" spans="1:15" x14ac:dyDescent="0.4">
      <c r="A325" s="65" t="s">
        <v>0</v>
      </c>
      <c r="B325" s="67">
        <f>37/160.21766</f>
        <v>0.23093584065576792</v>
      </c>
      <c r="C325" s="64"/>
      <c r="D325" s="65" t="s">
        <v>0</v>
      </c>
      <c r="E325" s="67"/>
      <c r="F325" s="64"/>
      <c r="G325" s="65" t="s">
        <v>0</v>
      </c>
      <c r="H325" s="67">
        <f>35/160.21766</f>
        <v>0.21845282224194262</v>
      </c>
      <c r="I325" s="64"/>
      <c r="J325" s="64"/>
      <c r="O325" t="s">
        <v>373</v>
      </c>
    </row>
    <row r="326" spans="1:15" x14ac:dyDescent="0.4">
      <c r="A326" s="68" t="s">
        <v>1</v>
      </c>
      <c r="B326" s="67"/>
      <c r="C326" s="64"/>
      <c r="D326" s="68" t="s">
        <v>1</v>
      </c>
      <c r="E326" s="67"/>
      <c r="F326" s="64"/>
      <c r="G326" s="68" t="s">
        <v>1</v>
      </c>
      <c r="H326" s="67"/>
      <c r="J326" s="64"/>
      <c r="O326" t="s">
        <v>441</v>
      </c>
    </row>
    <row r="328" spans="1:15" x14ac:dyDescent="0.4">
      <c r="A328" s="65" t="s">
        <v>45</v>
      </c>
      <c r="B328" s="66" t="s">
        <v>143</v>
      </c>
      <c r="C328" s="64"/>
      <c r="D328" s="65" t="s">
        <v>168</v>
      </c>
      <c r="E328" s="66" t="s">
        <v>143</v>
      </c>
      <c r="F328" s="64"/>
      <c r="G328" s="65" t="s">
        <v>167</v>
      </c>
      <c r="H328" s="66" t="s">
        <v>143</v>
      </c>
      <c r="I328" s="64"/>
      <c r="J328" s="64"/>
    </row>
    <row r="329" spans="1:15" x14ac:dyDescent="0.4">
      <c r="A329" s="65" t="s">
        <v>11</v>
      </c>
      <c r="B329" s="50">
        <v>-10.2569</v>
      </c>
      <c r="C329" s="64"/>
      <c r="D329" s="65" t="s">
        <v>11</v>
      </c>
      <c r="E329" s="50">
        <v>-10.207000000000001</v>
      </c>
      <c r="F329" s="64"/>
      <c r="G329" s="65" t="s">
        <v>11</v>
      </c>
      <c r="H329" s="50">
        <v>-10.246499999999999</v>
      </c>
      <c r="I329" s="65" t="s">
        <v>2</v>
      </c>
      <c r="J329" s="67">
        <v>4.0510000000000002</v>
      </c>
    </row>
    <row r="330" spans="1:15" x14ac:dyDescent="0.4">
      <c r="A330" s="65" t="s">
        <v>20</v>
      </c>
      <c r="B330" s="69">
        <v>41.97</v>
      </c>
      <c r="C330" s="64"/>
      <c r="D330" s="65" t="s">
        <v>20</v>
      </c>
      <c r="E330" s="67">
        <v>49.917000000000002</v>
      </c>
      <c r="F330" s="64"/>
      <c r="G330" s="65" t="s">
        <v>20</v>
      </c>
      <c r="H330" s="1">
        <f>92.558/2</f>
        <v>46.279000000000003</v>
      </c>
      <c r="I330" s="65" t="s">
        <v>237</v>
      </c>
      <c r="J330" s="67">
        <v>6.5140000000000002</v>
      </c>
    </row>
    <row r="331" spans="1:15" x14ac:dyDescent="0.4">
      <c r="A331" s="65" t="s">
        <v>0</v>
      </c>
      <c r="B331" s="67"/>
      <c r="C331" s="64"/>
      <c r="D331" s="65" t="s">
        <v>0</v>
      </c>
      <c r="E331" s="67"/>
      <c r="F331" s="64"/>
      <c r="G331" s="65" t="s">
        <v>0</v>
      </c>
      <c r="H331" s="67">
        <f>13/160.21766</f>
        <v>8.1139619689864398E-2</v>
      </c>
      <c r="I331" s="64"/>
      <c r="J331" s="64"/>
      <c r="O331" t="s">
        <v>374</v>
      </c>
    </row>
    <row r="332" spans="1:15" x14ac:dyDescent="0.4">
      <c r="A332" s="68" t="s">
        <v>1</v>
      </c>
      <c r="B332" s="67"/>
      <c r="C332" s="64"/>
      <c r="D332" s="68" t="s">
        <v>1</v>
      </c>
      <c r="E332" s="67"/>
      <c r="F332" s="64"/>
      <c r="G332" s="68" t="s">
        <v>1</v>
      </c>
      <c r="H332" s="67">
        <v>2.0339999999999998</v>
      </c>
      <c r="J332" s="64"/>
    </row>
    <row r="334" spans="1:15" x14ac:dyDescent="0.4">
      <c r="A334" s="65" t="s">
        <v>45</v>
      </c>
      <c r="B334" s="66" t="s">
        <v>144</v>
      </c>
      <c r="C334" s="64"/>
      <c r="D334" s="65" t="s">
        <v>168</v>
      </c>
      <c r="E334" s="66" t="s">
        <v>144</v>
      </c>
      <c r="F334" s="64"/>
      <c r="G334" s="65" t="s">
        <v>167</v>
      </c>
      <c r="H334" s="66" t="s">
        <v>144</v>
      </c>
      <c r="I334" s="64"/>
      <c r="J334" s="64"/>
    </row>
    <row r="335" spans="1:15" x14ac:dyDescent="0.4">
      <c r="A335" s="65" t="s">
        <v>11</v>
      </c>
      <c r="B335" s="50">
        <v>-14.027699999999999</v>
      </c>
      <c r="C335" s="64"/>
      <c r="D335" s="65" t="s">
        <v>11</v>
      </c>
      <c r="E335" s="50">
        <v>-13.9885</v>
      </c>
      <c r="F335" s="64"/>
      <c r="G335" s="65" t="s">
        <v>11</v>
      </c>
      <c r="H335" s="50">
        <v>-14.0761</v>
      </c>
      <c r="I335" s="65" t="s">
        <v>2</v>
      </c>
      <c r="J335" s="67">
        <v>3.6139999999999999</v>
      </c>
    </row>
    <row r="336" spans="1:15" x14ac:dyDescent="0.4">
      <c r="A336" s="65" t="s">
        <v>20</v>
      </c>
      <c r="B336" s="69">
        <v>32.067</v>
      </c>
      <c r="C336" s="64"/>
      <c r="D336" s="65" t="s">
        <v>20</v>
      </c>
      <c r="E336" s="67">
        <v>32.893000000000001</v>
      </c>
      <c r="F336" s="64"/>
      <c r="G336" s="65" t="s">
        <v>20</v>
      </c>
      <c r="H336" s="1">
        <v>32.631999999999998</v>
      </c>
      <c r="I336" s="65" t="s">
        <v>237</v>
      </c>
      <c r="J336" s="67">
        <v>5.77</v>
      </c>
    </row>
    <row r="337" spans="1:15" x14ac:dyDescent="0.4">
      <c r="A337" s="65" t="s">
        <v>0</v>
      </c>
      <c r="B337" s="67"/>
      <c r="C337" s="64"/>
      <c r="D337" s="65" t="s">
        <v>0</v>
      </c>
      <c r="E337" s="67">
        <f>105/160.21766</f>
        <v>0.65535846672582787</v>
      </c>
      <c r="F337" s="64"/>
      <c r="G337" s="65" t="s">
        <v>0</v>
      </c>
      <c r="H337" s="67">
        <f>37/160.21766</f>
        <v>0.23093584065576792</v>
      </c>
      <c r="I337" s="64"/>
      <c r="J337" s="64"/>
      <c r="O337" t="s">
        <v>375</v>
      </c>
    </row>
    <row r="338" spans="1:15" x14ac:dyDescent="0.4">
      <c r="A338" s="68" t="s">
        <v>1</v>
      </c>
      <c r="B338" s="67"/>
      <c r="C338" s="64"/>
      <c r="D338" s="68" t="s">
        <v>1</v>
      </c>
      <c r="E338" s="67"/>
      <c r="F338" s="64"/>
      <c r="G338" s="68" t="s">
        <v>1</v>
      </c>
      <c r="H338" s="67">
        <v>1.9410000000000001</v>
      </c>
      <c r="J338" s="64"/>
    </row>
    <row r="340" spans="1:15" x14ac:dyDescent="0.4">
      <c r="A340" s="65" t="s">
        <v>45</v>
      </c>
      <c r="B340" s="66" t="s">
        <v>199</v>
      </c>
      <c r="C340" s="64"/>
      <c r="D340" s="65" t="s">
        <v>168</v>
      </c>
      <c r="E340" s="66" t="s">
        <v>199</v>
      </c>
      <c r="F340" s="64"/>
      <c r="G340" s="65" t="s">
        <v>167</v>
      </c>
      <c r="H340" s="66" t="s">
        <v>199</v>
      </c>
      <c r="I340" s="64"/>
      <c r="J340" s="64"/>
    </row>
    <row r="341" spans="1:15" x14ac:dyDescent="0.4">
      <c r="A341" s="65" t="s">
        <v>11</v>
      </c>
      <c r="B341" s="50">
        <v>-4.6154999999999999</v>
      </c>
      <c r="C341" s="64"/>
      <c r="D341" s="65" t="s">
        <v>11</v>
      </c>
      <c r="E341" s="50">
        <v>-4.4863</v>
      </c>
      <c r="F341" s="64"/>
      <c r="G341" s="65" t="s">
        <v>11</v>
      </c>
      <c r="H341" s="50">
        <v>-4.6154999999999999</v>
      </c>
      <c r="I341" s="65" t="s">
        <v>2</v>
      </c>
      <c r="J341" s="67">
        <v>3.64</v>
      </c>
    </row>
    <row r="342" spans="1:15" x14ac:dyDescent="0.4">
      <c r="A342" s="65" t="s">
        <v>20</v>
      </c>
      <c r="B342" s="69">
        <v>31.927</v>
      </c>
      <c r="C342" s="64"/>
      <c r="D342" s="65" t="s">
        <v>20</v>
      </c>
      <c r="E342" s="67">
        <v>32.481999999999999</v>
      </c>
      <c r="F342" s="64"/>
      <c r="G342" s="65" t="s">
        <v>20</v>
      </c>
      <c r="H342" s="1">
        <v>32.5</v>
      </c>
      <c r="I342" s="65" t="s">
        <v>237</v>
      </c>
      <c r="J342" s="67">
        <v>5.6639999999999997</v>
      </c>
    </row>
    <row r="343" spans="1:15" x14ac:dyDescent="0.4">
      <c r="A343" s="65" t="s">
        <v>0</v>
      </c>
      <c r="B343" s="67">
        <f>41/160.21766</f>
        <v>0.25590187748341853</v>
      </c>
      <c r="C343" s="64"/>
      <c r="D343" s="65" t="s">
        <v>0</v>
      </c>
      <c r="E343" s="67"/>
      <c r="F343" s="64"/>
      <c r="G343" s="65" t="s">
        <v>0</v>
      </c>
      <c r="H343" s="67">
        <f>39/160.21766</f>
        <v>0.24341885906959321</v>
      </c>
      <c r="I343" s="64"/>
      <c r="J343" s="64"/>
      <c r="O343" t="s">
        <v>376</v>
      </c>
    </row>
    <row r="344" spans="1:15" x14ac:dyDescent="0.4">
      <c r="A344" s="68" t="s">
        <v>1</v>
      </c>
      <c r="B344" s="67"/>
      <c r="C344" s="64"/>
      <c r="D344" s="68" t="s">
        <v>1</v>
      </c>
      <c r="E344" s="67"/>
      <c r="F344" s="64"/>
      <c r="G344" s="68" t="s">
        <v>1</v>
      </c>
      <c r="H344" s="67"/>
      <c r="J344" s="64"/>
      <c r="O344" t="s">
        <v>442</v>
      </c>
    </row>
    <row r="346" spans="1:15" x14ac:dyDescent="0.4">
      <c r="A346" s="65" t="s">
        <v>45</v>
      </c>
      <c r="B346" s="66" t="s">
        <v>145</v>
      </c>
      <c r="C346" s="64"/>
      <c r="D346" s="65" t="s">
        <v>168</v>
      </c>
      <c r="E346" s="66" t="s">
        <v>145</v>
      </c>
      <c r="F346" s="64"/>
      <c r="G346" s="65" t="s">
        <v>167</v>
      </c>
      <c r="H346" s="66" t="s">
        <v>145</v>
      </c>
      <c r="I346" s="64"/>
      <c r="J346" s="64"/>
    </row>
    <row r="347" spans="1:15" x14ac:dyDescent="0.4">
      <c r="A347" s="65" t="s">
        <v>11</v>
      </c>
      <c r="B347" s="50">
        <v>-4.5854999999999997</v>
      </c>
      <c r="C347" s="64"/>
      <c r="D347" s="65" t="s">
        <v>11</v>
      </c>
      <c r="E347" s="50">
        <v>-4.4598000000000004</v>
      </c>
      <c r="F347" s="64"/>
      <c r="G347" s="65" t="s">
        <v>11</v>
      </c>
      <c r="H347" s="50">
        <v>-4.5872999999999999</v>
      </c>
      <c r="I347" s="65" t="s">
        <v>2</v>
      </c>
      <c r="J347" s="67">
        <v>3.6269999999999998</v>
      </c>
    </row>
    <row r="348" spans="1:15" x14ac:dyDescent="0.4">
      <c r="A348" s="65" t="s">
        <v>20</v>
      </c>
      <c r="B348" s="69">
        <v>31.471</v>
      </c>
      <c r="C348" s="64"/>
      <c r="D348" s="65" t="s">
        <v>20</v>
      </c>
      <c r="E348" s="67">
        <v>32.030999999999999</v>
      </c>
      <c r="F348" s="64"/>
      <c r="G348" s="65" t="s">
        <v>20</v>
      </c>
      <c r="H348" s="1">
        <v>31.987500000000001</v>
      </c>
      <c r="I348" s="65" t="s">
        <v>237</v>
      </c>
      <c r="J348" s="67">
        <v>5.6159999999999997</v>
      </c>
    </row>
    <row r="349" spans="1:15" x14ac:dyDescent="0.4">
      <c r="A349" s="65" t="s">
        <v>0</v>
      </c>
      <c r="B349" s="67">
        <f>41/160.21766</f>
        <v>0.25590187748341853</v>
      </c>
      <c r="C349" s="64"/>
      <c r="D349" s="65" t="s">
        <v>0</v>
      </c>
      <c r="E349" s="67"/>
      <c r="F349" s="64"/>
      <c r="G349" s="65" t="s">
        <v>0</v>
      </c>
      <c r="H349" s="67">
        <f>39/160.21766</f>
        <v>0.24341885906959321</v>
      </c>
      <c r="I349" s="64"/>
      <c r="J349" s="64"/>
      <c r="O349" t="s">
        <v>376</v>
      </c>
    </row>
    <row r="350" spans="1:15" x14ac:dyDescent="0.4">
      <c r="A350" s="68" t="s">
        <v>1</v>
      </c>
      <c r="B350" s="67"/>
      <c r="C350" s="64"/>
      <c r="D350" s="68" t="s">
        <v>1</v>
      </c>
      <c r="E350" s="67"/>
      <c r="F350" s="64"/>
      <c r="G350" s="68" t="s">
        <v>1</v>
      </c>
      <c r="H350" s="67"/>
      <c r="J350" s="64"/>
      <c r="O350" t="s">
        <v>443</v>
      </c>
    </row>
    <row r="352" spans="1:15" x14ac:dyDescent="0.4">
      <c r="A352" s="65" t="s">
        <v>45</v>
      </c>
      <c r="B352" s="66" t="s">
        <v>200</v>
      </c>
      <c r="C352" s="64"/>
      <c r="D352" s="65" t="s">
        <v>168</v>
      </c>
      <c r="E352" s="66" t="s">
        <v>200</v>
      </c>
      <c r="F352" s="64"/>
      <c r="G352" s="65" t="s">
        <v>167</v>
      </c>
      <c r="H352" s="66" t="s">
        <v>200</v>
      </c>
      <c r="I352" s="64"/>
      <c r="J352" s="64"/>
    </row>
    <row r="353" spans="1:15" x14ac:dyDescent="0.4">
      <c r="A353" s="65" t="s">
        <v>11</v>
      </c>
      <c r="B353" s="50">
        <v>-4.5587</v>
      </c>
      <c r="C353" s="64"/>
      <c r="D353" s="65" t="s">
        <v>11</v>
      </c>
      <c r="E353" s="50">
        <v>-4.4374000000000002</v>
      </c>
      <c r="F353" s="64"/>
      <c r="G353" s="65" t="s">
        <v>11</v>
      </c>
      <c r="H353" s="50">
        <v>-4.5682999999999998</v>
      </c>
      <c r="I353" s="65" t="s">
        <v>2</v>
      </c>
      <c r="J353" s="67">
        <v>3.609</v>
      </c>
    </row>
    <row r="354" spans="1:15" x14ac:dyDescent="0.4">
      <c r="A354" s="65" t="s">
        <v>20</v>
      </c>
      <c r="B354" s="69">
        <v>30.943999999999999</v>
      </c>
      <c r="C354" s="64"/>
      <c r="D354" s="65" t="s">
        <v>20</v>
      </c>
      <c r="E354" s="67">
        <v>31.593</v>
      </c>
      <c r="F354" s="64"/>
      <c r="G354" s="65" t="s">
        <v>20</v>
      </c>
      <c r="H354" s="1">
        <v>31.452500000000001</v>
      </c>
      <c r="I354" s="65" t="s">
        <v>237</v>
      </c>
      <c r="J354" s="67">
        <v>5.5780000000000003</v>
      </c>
    </row>
    <row r="355" spans="1:15" x14ac:dyDescent="0.4">
      <c r="A355" s="65" t="s">
        <v>0</v>
      </c>
      <c r="B355" s="67"/>
      <c r="C355" s="64"/>
      <c r="D355" s="65" t="s">
        <v>0</v>
      </c>
      <c r="E355" s="67"/>
      <c r="F355" s="64"/>
      <c r="G355" s="65" t="s">
        <v>0</v>
      </c>
      <c r="H355" s="67">
        <f>43/160.21766</f>
        <v>0.26838489589724379</v>
      </c>
      <c r="I355" s="64"/>
      <c r="J355" s="64"/>
      <c r="O355" t="s">
        <v>377</v>
      </c>
    </row>
    <row r="356" spans="1:15" x14ac:dyDescent="0.4">
      <c r="A356" s="68" t="s">
        <v>1</v>
      </c>
      <c r="B356" s="67"/>
      <c r="C356" s="64"/>
      <c r="D356" s="68" t="s">
        <v>1</v>
      </c>
      <c r="E356" s="67"/>
      <c r="F356" s="64"/>
      <c r="G356" s="68" t="s">
        <v>1</v>
      </c>
      <c r="H356" s="67">
        <v>1.9790000000000001</v>
      </c>
      <c r="J356" s="64"/>
    </row>
    <row r="358" spans="1:15" x14ac:dyDescent="0.4">
      <c r="A358" s="65" t="s">
        <v>45</v>
      </c>
      <c r="B358" s="66" t="s">
        <v>146</v>
      </c>
      <c r="C358" s="64"/>
      <c r="D358" s="65" t="s">
        <v>168</v>
      </c>
      <c r="E358" s="66" t="s">
        <v>146</v>
      </c>
      <c r="F358" s="64"/>
      <c r="G358" s="65" t="s">
        <v>167</v>
      </c>
      <c r="H358" s="66" t="s">
        <v>146</v>
      </c>
      <c r="I358" s="64"/>
      <c r="J358" s="64"/>
    </row>
    <row r="359" spans="1:15" x14ac:dyDescent="0.4">
      <c r="A359" s="65" t="s">
        <v>11</v>
      </c>
      <c r="B359" s="50">
        <v>-4.5407999999999999</v>
      </c>
      <c r="C359" s="64"/>
      <c r="D359" s="65" t="s">
        <v>11</v>
      </c>
      <c r="E359" s="50">
        <v>-4.4248000000000003</v>
      </c>
      <c r="F359" s="64"/>
      <c r="G359" s="65" t="s">
        <v>11</v>
      </c>
      <c r="H359" s="50">
        <v>-4.5574000000000003</v>
      </c>
      <c r="I359" s="65" t="s">
        <v>2</v>
      </c>
      <c r="J359" s="67">
        <v>3.5870000000000002</v>
      </c>
    </row>
    <row r="360" spans="1:15" x14ac:dyDescent="0.4">
      <c r="A360" s="65" t="s">
        <v>20</v>
      </c>
      <c r="B360" s="69">
        <v>30.492000000000001</v>
      </c>
      <c r="C360" s="64"/>
      <c r="D360" s="65" t="s">
        <v>20</v>
      </c>
      <c r="E360" s="67">
        <v>31.103999999999999</v>
      </c>
      <c r="F360" s="64"/>
      <c r="G360" s="65" t="s">
        <v>20</v>
      </c>
      <c r="H360" s="1">
        <v>30.9025</v>
      </c>
      <c r="I360" s="65" t="s">
        <v>237</v>
      </c>
      <c r="J360" s="67">
        <v>5.5460000000000003</v>
      </c>
    </row>
    <row r="361" spans="1:15" x14ac:dyDescent="0.4">
      <c r="A361" s="65" t="s">
        <v>0</v>
      </c>
      <c r="B361" s="67">
        <f>42/160.21766</f>
        <v>0.26214338669033116</v>
      </c>
      <c r="C361" s="64"/>
      <c r="D361" s="65" t="s">
        <v>0</v>
      </c>
      <c r="E361" s="67">
        <f>40/160.21766</f>
        <v>0.24966036827650587</v>
      </c>
      <c r="F361" s="64"/>
      <c r="G361" s="65" t="s">
        <v>0</v>
      </c>
      <c r="H361" s="67">
        <f>44/160.21766</f>
        <v>0.27462640510415642</v>
      </c>
      <c r="I361" s="64"/>
      <c r="J361" s="64"/>
      <c r="O361" t="s">
        <v>378</v>
      </c>
    </row>
    <row r="362" spans="1:15" x14ac:dyDescent="0.4">
      <c r="A362" s="68" t="s">
        <v>1</v>
      </c>
      <c r="B362" s="67"/>
      <c r="C362" s="64"/>
      <c r="D362" s="68" t="s">
        <v>1</v>
      </c>
      <c r="E362" s="67"/>
      <c r="F362" s="64"/>
      <c r="G362" s="68" t="s">
        <v>1</v>
      </c>
      <c r="H362" s="67">
        <v>2.036</v>
      </c>
      <c r="J362" s="64"/>
    </row>
    <row r="364" spans="1:15" x14ac:dyDescent="0.4">
      <c r="A364" s="65" t="s">
        <v>45</v>
      </c>
      <c r="B364" s="66" t="s">
        <v>226</v>
      </c>
      <c r="C364" s="64"/>
      <c r="D364" s="65" t="s">
        <v>168</v>
      </c>
      <c r="E364" s="66" t="s">
        <v>226</v>
      </c>
      <c r="F364" s="64"/>
      <c r="G364" s="65" t="s">
        <v>167</v>
      </c>
      <c r="H364" s="66" t="s">
        <v>226</v>
      </c>
      <c r="I364" s="64"/>
      <c r="J364" s="64"/>
      <c r="L364" t="s">
        <v>320</v>
      </c>
    </row>
    <row r="365" spans="1:15" x14ac:dyDescent="0.4">
      <c r="A365" s="65" t="s">
        <v>11</v>
      </c>
      <c r="B365" s="50">
        <v>-4.4443999999999999</v>
      </c>
      <c r="C365" s="64"/>
      <c r="D365" s="65" t="s">
        <v>11</v>
      </c>
      <c r="E365" s="50">
        <v>-4.3350999999999997</v>
      </c>
      <c r="F365" s="64"/>
      <c r="G365" s="65" t="s">
        <v>11</v>
      </c>
      <c r="H365" s="50">
        <v>-4.4722</v>
      </c>
      <c r="I365" s="65" t="s">
        <v>2</v>
      </c>
      <c r="J365" s="67">
        <v>3.5630000000000002</v>
      </c>
      <c r="L365" t="s">
        <v>319</v>
      </c>
    </row>
    <row r="366" spans="1:15" x14ac:dyDescent="0.4">
      <c r="A366" s="65" t="s">
        <v>20</v>
      </c>
      <c r="B366" s="69">
        <v>30.01</v>
      </c>
      <c r="C366" s="64"/>
      <c r="D366" s="65" t="s">
        <v>20</v>
      </c>
      <c r="E366" s="67">
        <v>30.603999999999999</v>
      </c>
      <c r="F366" s="64"/>
      <c r="G366" s="65" t="s">
        <v>20</v>
      </c>
      <c r="H366" s="1">
        <v>30.3</v>
      </c>
      <c r="I366" s="65" t="s">
        <v>237</v>
      </c>
      <c r="J366" s="67">
        <v>5.5129999999999999</v>
      </c>
    </row>
    <row r="367" spans="1:15" x14ac:dyDescent="0.4">
      <c r="A367" s="65" t="s">
        <v>0</v>
      </c>
      <c r="B367" s="67"/>
      <c r="C367" s="64"/>
      <c r="D367" s="65" t="s">
        <v>0</v>
      </c>
      <c r="E367" s="67"/>
      <c r="F367" s="64"/>
      <c r="G367" s="65" t="s">
        <v>0</v>
      </c>
      <c r="H367" s="67">
        <f>46/160.21766</f>
        <v>0.28710942351798174</v>
      </c>
      <c r="I367" s="64"/>
      <c r="J367" s="64"/>
      <c r="O367" t="s">
        <v>379</v>
      </c>
    </row>
    <row r="368" spans="1:15" x14ac:dyDescent="0.4">
      <c r="A368" s="68" t="s">
        <v>1</v>
      </c>
      <c r="B368" s="67"/>
      <c r="C368" s="64"/>
      <c r="D368" s="68" t="s">
        <v>1</v>
      </c>
      <c r="E368" s="67"/>
      <c r="F368" s="64"/>
      <c r="G368" s="68" t="s">
        <v>1</v>
      </c>
      <c r="H368" s="67"/>
      <c r="J368" s="64"/>
    </row>
    <row r="370" spans="1:15" x14ac:dyDescent="0.4">
      <c r="A370" s="65" t="s">
        <v>45</v>
      </c>
      <c r="B370" s="66" t="s">
        <v>147</v>
      </c>
      <c r="C370" s="64"/>
      <c r="D370" s="65" t="s">
        <v>168</v>
      </c>
      <c r="E370" s="66" t="s">
        <v>147</v>
      </c>
      <c r="F370" s="64"/>
      <c r="G370" s="65" t="s">
        <v>167</v>
      </c>
      <c r="H370" s="66" t="s">
        <v>147</v>
      </c>
      <c r="I370" s="64"/>
      <c r="J370" s="64"/>
      <c r="L370" t="s">
        <v>324</v>
      </c>
    </row>
    <row r="371" spans="1:15" x14ac:dyDescent="0.4">
      <c r="A371" s="65" t="s">
        <v>11</v>
      </c>
      <c r="B371" s="50">
        <v>-1.5367999999999999</v>
      </c>
      <c r="C371" s="64"/>
      <c r="D371" s="65" t="s">
        <v>11</v>
      </c>
      <c r="E371" s="50">
        <v>-1.5224</v>
      </c>
      <c r="F371" s="64"/>
      <c r="G371" s="65" t="s">
        <v>11</v>
      </c>
      <c r="H371" s="50">
        <v>-1.5259</v>
      </c>
      <c r="I371" s="65" t="s">
        <v>2</v>
      </c>
      <c r="J371" s="67">
        <v>3.8530000000000002</v>
      </c>
      <c r="L371" t="s">
        <v>323</v>
      </c>
    </row>
    <row r="372" spans="1:15" x14ac:dyDescent="0.4">
      <c r="A372" s="65" t="s">
        <v>20</v>
      </c>
      <c r="B372" s="69">
        <v>40.453000000000003</v>
      </c>
      <c r="C372" s="64"/>
      <c r="D372" s="65" t="s">
        <v>20</v>
      </c>
      <c r="E372" s="67">
        <v>39.835999999999999</v>
      </c>
      <c r="F372" s="64"/>
      <c r="G372" s="65" t="s">
        <v>20</v>
      </c>
      <c r="H372" s="1">
        <v>40.991</v>
      </c>
      <c r="I372" s="65" t="s">
        <v>237</v>
      </c>
      <c r="J372" s="67">
        <v>6.3769999999999998</v>
      </c>
    </row>
    <row r="373" spans="1:15" x14ac:dyDescent="0.4">
      <c r="A373" s="65" t="s">
        <v>0</v>
      </c>
      <c r="B373" s="67">
        <f>15/160.21766</f>
        <v>9.362263810368969E-2</v>
      </c>
      <c r="C373" s="64"/>
      <c r="D373" s="65" t="s">
        <v>0</v>
      </c>
      <c r="E373" s="67">
        <f>15/160.21766</f>
        <v>9.362263810368969E-2</v>
      </c>
      <c r="F373" s="64"/>
      <c r="G373" s="65" t="s">
        <v>0</v>
      </c>
      <c r="H373" s="67">
        <f>15/160.21766</f>
        <v>9.362263810368969E-2</v>
      </c>
      <c r="I373" s="64"/>
      <c r="J373" s="64"/>
      <c r="O373" t="s">
        <v>380</v>
      </c>
    </row>
    <row r="374" spans="1:15" x14ac:dyDescent="0.4">
      <c r="A374" s="68" t="s">
        <v>1</v>
      </c>
      <c r="B374" s="67"/>
      <c r="C374" s="64"/>
      <c r="D374" s="68" t="s">
        <v>1</v>
      </c>
      <c r="E374" s="67"/>
      <c r="F374" s="64"/>
      <c r="G374" s="68" t="s">
        <v>1</v>
      </c>
      <c r="H374" s="67"/>
      <c r="J374" s="64"/>
    </row>
    <row r="376" spans="1:15" x14ac:dyDescent="0.4">
      <c r="A376" s="65" t="s">
        <v>45</v>
      </c>
      <c r="B376" s="66" t="s">
        <v>201</v>
      </c>
      <c r="C376" s="64"/>
      <c r="D376" s="65" t="s">
        <v>168</v>
      </c>
      <c r="E376" s="66" t="s">
        <v>201</v>
      </c>
      <c r="F376" s="64"/>
      <c r="G376" s="65" t="s">
        <v>167</v>
      </c>
      <c r="H376" s="66" t="s">
        <v>201</v>
      </c>
      <c r="I376" s="64"/>
      <c r="J376" s="64"/>
    </row>
    <row r="377" spans="1:15" x14ac:dyDescent="0.4">
      <c r="A377" s="65" t="s">
        <v>11</v>
      </c>
      <c r="B377" s="50">
        <v>-4.3838999999999997</v>
      </c>
      <c r="C377" s="64"/>
      <c r="D377" s="65" t="s">
        <v>11</v>
      </c>
      <c r="E377" s="50">
        <v>-4.3888999999999996</v>
      </c>
      <c r="F377" s="64"/>
      <c r="G377" s="65" t="s">
        <v>11</v>
      </c>
      <c r="H377" s="50">
        <v>-4.5209999999999999</v>
      </c>
      <c r="I377" s="65" t="s">
        <v>2</v>
      </c>
      <c r="J377" s="67">
        <v>3.5249999999999999</v>
      </c>
    </row>
    <row r="378" spans="1:15" x14ac:dyDescent="0.4">
      <c r="A378" s="65" t="s">
        <v>20</v>
      </c>
      <c r="B378" s="69">
        <v>28.928721654250005</v>
      </c>
      <c r="C378" s="64"/>
      <c r="D378" s="65" t="s">
        <v>20</v>
      </c>
      <c r="E378" s="67">
        <v>29.852</v>
      </c>
      <c r="F378" s="64"/>
      <c r="G378" s="65" t="s">
        <v>20</v>
      </c>
      <c r="H378" s="1">
        <v>29.4315</v>
      </c>
      <c r="I378" s="65" t="s">
        <v>237</v>
      </c>
      <c r="J378" s="67">
        <v>5.4710000000000001</v>
      </c>
    </row>
    <row r="379" spans="1:15" x14ac:dyDescent="0.4">
      <c r="A379" s="65" t="s">
        <v>0</v>
      </c>
      <c r="B379" s="67">
        <v>0.28299999999999997</v>
      </c>
      <c r="C379" s="64"/>
      <c r="D379" s="65" t="s">
        <v>0</v>
      </c>
      <c r="E379" s="67">
        <v>0.28299999999999997</v>
      </c>
      <c r="F379" s="64"/>
      <c r="G379" s="65" t="s">
        <v>0</v>
      </c>
      <c r="H379" s="67">
        <v>0.28299999999999997</v>
      </c>
      <c r="I379" s="64"/>
      <c r="J379" s="64"/>
    </row>
    <row r="380" spans="1:15" x14ac:dyDescent="0.4">
      <c r="A380" s="68" t="s">
        <v>1</v>
      </c>
      <c r="B380" s="1">
        <v>2.2629999999999999</v>
      </c>
      <c r="C380" s="64"/>
      <c r="D380" s="68" t="s">
        <v>1</v>
      </c>
      <c r="E380" s="1">
        <v>2.2629999999999999</v>
      </c>
      <c r="F380" s="64"/>
      <c r="G380" s="68" t="s">
        <v>1</v>
      </c>
      <c r="H380" s="1">
        <v>2.2629999999999999</v>
      </c>
      <c r="J380" s="64"/>
    </row>
    <row r="382" spans="1:15" x14ac:dyDescent="0.4">
      <c r="A382" s="65" t="s">
        <v>45</v>
      </c>
      <c r="B382" s="66" t="s">
        <v>148</v>
      </c>
      <c r="C382" s="64"/>
      <c r="D382" s="65" t="s">
        <v>168</v>
      </c>
      <c r="E382" s="66" t="s">
        <v>148</v>
      </c>
      <c r="F382" s="64"/>
      <c r="G382" s="65" t="s">
        <v>167</v>
      </c>
      <c r="H382" s="66" t="s">
        <v>148</v>
      </c>
      <c r="I382" s="64"/>
      <c r="J382" s="64"/>
    </row>
    <row r="383" spans="1:15" x14ac:dyDescent="0.4">
      <c r="A383" s="65" t="s">
        <v>11</v>
      </c>
      <c r="B383" s="50">
        <v>-9.8841000000000001</v>
      </c>
      <c r="C383" s="64"/>
      <c r="D383" s="65" t="s">
        <v>11</v>
      </c>
      <c r="E383" s="50">
        <v>-9.7779000000000007</v>
      </c>
      <c r="F383" s="64"/>
      <c r="G383" s="65" t="s">
        <v>11</v>
      </c>
      <c r="H383" s="50">
        <v>-9.9572000000000003</v>
      </c>
      <c r="I383" s="65" t="s">
        <v>2</v>
      </c>
      <c r="J383" s="67">
        <v>3.198</v>
      </c>
    </row>
    <row r="384" spans="1:15" x14ac:dyDescent="0.4">
      <c r="A384" s="65" t="s">
        <v>20</v>
      </c>
      <c r="B384" s="69">
        <v>22.501000000000001</v>
      </c>
      <c r="C384" s="64"/>
      <c r="D384" s="65" t="s">
        <v>20</v>
      </c>
      <c r="E384" s="67">
        <v>22.212</v>
      </c>
      <c r="F384" s="64"/>
      <c r="G384" s="65" t="s">
        <v>20</v>
      </c>
      <c r="H384" s="1">
        <v>22.482500000000002</v>
      </c>
      <c r="I384" s="65" t="s">
        <v>237</v>
      </c>
      <c r="J384" s="67">
        <v>5.0750000000000002</v>
      </c>
    </row>
    <row r="385" spans="1:15" x14ac:dyDescent="0.4">
      <c r="A385" s="65" t="s">
        <v>0</v>
      </c>
      <c r="B385" s="67">
        <f>101/160.21766</f>
        <v>0.63039242989817723</v>
      </c>
      <c r="C385" s="64"/>
      <c r="D385" s="65" t="s">
        <v>0</v>
      </c>
      <c r="E385" s="67"/>
      <c r="F385" s="64"/>
      <c r="G385" s="65" t="s">
        <v>0</v>
      </c>
      <c r="H385" s="67">
        <f>108/160.21766</f>
        <v>0.67408299434656582</v>
      </c>
      <c r="I385" s="64"/>
      <c r="J385" s="64"/>
      <c r="O385" t="s">
        <v>381</v>
      </c>
    </row>
    <row r="386" spans="1:15" x14ac:dyDescent="0.4">
      <c r="A386" s="68" t="s">
        <v>1</v>
      </c>
      <c r="B386" s="1"/>
      <c r="C386" s="64"/>
      <c r="D386" s="68" t="s">
        <v>1</v>
      </c>
      <c r="E386" s="1"/>
      <c r="F386" s="64"/>
      <c r="G386" s="68" t="s">
        <v>1</v>
      </c>
      <c r="H386" s="1">
        <v>2.3410000000000002</v>
      </c>
      <c r="J386" s="64"/>
    </row>
    <row r="388" spans="1:15" x14ac:dyDescent="0.4">
      <c r="A388" s="65" t="s">
        <v>45</v>
      </c>
      <c r="B388" s="66" t="s">
        <v>149</v>
      </c>
      <c r="C388" s="64"/>
      <c r="D388" s="65" t="s">
        <v>168</v>
      </c>
      <c r="E388" s="66" t="s">
        <v>149</v>
      </c>
      <c r="F388" s="64"/>
      <c r="G388" s="65" t="s">
        <v>167</v>
      </c>
      <c r="H388" s="66" t="s">
        <v>149</v>
      </c>
      <c r="I388" s="64"/>
      <c r="J388" s="64"/>
    </row>
    <row r="389" spans="1:15" x14ac:dyDescent="0.4">
      <c r="A389" s="65" t="s">
        <v>11</v>
      </c>
      <c r="B389" s="50">
        <v>-11.6129</v>
      </c>
      <c r="C389" s="64"/>
      <c r="D389" s="65" t="s">
        <v>11</v>
      </c>
      <c r="E389" s="50">
        <v>-11.857799999999999</v>
      </c>
      <c r="F389" s="64"/>
      <c r="G389" s="65" t="s">
        <v>11</v>
      </c>
      <c r="H389" s="50">
        <v>-11.4579</v>
      </c>
      <c r="I389" s="65" t="s">
        <v>2</v>
      </c>
      <c r="J389" s="1">
        <v>2.8980000000000001</v>
      </c>
    </row>
    <row r="390" spans="1:15" x14ac:dyDescent="0.4">
      <c r="A390" s="65" t="s">
        <v>20</v>
      </c>
      <c r="B390" s="69">
        <v>18.88</v>
      </c>
      <c r="C390" s="64"/>
      <c r="D390" s="65" t="s">
        <v>20</v>
      </c>
      <c r="E390" s="69">
        <v>18.335000000000001</v>
      </c>
      <c r="F390" s="64"/>
      <c r="G390" s="65" t="s">
        <v>20</v>
      </c>
      <c r="H390" s="1">
        <v>18.75926341498381</v>
      </c>
      <c r="I390" s="65" t="s">
        <v>237</v>
      </c>
      <c r="J390" s="67">
        <v>5.1584400000000006</v>
      </c>
    </row>
    <row r="391" spans="1:15" x14ac:dyDescent="0.4">
      <c r="A391" s="65" t="s">
        <v>0</v>
      </c>
      <c r="B391" s="67">
        <f>194/160.21766</f>
        <v>1.2108527861410534</v>
      </c>
      <c r="C391" s="64"/>
      <c r="D391" s="65" t="s">
        <v>0</v>
      </c>
      <c r="E391" s="67">
        <f>194/160.21766</f>
        <v>1.2108527861410534</v>
      </c>
      <c r="F391" s="64"/>
      <c r="G391" s="65" t="s">
        <v>0</v>
      </c>
      <c r="H391" s="67"/>
      <c r="I391" s="66" t="s">
        <v>233</v>
      </c>
      <c r="J391" s="1">
        <v>1.78</v>
      </c>
      <c r="O391" t="s">
        <v>382</v>
      </c>
    </row>
    <row r="392" spans="1:15" x14ac:dyDescent="0.4">
      <c r="A392" s="68" t="s">
        <v>1</v>
      </c>
      <c r="B392" s="1"/>
      <c r="C392" s="64"/>
      <c r="D392" s="68" t="s">
        <v>1</v>
      </c>
      <c r="E392" s="1">
        <v>2.6859999999999999</v>
      </c>
      <c r="F392" s="64"/>
      <c r="G392" s="68" t="s">
        <v>1</v>
      </c>
      <c r="H392" s="1"/>
      <c r="J392" s="64"/>
    </row>
    <row r="394" spans="1:15" x14ac:dyDescent="0.4">
      <c r="A394" s="65" t="s">
        <v>45</v>
      </c>
      <c r="B394" s="66" t="s">
        <v>150</v>
      </c>
      <c r="C394" s="64"/>
      <c r="D394" s="65" t="s">
        <v>168</v>
      </c>
      <c r="E394" s="66" t="s">
        <v>150</v>
      </c>
      <c r="F394" s="64"/>
      <c r="G394" s="65" t="s">
        <v>167</v>
      </c>
      <c r="H394" s="66" t="s">
        <v>150</v>
      </c>
      <c r="I394" s="64"/>
      <c r="J394" s="64"/>
    </row>
    <row r="395" spans="1:15" x14ac:dyDescent="0.4">
      <c r="A395" s="65" t="s">
        <v>11</v>
      </c>
      <c r="B395" s="50">
        <v>-12.486700000000001</v>
      </c>
      <c r="C395" s="64"/>
      <c r="D395" s="65" t="s">
        <v>11</v>
      </c>
      <c r="E395" s="50">
        <v>-12.9581</v>
      </c>
      <c r="F395" s="64"/>
      <c r="G395" s="65" t="s">
        <v>11</v>
      </c>
      <c r="H395" s="50">
        <v>-12.2928</v>
      </c>
      <c r="I395" s="65" t="s">
        <v>2</v>
      </c>
      <c r="J395" s="1">
        <v>2.7810000000000001</v>
      </c>
    </row>
    <row r="396" spans="1:15" x14ac:dyDescent="0.4">
      <c r="A396" s="65" t="s">
        <v>20</v>
      </c>
      <c r="B396" s="69">
        <v>16.524999999999999</v>
      </c>
      <c r="C396" s="64"/>
      <c r="D396" s="65" t="s">
        <v>20</v>
      </c>
      <c r="E396" s="69">
        <v>16.190999999999999</v>
      </c>
      <c r="F396" s="64"/>
      <c r="G396" s="65" t="s">
        <v>20</v>
      </c>
      <c r="H396" s="1">
        <v>16.605614280491299</v>
      </c>
      <c r="I396" s="65" t="s">
        <v>237</v>
      </c>
      <c r="J396" s="67">
        <v>4.9585230000000005</v>
      </c>
    </row>
    <row r="397" spans="1:15" x14ac:dyDescent="0.4">
      <c r="A397" s="65" t="s">
        <v>0</v>
      </c>
      <c r="B397" s="67">
        <f>283/160.21766</f>
        <v>1.7663471055562789</v>
      </c>
      <c r="C397" s="64"/>
      <c r="D397" s="65" t="s">
        <v>0</v>
      </c>
      <c r="E397" s="67">
        <f>304/160.21766</f>
        <v>1.8974187989014446</v>
      </c>
      <c r="F397" s="64"/>
      <c r="G397" s="65" t="s">
        <v>0</v>
      </c>
      <c r="H397" s="67"/>
      <c r="I397" s="66" t="s">
        <v>233</v>
      </c>
      <c r="J397" s="1">
        <v>1.7829999999999999</v>
      </c>
      <c r="O397" t="s">
        <v>383</v>
      </c>
    </row>
    <row r="398" spans="1:15" x14ac:dyDescent="0.4">
      <c r="A398" s="68" t="s">
        <v>1</v>
      </c>
      <c r="B398" s="1"/>
      <c r="C398" s="64"/>
      <c r="D398" s="68" t="s">
        <v>1</v>
      </c>
      <c r="E398" s="1">
        <v>3.11</v>
      </c>
      <c r="F398" s="64"/>
      <c r="G398" s="68" t="s">
        <v>1</v>
      </c>
      <c r="H398" s="1"/>
      <c r="J398" s="64"/>
    </row>
    <row r="400" spans="1:15" x14ac:dyDescent="0.4">
      <c r="A400" s="65" t="s">
        <v>45</v>
      </c>
      <c r="B400" s="66" t="s">
        <v>151</v>
      </c>
      <c r="C400" s="64"/>
      <c r="D400" s="65" t="s">
        <v>168</v>
      </c>
      <c r="E400" s="66" t="s">
        <v>308</v>
      </c>
      <c r="F400" s="64"/>
      <c r="G400" s="65" t="s">
        <v>167</v>
      </c>
      <c r="H400" s="66" t="s">
        <v>151</v>
      </c>
      <c r="I400" s="64"/>
      <c r="J400" s="64"/>
    </row>
    <row r="401" spans="1:15" x14ac:dyDescent="0.4">
      <c r="A401" s="65" t="s">
        <v>11</v>
      </c>
      <c r="B401" s="50">
        <v>-12.3818</v>
      </c>
      <c r="C401" s="64"/>
      <c r="D401" s="65" t="s">
        <v>11</v>
      </c>
      <c r="E401" s="50">
        <v>-11.9107</v>
      </c>
      <c r="F401" s="64"/>
      <c r="G401" s="65" t="s">
        <v>11</v>
      </c>
      <c r="H401" s="50">
        <v>-12.4445</v>
      </c>
      <c r="I401" s="65" t="s">
        <v>2</v>
      </c>
      <c r="J401" s="67">
        <v>2.7810000000000001</v>
      </c>
    </row>
    <row r="402" spans="1:15" x14ac:dyDescent="0.4">
      <c r="A402" s="65" t="s">
        <v>20</v>
      </c>
      <c r="B402" s="69">
        <v>15.116</v>
      </c>
      <c r="C402" s="64"/>
      <c r="D402" s="65" t="s">
        <v>20</v>
      </c>
      <c r="E402" s="69">
        <v>15.2587890625</v>
      </c>
      <c r="F402" s="64"/>
      <c r="G402" s="65" t="s">
        <v>20</v>
      </c>
      <c r="H402" s="1">
        <v>15.061</v>
      </c>
      <c r="I402" s="65" t="s">
        <v>237</v>
      </c>
      <c r="J402" s="67">
        <v>4.4969999999999999</v>
      </c>
    </row>
    <row r="403" spans="1:15" x14ac:dyDescent="0.4">
      <c r="A403" s="65" t="s">
        <v>0</v>
      </c>
      <c r="B403" s="67">
        <f>363/160.21766</f>
        <v>2.2656678421092908</v>
      </c>
      <c r="C403" s="64"/>
      <c r="D403" s="65" t="s">
        <v>0</v>
      </c>
      <c r="E403" s="67"/>
      <c r="F403" s="64"/>
      <c r="G403" s="65" t="s">
        <v>0</v>
      </c>
      <c r="H403" s="67">
        <f>365/160.21766</f>
        <v>2.278150860523116</v>
      </c>
      <c r="I403" s="64"/>
      <c r="J403" s="64"/>
      <c r="O403" t="s">
        <v>384</v>
      </c>
    </row>
    <row r="404" spans="1:15" x14ac:dyDescent="0.4">
      <c r="A404" s="68" t="s">
        <v>1</v>
      </c>
      <c r="B404" s="1"/>
      <c r="C404" s="64"/>
      <c r="D404" s="68" t="s">
        <v>1</v>
      </c>
      <c r="E404" s="1"/>
      <c r="F404" s="64"/>
      <c r="G404" s="68" t="s">
        <v>1</v>
      </c>
      <c r="H404" s="1">
        <v>3.359</v>
      </c>
      <c r="J404" s="64"/>
    </row>
    <row r="406" spans="1:15" x14ac:dyDescent="0.4">
      <c r="A406" s="65" t="s">
        <v>45</v>
      </c>
      <c r="B406" s="66" t="s">
        <v>202</v>
      </c>
      <c r="C406" s="64"/>
      <c r="D406" s="65" t="s">
        <v>168</v>
      </c>
      <c r="E406" s="66" t="s">
        <v>309</v>
      </c>
      <c r="F406" s="64"/>
      <c r="G406" s="65" t="s">
        <v>167</v>
      </c>
      <c r="H406" s="66" t="s">
        <v>202</v>
      </c>
      <c r="I406" s="64"/>
      <c r="J406" s="64"/>
    </row>
    <row r="407" spans="1:15" x14ac:dyDescent="0.4">
      <c r="A407" s="65" t="s">
        <v>11</v>
      </c>
      <c r="B407" s="50">
        <v>-11.093999999999999</v>
      </c>
      <c r="C407" s="64"/>
      <c r="D407" s="65" t="s">
        <v>11</v>
      </c>
      <c r="E407" s="50">
        <v>-10.244</v>
      </c>
      <c r="F407" s="64"/>
      <c r="G407" s="65" t="s">
        <v>11</v>
      </c>
      <c r="H407" s="50">
        <v>-11.2273</v>
      </c>
      <c r="I407" s="65" t="s">
        <v>2</v>
      </c>
      <c r="J407" s="67">
        <v>2.7589999999999999</v>
      </c>
    </row>
    <row r="408" spans="1:15" x14ac:dyDescent="0.4">
      <c r="A408" s="65" t="s">
        <v>20</v>
      </c>
      <c r="B408" s="69">
        <v>14.417</v>
      </c>
      <c r="C408" s="64"/>
      <c r="D408" s="65" t="s">
        <v>20</v>
      </c>
      <c r="E408" s="69">
        <v>14.881089649500002</v>
      </c>
      <c r="F408" s="64"/>
      <c r="G408" s="65" t="s">
        <v>20</v>
      </c>
      <c r="H408" s="1">
        <v>14.355499999999999</v>
      </c>
      <c r="I408" s="65" t="s">
        <v>237</v>
      </c>
      <c r="J408" s="67">
        <v>4.3570000000000002</v>
      </c>
    </row>
    <row r="409" spans="1:15" x14ac:dyDescent="0.4">
      <c r="A409" s="65" t="s">
        <v>0</v>
      </c>
      <c r="B409" s="67">
        <f>408/160.21766</f>
        <v>2.5465357564203597</v>
      </c>
      <c r="C409" s="64"/>
      <c r="D409" s="65" t="s">
        <v>0</v>
      </c>
      <c r="E409" s="67"/>
      <c r="F409" s="64"/>
      <c r="G409" s="65" t="s">
        <v>0</v>
      </c>
      <c r="H409" s="67">
        <f>402/160.21766</f>
        <v>2.5090867011788838</v>
      </c>
      <c r="I409" s="64"/>
      <c r="J409" s="64"/>
      <c r="O409" t="s">
        <v>385</v>
      </c>
    </row>
    <row r="410" spans="1:15" x14ac:dyDescent="0.4">
      <c r="A410" s="68" t="s">
        <v>1</v>
      </c>
      <c r="B410" s="1"/>
      <c r="C410" s="64"/>
      <c r="D410" s="68" t="s">
        <v>1</v>
      </c>
      <c r="E410" s="1"/>
      <c r="F410" s="64"/>
      <c r="G410" s="68" t="s">
        <v>1</v>
      </c>
      <c r="H410" s="1">
        <v>3.6960000000000002</v>
      </c>
      <c r="J410" s="64"/>
    </row>
    <row r="412" spans="1:15" x14ac:dyDescent="0.4">
      <c r="A412" s="65" t="s">
        <v>45</v>
      </c>
      <c r="B412" s="66" t="s">
        <v>152</v>
      </c>
      <c r="C412" s="64"/>
      <c r="D412" s="65" t="s">
        <v>168</v>
      </c>
      <c r="E412" s="66" t="s">
        <v>310</v>
      </c>
      <c r="F412" s="64"/>
      <c r="G412" s="65" t="s">
        <v>167</v>
      </c>
      <c r="H412" s="66" t="s">
        <v>310</v>
      </c>
      <c r="I412" s="64"/>
      <c r="J412" s="64"/>
    </row>
    <row r="413" spans="1:15" x14ac:dyDescent="0.4">
      <c r="A413" s="65" t="s">
        <v>11</v>
      </c>
      <c r="B413" s="50">
        <v>-8.8384</v>
      </c>
      <c r="C413" s="64"/>
      <c r="D413" s="65" t="s">
        <v>11</v>
      </c>
      <c r="E413" s="50">
        <v>-8.1765000000000008</v>
      </c>
      <c r="F413" s="64"/>
      <c r="G413" s="65" t="s">
        <v>11</v>
      </c>
      <c r="H413" s="50">
        <v>-8.7241</v>
      </c>
      <c r="I413" s="65" t="s">
        <v>2</v>
      </c>
      <c r="J413" s="1">
        <v>2.7530000000000001</v>
      </c>
    </row>
    <row r="414" spans="1:15" x14ac:dyDescent="0.4">
      <c r="A414" s="65" t="s">
        <v>20</v>
      </c>
      <c r="B414" s="69">
        <v>14.555</v>
      </c>
      <c r="C414" s="64"/>
      <c r="D414" s="65" t="s">
        <v>20</v>
      </c>
      <c r="E414" s="69">
        <v>15.185664000000001</v>
      </c>
      <c r="F414" s="64"/>
      <c r="G414" s="65" t="s">
        <v>20</v>
      </c>
      <c r="H414" s="1">
        <v>14.654470132055399</v>
      </c>
      <c r="I414" s="65" t="s">
        <v>237</v>
      </c>
      <c r="J414" s="67">
        <v>4.4653660000000004</v>
      </c>
    </row>
    <row r="415" spans="1:15" x14ac:dyDescent="0.4">
      <c r="A415" s="65" t="s">
        <v>0</v>
      </c>
      <c r="B415" s="67">
        <f>346/160.21766</f>
        <v>2.1595621855917755</v>
      </c>
      <c r="C415" s="64"/>
      <c r="D415" s="65" t="s">
        <v>0</v>
      </c>
      <c r="E415" s="67"/>
      <c r="F415" s="64"/>
      <c r="G415" s="65" t="s">
        <v>0</v>
      </c>
      <c r="H415" s="67"/>
      <c r="I415" s="66" t="s">
        <v>233</v>
      </c>
      <c r="J415" s="1">
        <v>1.6220000000000001</v>
      </c>
      <c r="O415" t="s">
        <v>386</v>
      </c>
    </row>
    <row r="416" spans="1:15" x14ac:dyDescent="0.4">
      <c r="A416" s="68" t="s">
        <v>1</v>
      </c>
      <c r="B416" s="1">
        <v>3.883</v>
      </c>
      <c r="C416" s="64"/>
      <c r="D416" s="68" t="s">
        <v>1</v>
      </c>
      <c r="E416" s="1"/>
      <c r="F416" s="64"/>
      <c r="G416" s="68" t="s">
        <v>1</v>
      </c>
      <c r="H416" s="1"/>
      <c r="J416" s="64"/>
    </row>
    <row r="418" spans="1:15" x14ac:dyDescent="0.4">
      <c r="A418" s="65" t="s">
        <v>45</v>
      </c>
      <c r="B418" s="66" t="s">
        <v>153</v>
      </c>
      <c r="C418" s="64"/>
      <c r="D418" s="65" t="s">
        <v>168</v>
      </c>
      <c r="E418" s="66" t="s">
        <v>311</v>
      </c>
      <c r="F418" s="64"/>
      <c r="G418" s="65" t="s">
        <v>167</v>
      </c>
      <c r="H418" s="66" t="s">
        <v>311</v>
      </c>
      <c r="I418" s="64"/>
      <c r="J418" s="64"/>
    </row>
    <row r="419" spans="1:15" x14ac:dyDescent="0.4">
      <c r="A419" s="65" t="s">
        <v>11</v>
      </c>
      <c r="B419" s="50">
        <v>-6.0709</v>
      </c>
      <c r="C419" s="64"/>
      <c r="D419" s="65" t="s">
        <v>11</v>
      </c>
      <c r="E419" s="50">
        <v>-5.9637000000000002</v>
      </c>
      <c r="F419" s="64"/>
      <c r="G419" s="65" t="s">
        <v>11</v>
      </c>
      <c r="H419" s="50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20</v>
      </c>
      <c r="B420" s="69">
        <v>15.723000000000001</v>
      </c>
      <c r="C420" s="64"/>
      <c r="D420" s="65" t="s">
        <v>20</v>
      </c>
      <c r="E420" s="69">
        <v>16.002992187499999</v>
      </c>
      <c r="F420" s="64"/>
      <c r="G420" s="65" t="s">
        <v>20</v>
      </c>
      <c r="H420" s="1">
        <v>15.941111387927066</v>
      </c>
      <c r="I420" s="65" t="s">
        <v>237</v>
      </c>
      <c r="J420" s="67">
        <v>4.8014460000000003</v>
      </c>
    </row>
    <row r="421" spans="1:15" x14ac:dyDescent="0.4">
      <c r="A421" s="65" t="s">
        <v>0</v>
      </c>
      <c r="B421" s="67">
        <f>247/160.21766</f>
        <v>1.5416527741074237</v>
      </c>
      <c r="C421" s="64"/>
      <c r="D421" s="65" t="s">
        <v>0</v>
      </c>
      <c r="E421" s="67"/>
      <c r="F421" s="64"/>
      <c r="G421" s="65" t="s">
        <v>0</v>
      </c>
      <c r="H421" s="67"/>
      <c r="I421" s="66" t="s">
        <v>233</v>
      </c>
      <c r="J421" s="1">
        <v>1.734</v>
      </c>
      <c r="O421" t="s">
        <v>387</v>
      </c>
    </row>
    <row r="422" spans="1:15" x14ac:dyDescent="0.4">
      <c r="A422" s="68" t="s">
        <v>1</v>
      </c>
      <c r="B422" s="1">
        <v>4.2439999999999998</v>
      </c>
      <c r="C422" s="64"/>
      <c r="D422" s="68" t="s">
        <v>1</v>
      </c>
      <c r="E422" s="1"/>
      <c r="F422" s="64"/>
      <c r="G422" s="68" t="s">
        <v>1</v>
      </c>
      <c r="H422" s="1"/>
      <c r="J422" s="64"/>
    </row>
    <row r="424" spans="1:15" x14ac:dyDescent="0.4">
      <c r="A424" s="65" t="s">
        <v>45</v>
      </c>
      <c r="B424" s="66" t="s">
        <v>154</v>
      </c>
      <c r="C424" s="64"/>
      <c r="D424" s="65" t="s">
        <v>168</v>
      </c>
      <c r="E424" s="66" t="s">
        <v>312</v>
      </c>
      <c r="F424" s="64"/>
      <c r="G424" s="65" t="s">
        <v>167</v>
      </c>
      <c r="H424" s="66" t="s">
        <v>154</v>
      </c>
      <c r="I424" s="64"/>
      <c r="J424" s="64"/>
      <c r="L424" t="s">
        <v>313</v>
      </c>
    </row>
    <row r="425" spans="1:15" x14ac:dyDescent="0.4">
      <c r="A425" s="65" t="s">
        <v>11</v>
      </c>
      <c r="B425" s="50">
        <v>-3.2738999999999998</v>
      </c>
      <c r="C425" s="64"/>
      <c r="D425" s="65" t="s">
        <v>11</v>
      </c>
      <c r="E425" s="50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7">
        <v>2.952</v>
      </c>
    </row>
    <row r="426" spans="1:15" x14ac:dyDescent="0.4">
      <c r="A426" s="65" t="s">
        <v>20</v>
      </c>
      <c r="B426" s="69">
        <v>18.145</v>
      </c>
      <c r="C426" s="64"/>
      <c r="D426" s="65" t="s">
        <v>20</v>
      </c>
      <c r="E426" s="69">
        <v>18.280655379499997</v>
      </c>
      <c r="F426" s="64"/>
      <c r="G426" s="65" t="s">
        <v>20</v>
      </c>
      <c r="H426" s="1">
        <v>18.433080103933598</v>
      </c>
      <c r="I426" s="65" t="s">
        <v>237</v>
      </c>
      <c r="J426" s="67">
        <v>4.8849999999999998</v>
      </c>
    </row>
    <row r="427" spans="1:15" x14ac:dyDescent="0.4">
      <c r="A427" s="65" t="s">
        <v>0</v>
      </c>
      <c r="B427" s="67">
        <f>137/160.21766</f>
        <v>0.85508676134703254</v>
      </c>
      <c r="C427" s="64"/>
      <c r="D427" s="65" t="s">
        <v>0</v>
      </c>
      <c r="E427" s="67"/>
      <c r="F427" s="64"/>
      <c r="G427" s="65" t="s">
        <v>0</v>
      </c>
      <c r="H427" s="67"/>
      <c r="I427" s="66" t="s">
        <v>233</v>
      </c>
      <c r="J427" s="66">
        <f>J426/J425</f>
        <v>1.6548102981029811</v>
      </c>
      <c r="O427" t="s">
        <v>388</v>
      </c>
    </row>
    <row r="428" spans="1:15" x14ac:dyDescent="0.4">
      <c r="A428" s="68" t="s">
        <v>1</v>
      </c>
      <c r="B428" s="1">
        <v>4.6050000000000004</v>
      </c>
      <c r="C428" s="64"/>
      <c r="D428" s="68" t="s">
        <v>1</v>
      </c>
      <c r="E428" s="1"/>
      <c r="F428" s="64"/>
      <c r="G428" s="68" t="s">
        <v>1</v>
      </c>
      <c r="H428" s="1"/>
      <c r="J428" s="64"/>
    </row>
    <row r="430" spans="1:15" x14ac:dyDescent="0.4">
      <c r="A430" s="65" t="s">
        <v>45</v>
      </c>
      <c r="B430" s="66" t="s">
        <v>258</v>
      </c>
      <c r="C430" s="64"/>
      <c r="D430" s="65" t="s">
        <v>168</v>
      </c>
      <c r="E430" s="66" t="s">
        <v>258</v>
      </c>
      <c r="F430" s="64"/>
      <c r="G430" s="65" t="s">
        <v>167</v>
      </c>
      <c r="H430" s="66" t="s">
        <v>258</v>
      </c>
      <c r="I430" s="64"/>
      <c r="J430" s="64"/>
    </row>
    <row r="431" spans="1:15" x14ac:dyDescent="0.4">
      <c r="A431" s="65" t="s">
        <v>11</v>
      </c>
      <c r="B431" s="50">
        <v>-0.29120000000000001</v>
      </c>
      <c r="C431" s="64"/>
      <c r="D431" s="65" t="s">
        <v>11</v>
      </c>
      <c r="E431" s="50">
        <v>-0.30259999999999998</v>
      </c>
      <c r="F431" s="64"/>
      <c r="G431" s="65" t="s">
        <v>11</v>
      </c>
      <c r="H431" s="50">
        <v>-0.30359999999999998</v>
      </c>
      <c r="I431" s="65" t="s">
        <v>2</v>
      </c>
      <c r="J431" s="67">
        <v>3.58</v>
      </c>
    </row>
    <row r="432" spans="1:15" x14ac:dyDescent="0.4">
      <c r="A432" s="65" t="s">
        <v>20</v>
      </c>
      <c r="B432" s="69">
        <v>32.597000000000001</v>
      </c>
      <c r="C432" s="64"/>
      <c r="D432" s="65" t="s">
        <v>20</v>
      </c>
      <c r="E432" s="69">
        <v>30.373000000000001</v>
      </c>
      <c r="F432" s="64"/>
      <c r="G432" s="65" t="s">
        <v>20</v>
      </c>
      <c r="H432" s="1">
        <v>31.823</v>
      </c>
      <c r="I432" s="65" t="s">
        <v>237</v>
      </c>
      <c r="J432" s="67">
        <v>5.7350000000000003</v>
      </c>
    </row>
    <row r="433" spans="1:15" x14ac:dyDescent="0.4">
      <c r="A433" s="65" t="s">
        <v>0</v>
      </c>
      <c r="B433" s="67">
        <f>7/160.21766</f>
        <v>4.3690564448388522E-2</v>
      </c>
      <c r="C433" s="64"/>
      <c r="D433" s="65" t="s">
        <v>0</v>
      </c>
      <c r="E433" s="67"/>
      <c r="F433" s="64"/>
      <c r="G433" s="65" t="s">
        <v>0</v>
      </c>
      <c r="H433" s="67"/>
      <c r="I433" s="64"/>
      <c r="J433" s="64"/>
      <c r="O433" t="s">
        <v>389</v>
      </c>
    </row>
    <row r="434" spans="1:15" x14ac:dyDescent="0.4">
      <c r="A434" s="68" t="s">
        <v>1</v>
      </c>
      <c r="B434" s="1"/>
      <c r="C434" s="64"/>
      <c r="D434" s="68" t="s">
        <v>1</v>
      </c>
      <c r="E434" s="1"/>
      <c r="F434" s="64"/>
      <c r="G434" s="68" t="s">
        <v>1</v>
      </c>
      <c r="H434" s="1"/>
      <c r="J434" s="64"/>
      <c r="O434" t="s">
        <v>444</v>
      </c>
    </row>
    <row r="436" spans="1:15" x14ac:dyDescent="0.4">
      <c r="A436" s="65" t="s">
        <v>45</v>
      </c>
      <c r="B436" s="66" t="s">
        <v>155</v>
      </c>
      <c r="C436" s="64"/>
      <c r="D436" s="65" t="s">
        <v>168</v>
      </c>
      <c r="E436" s="66" t="s">
        <v>155</v>
      </c>
      <c r="F436" s="64"/>
      <c r="G436" s="65" t="s">
        <v>167</v>
      </c>
      <c r="H436" s="66" t="s">
        <v>155</v>
      </c>
      <c r="I436" s="64"/>
      <c r="J436" s="64"/>
    </row>
    <row r="437" spans="1:15" x14ac:dyDescent="0.4">
      <c r="A437" s="65" t="s">
        <v>11</v>
      </c>
      <c r="B437" s="50">
        <v>-2.3519999999999999</v>
      </c>
      <c r="C437" s="64"/>
      <c r="D437" s="65" t="s">
        <v>11</v>
      </c>
      <c r="E437" s="50">
        <v>-2.3616999999999999</v>
      </c>
      <c r="F437" s="64"/>
      <c r="G437" s="65" t="s">
        <v>11</v>
      </c>
      <c r="H437" s="50">
        <v>-2.3586999999999998</v>
      </c>
      <c r="I437" s="65" t="s">
        <v>2</v>
      </c>
      <c r="J437" s="67">
        <v>3.5489999999999999</v>
      </c>
    </row>
    <row r="438" spans="1:15" x14ac:dyDescent="0.4">
      <c r="A438" s="65" t="s">
        <v>20</v>
      </c>
      <c r="B438" s="69">
        <v>31.123000000000001</v>
      </c>
      <c r="C438" s="64"/>
      <c r="D438" s="65" t="s">
        <v>20</v>
      </c>
      <c r="E438" s="69">
        <v>31.132999999999999</v>
      </c>
      <c r="F438" s="64"/>
      <c r="G438" s="65" t="s">
        <v>20</v>
      </c>
      <c r="H438" s="1">
        <v>31.295999999999999</v>
      </c>
      <c r="I438" s="65" t="s">
        <v>237</v>
      </c>
      <c r="J438" s="67">
        <v>5.7380000000000004</v>
      </c>
    </row>
    <row r="439" spans="1:15" x14ac:dyDescent="0.4">
      <c r="A439" s="65" t="s">
        <v>0</v>
      </c>
      <c r="B439" s="67">
        <f>25/160.21766</f>
        <v>0.15603773017281616</v>
      </c>
      <c r="C439" s="64"/>
      <c r="D439" s="65" t="s">
        <v>0</v>
      </c>
      <c r="E439" s="67">
        <f>27/160.21766</f>
        <v>0.16852074858664146</v>
      </c>
      <c r="F439" s="64"/>
      <c r="G439" s="65" t="s">
        <v>0</v>
      </c>
      <c r="H439" s="67">
        <f>27/160.21766</f>
        <v>0.16852074858664146</v>
      </c>
      <c r="I439" s="64"/>
      <c r="J439" s="64"/>
      <c r="O439" t="s">
        <v>390</v>
      </c>
    </row>
    <row r="440" spans="1:15" x14ac:dyDescent="0.4">
      <c r="A440" s="68" t="s">
        <v>1</v>
      </c>
      <c r="B440" s="1"/>
      <c r="C440" s="64"/>
      <c r="D440" s="68" t="s">
        <v>1</v>
      </c>
      <c r="E440" s="1">
        <v>4.1470000000000002</v>
      </c>
      <c r="F440" s="64"/>
      <c r="G440" s="68" t="s">
        <v>1</v>
      </c>
      <c r="H440" s="1"/>
      <c r="J440" s="64"/>
    </row>
    <row r="442" spans="1:15" x14ac:dyDescent="0.4">
      <c r="A442" s="65" t="s">
        <v>45</v>
      </c>
      <c r="B442" s="66" t="s">
        <v>156</v>
      </c>
      <c r="C442" s="64"/>
      <c r="D442" s="65" t="s">
        <v>168</v>
      </c>
      <c r="E442" s="66" t="s">
        <v>156</v>
      </c>
      <c r="F442" s="64"/>
      <c r="G442" s="65" t="s">
        <v>167</v>
      </c>
      <c r="H442" s="66" t="s">
        <v>156</v>
      </c>
      <c r="I442" s="64"/>
      <c r="J442" s="64"/>
    </row>
    <row r="443" spans="1:15" x14ac:dyDescent="0.4">
      <c r="A443" s="65" t="s">
        <v>11</v>
      </c>
      <c r="B443" s="50">
        <v>-3.7126000000000001</v>
      </c>
      <c r="C443" s="64"/>
      <c r="D443" s="65" t="s">
        <v>11</v>
      </c>
      <c r="E443" s="50">
        <v>-3.665</v>
      </c>
      <c r="F443" s="64"/>
      <c r="G443" s="65" t="s">
        <v>11</v>
      </c>
      <c r="H443" s="50">
        <v>-3.6983000000000001</v>
      </c>
      <c r="I443" s="65" t="s">
        <v>2</v>
      </c>
      <c r="J443" s="67">
        <v>3.548</v>
      </c>
    </row>
    <row r="444" spans="1:15" x14ac:dyDescent="0.4">
      <c r="A444" s="65" t="s">
        <v>20</v>
      </c>
      <c r="B444" s="69">
        <v>32.207000000000001</v>
      </c>
      <c r="C444" s="64"/>
      <c r="D444" s="65" t="s">
        <v>20</v>
      </c>
      <c r="E444" s="69">
        <v>32.106000000000002</v>
      </c>
      <c r="F444" s="64"/>
      <c r="G444" s="65" t="s">
        <v>20</v>
      </c>
      <c r="H444" s="1">
        <v>31.847000000000001</v>
      </c>
      <c r="I444" s="65" t="s">
        <v>237</v>
      </c>
      <c r="J444" s="67">
        <v>5.8410000000000002</v>
      </c>
    </row>
    <row r="445" spans="1:15" x14ac:dyDescent="0.4">
      <c r="A445" s="65" t="s">
        <v>0</v>
      </c>
      <c r="B445" s="67">
        <f>37/160.21766</f>
        <v>0.23093584065576792</v>
      </c>
      <c r="C445" s="64"/>
      <c r="D445" s="65" t="s">
        <v>0</v>
      </c>
      <c r="E445" s="67">
        <f>38/160.21766</f>
        <v>0.23717734986268058</v>
      </c>
      <c r="F445" s="64"/>
      <c r="G445" s="65" t="s">
        <v>0</v>
      </c>
      <c r="H445" s="67">
        <f>40/160.21766</f>
        <v>0.24966036827650587</v>
      </c>
      <c r="I445" s="64"/>
      <c r="J445" s="64"/>
      <c r="O445" t="s">
        <v>391</v>
      </c>
    </row>
    <row r="446" spans="1:15" x14ac:dyDescent="0.4">
      <c r="A446" s="68" t="s">
        <v>1</v>
      </c>
      <c r="B446" s="1">
        <v>3.62</v>
      </c>
      <c r="C446" s="64"/>
      <c r="D446" s="68" t="s">
        <v>1</v>
      </c>
      <c r="E446" s="1"/>
      <c r="F446" s="64"/>
      <c r="G446" s="68" t="s">
        <v>1</v>
      </c>
      <c r="H446" s="1"/>
      <c r="J446" s="64"/>
    </row>
    <row r="448" spans="1:15" x14ac:dyDescent="0.4">
      <c r="A448" s="65" t="s">
        <v>45</v>
      </c>
      <c r="B448" s="66" t="s">
        <v>161</v>
      </c>
      <c r="C448" s="64"/>
      <c r="D448" s="65" t="s">
        <v>168</v>
      </c>
      <c r="E448" s="66" t="s">
        <v>161</v>
      </c>
      <c r="F448" s="64"/>
      <c r="G448" s="65" t="s">
        <v>167</v>
      </c>
      <c r="H448" s="66" t="s">
        <v>314</v>
      </c>
      <c r="I448" s="64"/>
      <c r="J448" s="64"/>
    </row>
    <row r="449" spans="1:15" x14ac:dyDescent="0.4">
      <c r="A449" s="65" t="s">
        <v>11</v>
      </c>
      <c r="B449" s="50">
        <v>-3.6695000000000002</v>
      </c>
      <c r="C449" s="64"/>
      <c r="D449" s="65" t="s">
        <v>11</v>
      </c>
      <c r="E449" s="50">
        <v>-3.7507000000000001</v>
      </c>
      <c r="F449" s="64"/>
      <c r="G449" s="65" t="s">
        <v>11</v>
      </c>
      <c r="H449" s="50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20</v>
      </c>
      <c r="B450" s="69">
        <v>32.330980048250005</v>
      </c>
      <c r="C450" s="64"/>
      <c r="D450" s="65" t="s">
        <v>20</v>
      </c>
      <c r="E450" s="69">
        <v>31.706</v>
      </c>
      <c r="F450" s="64"/>
      <c r="G450" s="65" t="s">
        <v>20</v>
      </c>
      <c r="H450" s="1">
        <v>31.672231932347774</v>
      </c>
      <c r="I450" s="65" t="s">
        <v>237</v>
      </c>
      <c r="J450" s="1">
        <v>5.8466610000000001</v>
      </c>
    </row>
    <row r="451" spans="1:15" x14ac:dyDescent="0.4">
      <c r="A451" s="65" t="s">
        <v>0</v>
      </c>
      <c r="B451" s="67"/>
      <c r="C451" s="64"/>
      <c r="D451" s="65" t="s">
        <v>0</v>
      </c>
      <c r="E451" s="67">
        <f>53/160.21766</f>
        <v>0.33079998796637028</v>
      </c>
      <c r="F451" s="64"/>
      <c r="G451" s="65" t="s">
        <v>0</v>
      </c>
      <c r="H451" s="67"/>
      <c r="I451" s="66" t="s">
        <v>233</v>
      </c>
      <c r="J451" s="1">
        <v>1.653</v>
      </c>
      <c r="O451" t="s">
        <v>392</v>
      </c>
    </row>
    <row r="452" spans="1:15" x14ac:dyDescent="0.4">
      <c r="A452" s="68" t="s">
        <v>1</v>
      </c>
      <c r="B452" s="1"/>
      <c r="C452" s="64"/>
      <c r="D452" s="68" t="s">
        <v>1</v>
      </c>
      <c r="E452" s="1"/>
      <c r="F452" s="64"/>
      <c r="G452" s="68" t="s">
        <v>1</v>
      </c>
      <c r="H452" s="1"/>
      <c r="J452" s="64"/>
      <c r="O452" t="s">
        <v>445</v>
      </c>
    </row>
    <row r="454" spans="1:15" x14ac:dyDescent="0.4">
      <c r="A454" s="65" t="s">
        <v>45</v>
      </c>
      <c r="B454" s="66" t="s">
        <v>203</v>
      </c>
      <c r="C454" s="64"/>
      <c r="D454" s="65" t="s">
        <v>168</v>
      </c>
      <c r="E454" s="66" t="s">
        <v>325</v>
      </c>
      <c r="F454" s="64"/>
      <c r="G454" s="65" t="s">
        <v>167</v>
      </c>
      <c r="H454" s="66" t="s">
        <v>325</v>
      </c>
      <c r="I454" s="64"/>
      <c r="J454" s="64"/>
    </row>
    <row r="455" spans="1:15" x14ac:dyDescent="0.4">
      <c r="A455" s="65" t="s">
        <v>11</v>
      </c>
      <c r="B455" s="50">
        <v>-4.1007999999999996</v>
      </c>
      <c r="C455" s="64"/>
      <c r="D455" s="65" t="s">
        <v>11</v>
      </c>
      <c r="E455" s="50">
        <v>-3.9339</v>
      </c>
      <c r="F455" s="64"/>
      <c r="G455" s="65" t="s">
        <v>11</v>
      </c>
      <c r="H455" s="50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20</v>
      </c>
      <c r="B456" s="69">
        <v>45.384999999999998</v>
      </c>
      <c r="C456" s="64"/>
      <c r="D456" s="65" t="s">
        <v>20</v>
      </c>
      <c r="E456" s="69">
        <v>45.380492891999999</v>
      </c>
      <c r="F456" s="64"/>
      <c r="G456" s="65" t="s">
        <v>20</v>
      </c>
      <c r="H456" s="1">
        <v>45.325877036908921</v>
      </c>
      <c r="I456" s="65" t="s">
        <v>237</v>
      </c>
      <c r="J456" s="67">
        <v>6.5193889999999994</v>
      </c>
    </row>
    <row r="457" spans="1:15" x14ac:dyDescent="0.4">
      <c r="A457" s="65" t="s">
        <v>0</v>
      </c>
      <c r="B457" s="67">
        <f>24/160.21766</f>
        <v>0.1497962209659035</v>
      </c>
      <c r="C457" s="64"/>
      <c r="D457" s="65" t="s">
        <v>0</v>
      </c>
      <c r="E457" s="67"/>
      <c r="F457" s="64"/>
      <c r="G457" s="65" t="s">
        <v>0</v>
      </c>
      <c r="H457" s="67"/>
      <c r="I457" s="66" t="s">
        <v>233</v>
      </c>
      <c r="J457" s="1">
        <v>1.627</v>
      </c>
      <c r="O457" t="s">
        <v>393</v>
      </c>
    </row>
    <row r="458" spans="1:15" x14ac:dyDescent="0.4">
      <c r="A458" s="68" t="s">
        <v>1</v>
      </c>
      <c r="B458" s="1"/>
      <c r="C458" s="64"/>
      <c r="D458" s="68" t="s">
        <v>1</v>
      </c>
      <c r="E458" s="1"/>
      <c r="F458" s="64"/>
      <c r="G458" s="68" t="s">
        <v>1</v>
      </c>
      <c r="H458" s="1"/>
      <c r="J458" s="64"/>
      <c r="O458" t="s">
        <v>446</v>
      </c>
    </row>
    <row r="460" spans="1:15" x14ac:dyDescent="0.4">
      <c r="A460" s="65" t="s">
        <v>45</v>
      </c>
      <c r="B460" s="66" t="s">
        <v>157</v>
      </c>
      <c r="C460" s="64"/>
      <c r="D460" s="65" t="s">
        <v>168</v>
      </c>
      <c r="E460" s="66" t="s">
        <v>315</v>
      </c>
      <c r="F460" s="64"/>
      <c r="G460" s="65" t="s">
        <v>167</v>
      </c>
      <c r="H460" s="66" t="s">
        <v>315</v>
      </c>
      <c r="I460" s="64"/>
      <c r="J460" s="64"/>
    </row>
    <row r="461" spans="1:15" x14ac:dyDescent="0.4">
      <c r="A461" s="65" t="s">
        <v>11</v>
      </c>
      <c r="B461" s="50">
        <v>-7.4138999999999999</v>
      </c>
      <c r="C461" s="64"/>
      <c r="D461" s="65" t="s">
        <v>11</v>
      </c>
      <c r="E461" s="50">
        <v>-7.2039</v>
      </c>
      <c r="F461" s="64"/>
      <c r="G461" s="65" t="s">
        <v>11</v>
      </c>
      <c r="H461" s="50">
        <v>-7.3070000000000004</v>
      </c>
      <c r="I461" s="65" t="s">
        <v>2</v>
      </c>
      <c r="J461" s="1">
        <v>3.552</v>
      </c>
    </row>
    <row r="462" spans="1:15" x14ac:dyDescent="0.4">
      <c r="A462" s="65" t="s">
        <v>20</v>
      </c>
      <c r="B462" s="69">
        <v>32.029000000000003</v>
      </c>
      <c r="C462" s="64"/>
      <c r="D462" s="65" t="s">
        <v>20</v>
      </c>
      <c r="E462" s="69">
        <v>32.433946915999996</v>
      </c>
      <c r="F462" s="64"/>
      <c r="G462" s="65" t="s">
        <v>20</v>
      </c>
      <c r="H462" s="1">
        <v>32.600839905693441</v>
      </c>
      <c r="I462" s="65" t="s">
        <v>237</v>
      </c>
      <c r="J462" s="67">
        <v>5.9673600000000002</v>
      </c>
    </row>
    <row r="463" spans="1:15" x14ac:dyDescent="0.4">
      <c r="A463" s="65" t="s">
        <v>0</v>
      </c>
      <c r="B463" s="67">
        <f>56/160.21766</f>
        <v>0.34952451558710818</v>
      </c>
      <c r="C463" s="64"/>
      <c r="D463" s="65" t="s">
        <v>0</v>
      </c>
      <c r="E463" s="67">
        <f>62/160.21766</f>
        <v>0.38697357082858408</v>
      </c>
      <c r="F463" s="64"/>
      <c r="G463" s="65" t="s">
        <v>0</v>
      </c>
      <c r="H463" s="67"/>
      <c r="I463" s="66" t="s">
        <v>233</v>
      </c>
      <c r="J463" s="1">
        <v>1.68</v>
      </c>
      <c r="O463" t="s">
        <v>394</v>
      </c>
    </row>
    <row r="464" spans="1:15" x14ac:dyDescent="0.4">
      <c r="A464" s="68" t="s">
        <v>1</v>
      </c>
      <c r="B464" s="1">
        <v>2.3109999999999999</v>
      </c>
      <c r="C464" s="64"/>
      <c r="D464" s="68" t="s">
        <v>1</v>
      </c>
      <c r="E464" s="1"/>
      <c r="F464" s="64"/>
      <c r="G464" s="68" t="s">
        <v>1</v>
      </c>
      <c r="H464" s="1"/>
      <c r="J464" s="64"/>
    </row>
    <row r="466" spans="1:15" x14ac:dyDescent="0.4">
      <c r="A466" s="65" t="s">
        <v>45</v>
      </c>
      <c r="B466" s="66" t="s">
        <v>204</v>
      </c>
      <c r="C466" s="64"/>
      <c r="D466" s="65" t="s">
        <v>168</v>
      </c>
      <c r="E466" s="66" t="s">
        <v>316</v>
      </c>
      <c r="F466" s="64"/>
      <c r="G466" s="65" t="s">
        <v>167</v>
      </c>
      <c r="H466" s="66" t="s">
        <v>316</v>
      </c>
      <c r="I466" s="64"/>
      <c r="J466" s="64"/>
    </row>
    <row r="467" spans="1:15" x14ac:dyDescent="0.4">
      <c r="A467" s="65" t="s">
        <v>11</v>
      </c>
      <c r="B467" s="50">
        <v>-9.5146999999999995</v>
      </c>
      <c r="C467" s="64"/>
      <c r="D467" s="65" t="s">
        <v>11</v>
      </c>
      <c r="E467" s="50">
        <v>-9.2207000000000008</v>
      </c>
      <c r="F467" s="64"/>
      <c r="G467" s="65" t="s">
        <v>11</v>
      </c>
      <c r="H467" s="50">
        <v>-9.3926999999999996</v>
      </c>
      <c r="I467" s="65" t="s">
        <v>2</v>
      </c>
      <c r="J467" s="1">
        <v>3.19</v>
      </c>
    </row>
    <row r="468" spans="1:15" x14ac:dyDescent="0.4">
      <c r="A468" s="65" t="s">
        <v>20</v>
      </c>
      <c r="B468" s="69">
        <v>25.21</v>
      </c>
      <c r="C468" s="64"/>
      <c r="D468" s="65" t="s">
        <v>20</v>
      </c>
      <c r="E468" s="69">
        <v>24.857124866500001</v>
      </c>
      <c r="F468" s="64"/>
      <c r="G468" s="65" t="s">
        <v>20</v>
      </c>
      <c r="H468" s="1">
        <v>25.048422779465568</v>
      </c>
      <c r="I468" s="65" t="s">
        <v>237</v>
      </c>
      <c r="J468" s="67">
        <v>5.6845800000000004</v>
      </c>
    </row>
    <row r="469" spans="1:15" x14ac:dyDescent="0.4">
      <c r="A469" s="65" t="s">
        <v>0</v>
      </c>
      <c r="B469" s="67">
        <f>95/160.21766</f>
        <v>0.59294337465670144</v>
      </c>
      <c r="C469" s="64"/>
      <c r="D469" s="65" t="s">
        <v>0</v>
      </c>
      <c r="E469" s="67"/>
      <c r="F469" s="64"/>
      <c r="G469" s="65" t="s">
        <v>0</v>
      </c>
      <c r="H469" s="67"/>
      <c r="I469" s="66" t="s">
        <v>233</v>
      </c>
      <c r="J469" s="1">
        <v>1.782</v>
      </c>
      <c r="O469" t="s">
        <v>395</v>
      </c>
    </row>
    <row r="470" spans="1:15" x14ac:dyDescent="0.4">
      <c r="A470" s="68" t="s">
        <v>1</v>
      </c>
      <c r="B470" s="1">
        <v>2.94</v>
      </c>
      <c r="C470" s="64"/>
      <c r="D470" s="68" t="s">
        <v>1</v>
      </c>
      <c r="E470" s="1"/>
      <c r="F470" s="64"/>
      <c r="G470" s="68" t="s">
        <v>1</v>
      </c>
      <c r="H470" s="1"/>
      <c r="J470" s="64"/>
    </row>
    <row r="472" spans="1:15" x14ac:dyDescent="0.4">
      <c r="A472" s="65" t="s">
        <v>45</v>
      </c>
      <c r="B472" s="66" t="s">
        <v>205</v>
      </c>
      <c r="C472" s="64"/>
      <c r="D472" s="65" t="s">
        <v>168</v>
      </c>
      <c r="E472" s="66" t="s">
        <v>205</v>
      </c>
      <c r="F472" s="64"/>
      <c r="G472" s="65" t="s">
        <v>167</v>
      </c>
      <c r="H472" s="66" t="s">
        <v>326</v>
      </c>
      <c r="I472" s="64"/>
      <c r="J472" s="64"/>
    </row>
    <row r="473" spans="1:15" x14ac:dyDescent="0.4">
      <c r="A473" s="65" t="s">
        <v>11</v>
      </c>
      <c r="B473" s="50">
        <v>-10.919</v>
      </c>
      <c r="C473" s="64"/>
      <c r="D473" s="65" t="s">
        <v>11</v>
      </c>
      <c r="E473" s="50">
        <v>-11.02</v>
      </c>
      <c r="F473" s="64"/>
      <c r="G473" s="65" t="s">
        <v>11</v>
      </c>
      <c r="H473" s="50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20</v>
      </c>
      <c r="B474" s="69">
        <v>21.765999999999998</v>
      </c>
      <c r="C474" s="64"/>
      <c r="D474" s="65" t="s">
        <v>20</v>
      </c>
      <c r="E474" s="69">
        <v>20.228000000000002</v>
      </c>
      <c r="F474" s="64"/>
      <c r="G474" s="65" t="s">
        <v>20</v>
      </c>
      <c r="H474" s="1">
        <v>21.154663170648895</v>
      </c>
      <c r="I474" s="65" t="s">
        <v>237</v>
      </c>
      <c r="J474" s="67">
        <v>5.4793099999999999</v>
      </c>
    </row>
    <row r="475" spans="1:15" x14ac:dyDescent="0.4">
      <c r="A475" s="65" t="s">
        <v>0</v>
      </c>
      <c r="B475" s="67">
        <f>105/160.21766</f>
        <v>0.65535846672582787</v>
      </c>
      <c r="C475" s="64"/>
      <c r="D475" s="65" t="s">
        <v>0</v>
      </c>
      <c r="E475" s="67">
        <f>133/160.21766</f>
        <v>0.83012072451938201</v>
      </c>
      <c r="F475" s="64"/>
      <c r="G475" s="65" t="s">
        <v>0</v>
      </c>
      <c r="H475" s="67"/>
      <c r="I475" s="66" t="s">
        <v>233</v>
      </c>
      <c r="J475" s="1">
        <v>1.835</v>
      </c>
      <c r="O475" t="s">
        <v>396</v>
      </c>
    </row>
    <row r="476" spans="1:15" x14ac:dyDescent="0.4">
      <c r="A476" s="68" t="s">
        <v>1</v>
      </c>
      <c r="B476" s="1"/>
      <c r="C476" s="64"/>
      <c r="D476" s="68" t="s">
        <v>1</v>
      </c>
      <c r="E476" s="1"/>
      <c r="F476" s="64"/>
      <c r="G476" s="68" t="s">
        <v>1</v>
      </c>
      <c r="H476" s="1"/>
      <c r="J476" s="64"/>
      <c r="O476" t="s">
        <v>447</v>
      </c>
    </row>
    <row r="478" spans="1:15" x14ac:dyDescent="0.4">
      <c r="A478" s="65" t="s">
        <v>45</v>
      </c>
      <c r="B478" s="66" t="s">
        <v>207</v>
      </c>
      <c r="C478" s="64"/>
      <c r="D478" s="65" t="s">
        <v>168</v>
      </c>
      <c r="E478" s="66" t="s">
        <v>207</v>
      </c>
      <c r="F478" s="64"/>
      <c r="G478" s="65" t="s">
        <v>167</v>
      </c>
      <c r="H478" s="66" t="s">
        <v>327</v>
      </c>
      <c r="I478" s="64"/>
      <c r="J478" s="64"/>
    </row>
    <row r="479" spans="1:15" x14ac:dyDescent="0.4">
      <c r="A479" s="65" t="s">
        <v>11</v>
      </c>
      <c r="B479" s="50">
        <v>-12.060600000000001</v>
      </c>
      <c r="C479" s="64"/>
      <c r="D479" s="65" t="s">
        <v>11</v>
      </c>
      <c r="E479" s="50">
        <v>-12.500299999999999</v>
      </c>
      <c r="F479" s="64"/>
      <c r="G479" s="65" t="s">
        <v>11</v>
      </c>
      <c r="H479" s="50">
        <v>-12.2058</v>
      </c>
      <c r="I479" s="65" t="s">
        <v>2</v>
      </c>
      <c r="J479" s="1">
        <v>2.7989999999999999</v>
      </c>
    </row>
    <row r="480" spans="1:15" x14ac:dyDescent="0.4">
      <c r="A480" s="65" t="s">
        <v>20</v>
      </c>
      <c r="B480" s="69">
        <v>20.620823744249996</v>
      </c>
      <c r="C480" s="64"/>
      <c r="D480" s="65" t="s">
        <v>20</v>
      </c>
      <c r="E480" s="69">
        <v>17.754999999999999</v>
      </c>
      <c r="F480" s="64"/>
      <c r="G480" s="65" t="s">
        <v>20</v>
      </c>
      <c r="H480" s="1">
        <v>20.557354831786775</v>
      </c>
      <c r="I480" s="65" t="s">
        <v>237</v>
      </c>
      <c r="J480" s="67">
        <v>6.0598349999999996</v>
      </c>
    </row>
    <row r="481" spans="1:15" x14ac:dyDescent="0.4">
      <c r="A481" s="65" t="s">
        <v>0</v>
      </c>
      <c r="B481" s="67"/>
      <c r="C481" s="64"/>
      <c r="D481" s="65" t="s">
        <v>0</v>
      </c>
      <c r="E481" s="67">
        <f>198/160.21766</f>
        <v>1.2358188229687039</v>
      </c>
      <c r="F481" s="64"/>
      <c r="G481" s="65" t="s">
        <v>0</v>
      </c>
      <c r="H481" s="67"/>
      <c r="I481" s="66" t="s">
        <v>233</v>
      </c>
      <c r="J481" s="66">
        <v>2.165</v>
      </c>
      <c r="O481" t="s">
        <v>397</v>
      </c>
    </row>
    <row r="482" spans="1:15" x14ac:dyDescent="0.4">
      <c r="A482" s="68" t="s">
        <v>1</v>
      </c>
      <c r="B482" s="1"/>
      <c r="C482" s="64"/>
      <c r="D482" s="68" t="s">
        <v>1</v>
      </c>
      <c r="E482" s="1"/>
      <c r="F482" s="64"/>
      <c r="G482" s="68" t="s">
        <v>1</v>
      </c>
      <c r="H482" s="1"/>
      <c r="J482" s="64"/>
      <c r="O482" t="s">
        <v>448</v>
      </c>
    </row>
    <row r="484" spans="1:15" x14ac:dyDescent="0.4">
      <c r="A484" s="65" t="s">
        <v>45</v>
      </c>
      <c r="B484" s="66" t="s">
        <v>225</v>
      </c>
      <c r="C484" s="64"/>
      <c r="D484" s="65" t="s">
        <v>168</v>
      </c>
      <c r="E484" s="66" t="s">
        <v>225</v>
      </c>
      <c r="F484" s="64"/>
      <c r="G484" s="65" t="s">
        <v>167</v>
      </c>
      <c r="H484" s="66" t="s">
        <v>317</v>
      </c>
      <c r="I484" s="64"/>
      <c r="J484" s="64"/>
    </row>
    <row r="485" spans="1:15" x14ac:dyDescent="0.4">
      <c r="A485" s="65" t="s">
        <v>11</v>
      </c>
      <c r="B485" s="50">
        <v>-13.990600000000001</v>
      </c>
      <c r="C485" s="64"/>
      <c r="D485" s="65" t="s">
        <v>11</v>
      </c>
      <c r="E485" s="50">
        <v>-13.722099999999999</v>
      </c>
      <c r="F485" s="64"/>
      <c r="G485" s="65" t="s">
        <v>11</v>
      </c>
      <c r="H485" s="50">
        <v>-13.5847</v>
      </c>
      <c r="I485" s="65" t="s">
        <v>2</v>
      </c>
      <c r="J485" s="1">
        <v>3.4540000000000002</v>
      </c>
    </row>
    <row r="486" spans="1:15" x14ac:dyDescent="0.4">
      <c r="A486" s="65" t="s">
        <v>20</v>
      </c>
      <c r="B486" s="69">
        <v>27.449000000000002</v>
      </c>
      <c r="C486" s="64"/>
      <c r="D486" s="65" t="s">
        <v>20</v>
      </c>
      <c r="E486" s="69">
        <v>16.484000000000002</v>
      </c>
      <c r="F486" s="64"/>
      <c r="G486" s="65" t="s">
        <v>20</v>
      </c>
      <c r="H486" s="1">
        <v>26.942915125845268</v>
      </c>
      <c r="I486" s="65" t="s">
        <v>237</v>
      </c>
      <c r="J486" s="67">
        <v>5.2155400000000007</v>
      </c>
    </row>
    <row r="487" spans="1:15" x14ac:dyDescent="0.4">
      <c r="A487" s="65" t="s">
        <v>0</v>
      </c>
      <c r="B487" s="67">
        <f>152/160.21766</f>
        <v>0.9487093994507223</v>
      </c>
      <c r="C487" s="64"/>
      <c r="D487" s="65" t="s">
        <v>0</v>
      </c>
      <c r="E487" s="67"/>
      <c r="F487" s="64"/>
      <c r="G487" s="65" t="s">
        <v>0</v>
      </c>
      <c r="H487" s="67"/>
      <c r="I487" s="66" t="s">
        <v>233</v>
      </c>
      <c r="J487" s="1">
        <v>1.51</v>
      </c>
      <c r="O487" t="s">
        <v>398</v>
      </c>
    </row>
    <row r="488" spans="1:15" x14ac:dyDescent="0.4">
      <c r="A488" s="68" t="s">
        <v>1</v>
      </c>
      <c r="B488" s="1"/>
      <c r="C488" s="64"/>
      <c r="D488" s="68" t="s">
        <v>1</v>
      </c>
      <c r="E488" s="1"/>
      <c r="F488" s="64"/>
      <c r="G488" s="68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BAC8-13E1-4800-AEE3-32662FCFA04E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237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</row>
    <row r="2" spans="1:17" x14ac:dyDescent="0.4">
      <c r="A2" t="s">
        <v>181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411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116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186</v>
      </c>
      <c r="B8">
        <v>7</v>
      </c>
      <c r="C8">
        <v>14.007</v>
      </c>
    </row>
    <row r="9" spans="1:17" x14ac:dyDescent="0.4">
      <c r="A9" t="s">
        <v>209</v>
      </c>
      <c r="B9">
        <v>8</v>
      </c>
      <c r="C9">
        <v>15.999000000000001</v>
      </c>
    </row>
    <row r="10" spans="1:17" x14ac:dyDescent="0.4">
      <c r="A10" t="s">
        <v>211</v>
      </c>
      <c r="B10">
        <v>9</v>
      </c>
      <c r="C10">
        <v>18.998000000000001</v>
      </c>
    </row>
    <row r="11" spans="1:17" x14ac:dyDescent="0.4">
      <c r="A11" t="s">
        <v>412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117</v>
      </c>
      <c r="B12">
        <v>11</v>
      </c>
      <c r="C12">
        <v>22.99</v>
      </c>
      <c r="D12">
        <v>5.2534640000000001</v>
      </c>
      <c r="E12">
        <v>5.2534640000000001</v>
      </c>
      <c r="F12" s="70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118</v>
      </c>
      <c r="B13">
        <v>12</v>
      </c>
      <c r="C13">
        <v>24.305</v>
      </c>
    </row>
    <row r="14" spans="1:17" x14ac:dyDescent="0.4">
      <c r="A14" t="s">
        <v>119</v>
      </c>
      <c r="B14">
        <v>13</v>
      </c>
      <c r="C14">
        <v>26.981999999999999</v>
      </c>
      <c r="D14">
        <v>4.0389299999999997</v>
      </c>
      <c r="E14">
        <v>4.0389299999999997</v>
      </c>
      <c r="F14" s="70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120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213</v>
      </c>
      <c r="B16">
        <v>15</v>
      </c>
      <c r="C16">
        <v>30.974</v>
      </c>
    </row>
    <row r="17" spans="1:17" x14ac:dyDescent="0.4">
      <c r="A17" t="s">
        <v>215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216</v>
      </c>
      <c r="B18">
        <v>17</v>
      </c>
      <c r="C18">
        <v>35.450000000000003</v>
      </c>
    </row>
    <row r="19" spans="1:17" x14ac:dyDescent="0.4">
      <c r="A19" t="s">
        <v>413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121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122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182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123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124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125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187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126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127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128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105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129</v>
      </c>
      <c r="B31">
        <v>30</v>
      </c>
      <c r="C31">
        <v>65.38</v>
      </c>
    </row>
    <row r="32" spans="1:17" x14ac:dyDescent="0.4">
      <c r="A32" t="s">
        <v>189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218</v>
      </c>
      <c r="B34">
        <v>33</v>
      </c>
      <c r="C34">
        <v>74.921999999999997</v>
      </c>
    </row>
    <row r="35" spans="1:17" x14ac:dyDescent="0.4">
      <c r="A35" t="s">
        <v>219</v>
      </c>
      <c r="B35">
        <v>34</v>
      </c>
      <c r="C35">
        <v>78.971000000000004</v>
      </c>
    </row>
    <row r="36" spans="1:17" x14ac:dyDescent="0.4">
      <c r="A36" t="s">
        <v>221</v>
      </c>
      <c r="B36">
        <v>35</v>
      </c>
      <c r="C36">
        <v>79.903999999999996</v>
      </c>
    </row>
    <row r="37" spans="1:17" x14ac:dyDescent="0.4">
      <c r="A37" t="s">
        <v>414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191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132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133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134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135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192</v>
      </c>
      <c r="B44">
        <v>43</v>
      </c>
      <c r="C44">
        <v>98</v>
      </c>
      <c r="D44">
        <v>3.8850380000000002</v>
      </c>
      <c r="E44">
        <v>3.8850380000000002</v>
      </c>
      <c r="F44" s="70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136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159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137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138</v>
      </c>
      <c r="B49">
        <v>48</v>
      </c>
      <c r="C49">
        <v>112.41</v>
      </c>
    </row>
    <row r="50" spans="1:17" x14ac:dyDescent="0.4">
      <c r="A50" t="s">
        <v>139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193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194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222</v>
      </c>
      <c r="B53">
        <v>52</v>
      </c>
      <c r="C53">
        <v>127.6</v>
      </c>
    </row>
    <row r="54" spans="1:17" x14ac:dyDescent="0.4">
      <c r="A54" t="s">
        <v>223</v>
      </c>
      <c r="B54">
        <v>53</v>
      </c>
      <c r="C54">
        <v>126.9</v>
      </c>
    </row>
    <row r="55" spans="1:17" x14ac:dyDescent="0.4">
      <c r="A55" t="s">
        <v>415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</row>
    <row r="57" spans="1:17" x14ac:dyDescent="0.4">
      <c r="A57" t="s">
        <v>141</v>
      </c>
      <c r="B57">
        <v>56</v>
      </c>
      <c r="C57">
        <v>137.33000000000001</v>
      </c>
    </row>
    <row r="58" spans="1:17" x14ac:dyDescent="0.4">
      <c r="A58" t="s">
        <v>195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142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196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160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197</v>
      </c>
      <c r="B62">
        <v>61</v>
      </c>
      <c r="C62">
        <v>145</v>
      </c>
    </row>
    <row r="63" spans="1:17" x14ac:dyDescent="0.4">
      <c r="A63" t="s">
        <v>198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143</v>
      </c>
      <c r="B64">
        <v>63</v>
      </c>
      <c r="C64">
        <v>151.96</v>
      </c>
    </row>
    <row r="65" spans="1:17" x14ac:dyDescent="0.4">
      <c r="A65" t="s">
        <v>144</v>
      </c>
      <c r="B65">
        <v>64</v>
      </c>
      <c r="C65">
        <v>157.25</v>
      </c>
    </row>
    <row r="66" spans="1:17" x14ac:dyDescent="0.4">
      <c r="A66" t="s">
        <v>199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145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200</v>
      </c>
      <c r="B68">
        <v>67</v>
      </c>
      <c r="C68">
        <v>164.93</v>
      </c>
    </row>
    <row r="69" spans="1:17" x14ac:dyDescent="0.4">
      <c r="A69" t="s">
        <v>146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226</v>
      </c>
      <c r="B70">
        <v>69</v>
      </c>
      <c r="C70">
        <v>168.93</v>
      </c>
    </row>
    <row r="71" spans="1:17" x14ac:dyDescent="0.4">
      <c r="A71" t="s">
        <v>147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201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149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150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151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202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152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153</v>
      </c>
      <c r="B79">
        <v>78</v>
      </c>
      <c r="C79">
        <v>195.08</v>
      </c>
      <c r="D79">
        <v>3.9767700000000001</v>
      </c>
      <c r="E79">
        <v>3.9767700000000001</v>
      </c>
      <c r="F79" s="70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154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258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156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161</v>
      </c>
      <c r="B84">
        <v>83</v>
      </c>
      <c r="C84">
        <v>208.98</v>
      </c>
    </row>
    <row r="85" spans="1:17" x14ac:dyDescent="0.4">
      <c r="A85" t="s">
        <v>416</v>
      </c>
      <c r="B85">
        <v>84</v>
      </c>
      <c r="C85">
        <v>209</v>
      </c>
    </row>
    <row r="86" spans="1:17" x14ac:dyDescent="0.4">
      <c r="A86" t="s">
        <v>417</v>
      </c>
      <c r="B86">
        <v>85</v>
      </c>
      <c r="C86">
        <v>210</v>
      </c>
    </row>
    <row r="87" spans="1:17" x14ac:dyDescent="0.4">
      <c r="A87" t="s">
        <v>418</v>
      </c>
      <c r="B87">
        <v>86</v>
      </c>
      <c r="C87">
        <v>222</v>
      </c>
    </row>
    <row r="88" spans="1:17" x14ac:dyDescent="0.4">
      <c r="A88" t="s">
        <v>419</v>
      </c>
      <c r="B88">
        <v>87</v>
      </c>
      <c r="C88">
        <v>223</v>
      </c>
    </row>
    <row r="89" spans="1:17" x14ac:dyDescent="0.4">
      <c r="A89" t="s">
        <v>420</v>
      </c>
      <c r="B89">
        <v>88</v>
      </c>
      <c r="C89">
        <v>226</v>
      </c>
    </row>
    <row r="90" spans="1:17" x14ac:dyDescent="0.4">
      <c r="A90" t="s">
        <v>203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157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204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205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207</v>
      </c>
      <c r="B94">
        <v>93</v>
      </c>
      <c r="C94">
        <v>237</v>
      </c>
    </row>
    <row r="95" spans="1:17" x14ac:dyDescent="0.4">
      <c r="A95" t="s">
        <v>225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341B-9377-4067-98EC-0FBCDE585939}">
  <dimension ref="A1:Q95"/>
  <sheetViews>
    <sheetView workbookViewId="0">
      <selection activeCell="F15" sqref="F15"/>
    </sheetView>
  </sheetViews>
  <sheetFormatPr defaultRowHeight="18.75" x14ac:dyDescent="0.4"/>
  <sheetData>
    <row r="1" spans="1:17" x14ac:dyDescent="0.4">
      <c r="D1" t="s">
        <v>2</v>
      </c>
      <c r="E1" t="s">
        <v>237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</row>
    <row r="2" spans="1:17" x14ac:dyDescent="0.4">
      <c r="A2" t="s">
        <v>181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411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116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186</v>
      </c>
      <c r="B8">
        <v>7</v>
      </c>
      <c r="C8">
        <v>14.007</v>
      </c>
    </row>
    <row r="9" spans="1:17" x14ac:dyDescent="0.4">
      <c r="A9" t="s">
        <v>209</v>
      </c>
      <c r="B9">
        <v>8</v>
      </c>
      <c r="C9">
        <v>15.999000000000001</v>
      </c>
    </row>
    <row r="10" spans="1:17" x14ac:dyDescent="0.4">
      <c r="A10" t="s">
        <v>211</v>
      </c>
      <c r="B10">
        <v>9</v>
      </c>
      <c r="C10">
        <v>18.998000000000001</v>
      </c>
    </row>
    <row r="11" spans="1:17" x14ac:dyDescent="0.4">
      <c r="A11" t="s">
        <v>412</v>
      </c>
      <c r="B11">
        <v>10</v>
      </c>
      <c r="C11">
        <v>20.18</v>
      </c>
    </row>
    <row r="12" spans="1:17" x14ac:dyDescent="0.4">
      <c r="A12" t="s">
        <v>117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118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119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120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213</v>
      </c>
      <c r="B16">
        <v>15</v>
      </c>
      <c r="C16">
        <v>30.974</v>
      </c>
    </row>
    <row r="17" spans="1:17" x14ac:dyDescent="0.4">
      <c r="A17" t="s">
        <v>215</v>
      </c>
      <c r="B17">
        <v>16</v>
      </c>
      <c r="C17">
        <v>32.06</v>
      </c>
    </row>
    <row r="18" spans="1:17" x14ac:dyDescent="0.4">
      <c r="A18" t="s">
        <v>216</v>
      </c>
      <c r="B18">
        <v>17</v>
      </c>
      <c r="C18">
        <v>35.450000000000003</v>
      </c>
    </row>
    <row r="19" spans="1:17" x14ac:dyDescent="0.4">
      <c r="A19" t="s">
        <v>413</v>
      </c>
      <c r="B19">
        <v>18</v>
      </c>
      <c r="C19">
        <v>39.948</v>
      </c>
    </row>
    <row r="20" spans="1:17" x14ac:dyDescent="0.4">
      <c r="A20" t="s">
        <v>121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122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182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123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124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125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187</v>
      </c>
      <c r="B26">
        <v>25</v>
      </c>
      <c r="C26">
        <v>54.938000000000002</v>
      </c>
    </row>
    <row r="27" spans="1:17" x14ac:dyDescent="0.4">
      <c r="A27" t="s">
        <v>126</v>
      </c>
      <c r="B27">
        <v>26</v>
      </c>
      <c r="C27">
        <v>55.844999999999999</v>
      </c>
      <c r="D27">
        <v>2.8400516800000002</v>
      </c>
      <c r="E27">
        <v>2.8400516800000002</v>
      </c>
      <c r="F27" s="70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127</v>
      </c>
      <c r="B28">
        <v>27</v>
      </c>
      <c r="C28">
        <v>58.933</v>
      </c>
    </row>
    <row r="29" spans="1:17" x14ac:dyDescent="0.4">
      <c r="A29" t="s">
        <v>128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105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129</v>
      </c>
      <c r="B31">
        <v>30</v>
      </c>
      <c r="C31">
        <v>65.38</v>
      </c>
    </row>
    <row r="32" spans="1:17" x14ac:dyDescent="0.4">
      <c r="A32" t="s">
        <v>189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218</v>
      </c>
      <c r="B34">
        <v>33</v>
      </c>
      <c r="C34">
        <v>74.921999999999997</v>
      </c>
    </row>
    <row r="35" spans="1:17" x14ac:dyDescent="0.4">
      <c r="A35" t="s">
        <v>219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221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414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191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132</v>
      </c>
      <c r="B40">
        <v>39</v>
      </c>
      <c r="C40">
        <v>88.906000000000006</v>
      </c>
    </row>
    <row r="41" spans="1:17" x14ac:dyDescent="0.4">
      <c r="A41" t="s">
        <v>133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134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135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192</v>
      </c>
      <c r="B44">
        <v>43</v>
      </c>
      <c r="C44">
        <v>98</v>
      </c>
    </row>
    <row r="45" spans="1:17" x14ac:dyDescent="0.4">
      <c r="A45" t="s">
        <v>136</v>
      </c>
      <c r="B45">
        <v>44</v>
      </c>
      <c r="C45">
        <v>101.07</v>
      </c>
    </row>
    <row r="46" spans="1:17" x14ac:dyDescent="0.4">
      <c r="A46" t="s">
        <v>159</v>
      </c>
      <c r="B46">
        <v>45</v>
      </c>
      <c r="C46">
        <v>102.91</v>
      </c>
    </row>
    <row r="47" spans="1:17" x14ac:dyDescent="0.4">
      <c r="A47" t="s">
        <v>137</v>
      </c>
      <c r="B47">
        <v>46</v>
      </c>
      <c r="C47">
        <v>106.42</v>
      </c>
    </row>
    <row r="48" spans="1:17" x14ac:dyDescent="0.4">
      <c r="A48" t="s">
        <v>112</v>
      </c>
      <c r="B48">
        <v>47</v>
      </c>
      <c r="C48">
        <v>107.87</v>
      </c>
    </row>
    <row r="49" spans="1:17" x14ac:dyDescent="0.4">
      <c r="A49" t="s">
        <v>138</v>
      </c>
      <c r="B49">
        <v>48</v>
      </c>
      <c r="C49">
        <v>112.41</v>
      </c>
    </row>
    <row r="50" spans="1:17" x14ac:dyDescent="0.4">
      <c r="A50" t="s">
        <v>139</v>
      </c>
      <c r="B50">
        <v>49</v>
      </c>
      <c r="C50">
        <v>114.82</v>
      </c>
    </row>
    <row r="51" spans="1:17" x14ac:dyDescent="0.4">
      <c r="A51" t="s">
        <v>193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194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222</v>
      </c>
      <c r="B53">
        <v>52</v>
      </c>
      <c r="C53">
        <v>127.6</v>
      </c>
    </row>
    <row r="54" spans="1:17" x14ac:dyDescent="0.4">
      <c r="A54" t="s">
        <v>223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415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141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195</v>
      </c>
      <c r="B58">
        <v>57</v>
      </c>
      <c r="C58">
        <v>138.91</v>
      </c>
    </row>
    <row r="59" spans="1:17" x14ac:dyDescent="0.4">
      <c r="A59" t="s">
        <v>142</v>
      </c>
      <c r="B59">
        <v>58</v>
      </c>
      <c r="C59">
        <v>140.12</v>
      </c>
    </row>
    <row r="60" spans="1:17" x14ac:dyDescent="0.4">
      <c r="A60" t="s">
        <v>196</v>
      </c>
      <c r="B60">
        <v>59</v>
      </c>
      <c r="C60">
        <v>140.91</v>
      </c>
    </row>
    <row r="61" spans="1:17" x14ac:dyDescent="0.4">
      <c r="A61" t="s">
        <v>160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197</v>
      </c>
      <c r="B62">
        <v>61</v>
      </c>
      <c r="C62">
        <v>145</v>
      </c>
    </row>
    <row r="63" spans="1:17" x14ac:dyDescent="0.4">
      <c r="A63" t="s">
        <v>198</v>
      </c>
      <c r="B63">
        <v>62</v>
      </c>
      <c r="C63">
        <v>150.36000000000001</v>
      </c>
    </row>
    <row r="64" spans="1:17" x14ac:dyDescent="0.4">
      <c r="A64" t="s">
        <v>143</v>
      </c>
      <c r="B64">
        <v>63</v>
      </c>
      <c r="C64">
        <v>151.96</v>
      </c>
    </row>
    <row r="65" spans="1:17" x14ac:dyDescent="0.4">
      <c r="A65" t="s">
        <v>144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199</v>
      </c>
      <c r="B66">
        <v>65</v>
      </c>
      <c r="C66">
        <v>158.93</v>
      </c>
    </row>
    <row r="67" spans="1:17" x14ac:dyDescent="0.4">
      <c r="A67" t="s">
        <v>145</v>
      </c>
      <c r="B67">
        <v>66</v>
      </c>
      <c r="C67">
        <v>162.5</v>
      </c>
    </row>
    <row r="68" spans="1:17" x14ac:dyDescent="0.4">
      <c r="A68" t="s">
        <v>200</v>
      </c>
      <c r="B68">
        <v>67</v>
      </c>
      <c r="C68">
        <v>164.93</v>
      </c>
    </row>
    <row r="69" spans="1:17" x14ac:dyDescent="0.4">
      <c r="A69" t="s">
        <v>146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226</v>
      </c>
      <c r="B70">
        <v>69</v>
      </c>
      <c r="C70">
        <v>168.93</v>
      </c>
    </row>
    <row r="71" spans="1:17" x14ac:dyDescent="0.4">
      <c r="A71" t="s">
        <v>147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201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</row>
    <row r="74" spans="1:17" x14ac:dyDescent="0.4">
      <c r="A74" t="s">
        <v>149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150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151</v>
      </c>
      <c r="B76">
        <v>75</v>
      </c>
      <c r="C76">
        <v>186.21</v>
      </c>
    </row>
    <row r="77" spans="1:17" x14ac:dyDescent="0.4">
      <c r="A77" t="s">
        <v>202</v>
      </c>
      <c r="B77">
        <v>76</v>
      </c>
      <c r="C77">
        <v>190.23</v>
      </c>
    </row>
    <row r="78" spans="1:17" x14ac:dyDescent="0.4">
      <c r="A78" t="s">
        <v>152</v>
      </c>
      <c r="B78">
        <v>77</v>
      </c>
      <c r="C78">
        <v>192.22</v>
      </c>
    </row>
    <row r="79" spans="1:17" x14ac:dyDescent="0.4">
      <c r="A79" t="s">
        <v>153</v>
      </c>
      <c r="B79">
        <v>78</v>
      </c>
      <c r="C79">
        <v>195.08</v>
      </c>
    </row>
    <row r="80" spans="1:17" x14ac:dyDescent="0.4">
      <c r="A80" t="s">
        <v>154</v>
      </c>
      <c r="B80">
        <v>79</v>
      </c>
      <c r="C80">
        <v>196.97</v>
      </c>
    </row>
    <row r="81" spans="1:17" x14ac:dyDescent="0.4">
      <c r="A81" t="s">
        <v>258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156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161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416</v>
      </c>
      <c r="B85">
        <v>84</v>
      </c>
      <c r="C85">
        <v>209</v>
      </c>
    </row>
    <row r="86" spans="1:17" x14ac:dyDescent="0.4">
      <c r="A86" t="s">
        <v>417</v>
      </c>
      <c r="B86">
        <v>85</v>
      </c>
      <c r="C86">
        <v>210</v>
      </c>
    </row>
    <row r="87" spans="1:17" x14ac:dyDescent="0.4">
      <c r="A87" t="s">
        <v>418</v>
      </c>
      <c r="B87">
        <v>86</v>
      </c>
      <c r="C87">
        <v>222</v>
      </c>
    </row>
    <row r="88" spans="1:17" x14ac:dyDescent="0.4">
      <c r="A88" t="s">
        <v>419</v>
      </c>
      <c r="B88">
        <v>87</v>
      </c>
      <c r="C88">
        <v>223</v>
      </c>
    </row>
    <row r="89" spans="1:17" x14ac:dyDescent="0.4">
      <c r="A89" t="s">
        <v>420</v>
      </c>
      <c r="B89">
        <v>88</v>
      </c>
      <c r="C89">
        <v>226</v>
      </c>
    </row>
    <row r="90" spans="1:17" x14ac:dyDescent="0.4">
      <c r="A90" t="s">
        <v>203</v>
      </c>
      <c r="B90">
        <v>89</v>
      </c>
      <c r="C90">
        <v>227</v>
      </c>
    </row>
    <row r="91" spans="1:17" x14ac:dyDescent="0.4">
      <c r="A91" t="s">
        <v>157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204</v>
      </c>
      <c r="B92">
        <v>91</v>
      </c>
      <c r="C92">
        <v>231.04</v>
      </c>
    </row>
    <row r="93" spans="1:17" x14ac:dyDescent="0.4">
      <c r="A93" t="s">
        <v>205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207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225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7F42-9D4F-4628-89CE-5D0A1BBAC1E7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2</v>
      </c>
      <c r="E1" t="s">
        <v>237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</row>
    <row r="2" spans="1:17" x14ac:dyDescent="0.4">
      <c r="A2" t="s">
        <v>181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411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116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186</v>
      </c>
      <c r="B8">
        <v>7</v>
      </c>
      <c r="C8">
        <v>14.007</v>
      </c>
    </row>
    <row r="9" spans="1:17" x14ac:dyDescent="0.4">
      <c r="A9" t="s">
        <v>209</v>
      </c>
      <c r="B9">
        <v>8</v>
      </c>
      <c r="C9">
        <v>15.999000000000001</v>
      </c>
    </row>
    <row r="10" spans="1:17" x14ac:dyDescent="0.4">
      <c r="A10" t="s">
        <v>211</v>
      </c>
      <c r="B10">
        <v>9</v>
      </c>
      <c r="C10">
        <v>18.998000000000001</v>
      </c>
    </row>
    <row r="11" spans="1:17" x14ac:dyDescent="0.4">
      <c r="A11" t="s">
        <v>412</v>
      </c>
      <c r="B11">
        <v>10</v>
      </c>
      <c r="C11">
        <v>20.18</v>
      </c>
    </row>
    <row r="12" spans="1:17" x14ac:dyDescent="0.4">
      <c r="A12" t="s">
        <v>117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118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119</v>
      </c>
      <c r="B14">
        <v>13</v>
      </c>
      <c r="C14">
        <v>26.981999999999999</v>
      </c>
    </row>
    <row r="15" spans="1:17" x14ac:dyDescent="0.4">
      <c r="A15" t="s">
        <v>120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213</v>
      </c>
      <c r="B16">
        <v>15</v>
      </c>
      <c r="C16">
        <v>30.974</v>
      </c>
    </row>
    <row r="17" spans="1:17" x14ac:dyDescent="0.4">
      <c r="A17" t="s">
        <v>215</v>
      </c>
      <c r="B17">
        <v>16</v>
      </c>
      <c r="C17">
        <v>32.06</v>
      </c>
    </row>
    <row r="18" spans="1:17" x14ac:dyDescent="0.4">
      <c r="A18" t="s">
        <v>216</v>
      </c>
      <c r="B18">
        <v>17</v>
      </c>
      <c r="C18">
        <v>35.450000000000003</v>
      </c>
    </row>
    <row r="19" spans="1:17" x14ac:dyDescent="0.4">
      <c r="A19" t="s">
        <v>413</v>
      </c>
      <c r="B19">
        <v>18</v>
      </c>
      <c r="C19">
        <v>39.948</v>
      </c>
    </row>
    <row r="20" spans="1:17" x14ac:dyDescent="0.4">
      <c r="A20" t="s">
        <v>121</v>
      </c>
      <c r="B20">
        <v>19</v>
      </c>
      <c r="C20">
        <v>39.097999999999999</v>
      </c>
    </row>
    <row r="21" spans="1:17" x14ac:dyDescent="0.4">
      <c r="A21" t="s">
        <v>122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182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123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124</v>
      </c>
      <c r="B24">
        <v>23</v>
      </c>
      <c r="C24">
        <v>50.942</v>
      </c>
    </row>
    <row r="25" spans="1:17" x14ac:dyDescent="0.4">
      <c r="A25" t="s">
        <v>125</v>
      </c>
      <c r="B25">
        <v>24</v>
      </c>
      <c r="C25">
        <v>51.996000000000002</v>
      </c>
    </row>
    <row r="26" spans="1:17" x14ac:dyDescent="0.4">
      <c r="A26" t="s">
        <v>187</v>
      </c>
      <c r="B26">
        <v>25</v>
      </c>
      <c r="C26">
        <v>54.938000000000002</v>
      </c>
    </row>
    <row r="27" spans="1:17" x14ac:dyDescent="0.4">
      <c r="A27" t="s">
        <v>126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127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128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105</v>
      </c>
      <c r="B30">
        <v>29</v>
      </c>
      <c r="C30">
        <v>63.545999999999999</v>
      </c>
    </row>
    <row r="31" spans="1:17" x14ac:dyDescent="0.4">
      <c r="A31" t="s">
        <v>129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189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218</v>
      </c>
      <c r="B34">
        <v>33</v>
      </c>
      <c r="C34">
        <v>74.921999999999997</v>
      </c>
    </row>
    <row r="35" spans="1:17" x14ac:dyDescent="0.4">
      <c r="A35" t="s">
        <v>219</v>
      </c>
      <c r="B35">
        <v>34</v>
      </c>
      <c r="C35">
        <v>78.971000000000004</v>
      </c>
    </row>
    <row r="36" spans="1:17" x14ac:dyDescent="0.4">
      <c r="A36" t="s">
        <v>221</v>
      </c>
      <c r="B36">
        <v>35</v>
      </c>
      <c r="C36">
        <v>79.903999999999996</v>
      </c>
    </row>
    <row r="37" spans="1:17" x14ac:dyDescent="0.4">
      <c r="A37" t="s">
        <v>414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</row>
    <row r="39" spans="1:17" x14ac:dyDescent="0.4">
      <c r="A39" t="s">
        <v>191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132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133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134</v>
      </c>
      <c r="B42">
        <v>41</v>
      </c>
      <c r="C42">
        <v>92.906000000000006</v>
      </c>
    </row>
    <row r="43" spans="1:17" x14ac:dyDescent="0.4">
      <c r="A43" t="s">
        <v>135</v>
      </c>
      <c r="B43">
        <v>42</v>
      </c>
      <c r="C43">
        <v>95.95</v>
      </c>
    </row>
    <row r="44" spans="1:17" x14ac:dyDescent="0.4">
      <c r="A44" t="s">
        <v>192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136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159</v>
      </c>
      <c r="B46">
        <v>45</v>
      </c>
      <c r="C46">
        <v>102.91</v>
      </c>
    </row>
    <row r="47" spans="1:17" x14ac:dyDescent="0.4">
      <c r="A47" t="s">
        <v>137</v>
      </c>
      <c r="B47">
        <v>46</v>
      </c>
      <c r="C47">
        <v>106.42</v>
      </c>
    </row>
    <row r="48" spans="1:17" x14ac:dyDescent="0.4">
      <c r="A48" t="s">
        <v>112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138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139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193</v>
      </c>
      <c r="B51">
        <v>50</v>
      </c>
      <c r="C51">
        <v>118.71</v>
      </c>
    </row>
    <row r="52" spans="1:17" x14ac:dyDescent="0.4">
      <c r="A52" t="s">
        <v>194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222</v>
      </c>
      <c r="B53">
        <v>52</v>
      </c>
      <c r="C53">
        <v>127.6</v>
      </c>
    </row>
    <row r="54" spans="1:17" x14ac:dyDescent="0.4">
      <c r="A54" t="s">
        <v>223</v>
      </c>
      <c r="B54">
        <v>53</v>
      </c>
      <c r="C54">
        <v>126.9</v>
      </c>
    </row>
    <row r="55" spans="1:17" x14ac:dyDescent="0.4">
      <c r="A55" t="s">
        <v>415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141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195</v>
      </c>
      <c r="B58">
        <v>57</v>
      </c>
      <c r="C58">
        <v>138.91</v>
      </c>
    </row>
    <row r="59" spans="1:17" x14ac:dyDescent="0.4">
      <c r="A59" t="s">
        <v>142</v>
      </c>
      <c r="B59">
        <v>58</v>
      </c>
      <c r="C59">
        <v>140.12</v>
      </c>
    </row>
    <row r="60" spans="1:17" x14ac:dyDescent="0.4">
      <c r="A60" t="s">
        <v>196</v>
      </c>
      <c r="B60">
        <v>59</v>
      </c>
      <c r="C60">
        <v>140.91</v>
      </c>
    </row>
    <row r="61" spans="1:17" x14ac:dyDescent="0.4">
      <c r="A61" t="s">
        <v>160</v>
      </c>
      <c r="B61">
        <v>60</v>
      </c>
      <c r="C61">
        <v>144.24</v>
      </c>
    </row>
    <row r="62" spans="1:17" x14ac:dyDescent="0.4">
      <c r="A62" t="s">
        <v>197</v>
      </c>
      <c r="B62">
        <v>61</v>
      </c>
      <c r="C62">
        <v>145</v>
      </c>
    </row>
    <row r="63" spans="1:17" x14ac:dyDescent="0.4">
      <c r="A63" t="s">
        <v>198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143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144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199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145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200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146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226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147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201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149</v>
      </c>
      <c r="B74">
        <v>73</v>
      </c>
      <c r="C74">
        <v>180.95</v>
      </c>
    </row>
    <row r="75" spans="1:17" x14ac:dyDescent="0.4">
      <c r="A75" t="s">
        <v>150</v>
      </c>
      <c r="B75">
        <v>74</v>
      </c>
      <c r="C75">
        <v>183.84</v>
      </c>
    </row>
    <row r="76" spans="1:17" x14ac:dyDescent="0.4">
      <c r="A76" t="s">
        <v>151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202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152</v>
      </c>
      <c r="B78">
        <v>77</v>
      </c>
      <c r="C78">
        <v>192.22</v>
      </c>
    </row>
    <row r="79" spans="1:17" x14ac:dyDescent="0.4">
      <c r="A79" t="s">
        <v>153</v>
      </c>
      <c r="B79">
        <v>78</v>
      </c>
      <c r="C79">
        <v>195.08</v>
      </c>
    </row>
    <row r="80" spans="1:17" x14ac:dyDescent="0.4">
      <c r="A80" t="s">
        <v>154</v>
      </c>
      <c r="B80">
        <v>79</v>
      </c>
      <c r="C80">
        <v>196.97</v>
      </c>
    </row>
    <row r="81" spans="1:17" x14ac:dyDescent="0.4">
      <c r="A81" t="s">
        <v>258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156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161</v>
      </c>
      <c r="B84">
        <v>83</v>
      </c>
      <c r="C84">
        <v>208.98</v>
      </c>
    </row>
    <row r="85" spans="1:17" x14ac:dyDescent="0.4">
      <c r="A85" t="s">
        <v>416</v>
      </c>
      <c r="B85">
        <v>84</v>
      </c>
      <c r="C85">
        <v>209</v>
      </c>
    </row>
    <row r="86" spans="1:17" x14ac:dyDescent="0.4">
      <c r="A86" t="s">
        <v>417</v>
      </c>
      <c r="B86">
        <v>85</v>
      </c>
      <c r="C86">
        <v>210</v>
      </c>
    </row>
    <row r="87" spans="1:17" x14ac:dyDescent="0.4">
      <c r="A87" t="s">
        <v>418</v>
      </c>
      <c r="B87">
        <v>86</v>
      </c>
      <c r="C87">
        <v>222</v>
      </c>
    </row>
    <row r="88" spans="1:17" x14ac:dyDescent="0.4">
      <c r="A88" t="s">
        <v>419</v>
      </c>
      <c r="B88">
        <v>87</v>
      </c>
      <c r="C88">
        <v>223</v>
      </c>
    </row>
    <row r="89" spans="1:17" x14ac:dyDescent="0.4">
      <c r="A89" t="s">
        <v>420</v>
      </c>
      <c r="B89">
        <v>88</v>
      </c>
      <c r="C89">
        <v>226</v>
      </c>
    </row>
    <row r="90" spans="1:17" x14ac:dyDescent="0.4">
      <c r="A90" t="s">
        <v>203</v>
      </c>
      <c r="B90">
        <v>89</v>
      </c>
      <c r="C90">
        <v>227</v>
      </c>
    </row>
    <row r="91" spans="1:17" x14ac:dyDescent="0.4">
      <c r="A91" t="s">
        <v>157</v>
      </c>
      <c r="B91">
        <v>90</v>
      </c>
      <c r="C91">
        <v>232.04</v>
      </c>
    </row>
    <row r="92" spans="1:17" x14ac:dyDescent="0.4">
      <c r="A92" t="s">
        <v>204</v>
      </c>
      <c r="B92">
        <v>91</v>
      </c>
      <c r="C92">
        <v>231.04</v>
      </c>
    </row>
    <row r="93" spans="1:17" x14ac:dyDescent="0.4">
      <c r="A93" t="s">
        <v>205</v>
      </c>
      <c r="B93">
        <v>92</v>
      </c>
      <c r="C93">
        <v>238.03</v>
      </c>
    </row>
    <row r="94" spans="1:17" x14ac:dyDescent="0.4">
      <c r="A94" t="s">
        <v>207</v>
      </c>
      <c r="B94">
        <v>93</v>
      </c>
      <c r="C94">
        <v>237</v>
      </c>
    </row>
    <row r="95" spans="1:17" x14ac:dyDescent="0.4">
      <c r="A95" t="s">
        <v>225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fit_1NN_FCC</vt:lpstr>
      <vt:lpstr>fit_1NN_BCC</vt:lpstr>
      <vt:lpstr>fit_1NN_HCP</vt:lpstr>
      <vt:lpstr>fit_1NN_SC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2025-02-03T07:13:51Z</dcterms:modified>
</cp:coreProperties>
</file>