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lammps_metal\smatb\"/>
    </mc:Choice>
  </mc:AlternateContent>
  <xr:revisionPtr revIDLastSave="0" documentId="13_ncr:1_{E28136E3-8436-48B4-A241-9E24CBF3A25E}" xr6:coauthVersionLast="47" xr6:coauthVersionMax="47" xr10:uidLastSave="{00000000-0000-0000-0000-000000000000}"/>
  <bookViews>
    <workbookView xWindow="0" yWindow="1095" windowWidth="24750" windowHeight="14385" xr2:uid="{FF9DD033-10A4-49A1-A50C-94589F38F1DA}"/>
  </bookViews>
  <sheets>
    <sheet name="smatb" sheetId="4" r:id="rId1"/>
    <sheet name="Lammps" sheetId="3" r:id="rId2"/>
    <sheet name="CP2k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4" l="1"/>
  <c r="Q5" i="4"/>
  <c r="Q3" i="4"/>
  <c r="N12" i="4"/>
  <c r="N7" i="4"/>
  <c r="K12" i="4"/>
  <c r="K13" i="4"/>
  <c r="E12" i="4"/>
  <c r="E13" i="4"/>
  <c r="K14" i="4"/>
  <c r="E14" i="4"/>
  <c r="N9" i="4"/>
  <c r="N6" i="4"/>
  <c r="N5" i="4"/>
  <c r="N3" i="4"/>
  <c r="H18" i="4"/>
  <c r="H17" i="4"/>
  <c r="H16" i="4"/>
  <c r="H15" i="4"/>
  <c r="H14" i="4"/>
  <c r="H13" i="4"/>
  <c r="K5" i="4" s="1"/>
  <c r="B18" i="4"/>
  <c r="N15" i="4" s="1"/>
  <c r="B17" i="4"/>
  <c r="N14" i="4" s="1"/>
  <c r="B14" i="4"/>
  <c r="B13" i="4"/>
  <c r="B16" i="4"/>
  <c r="B15" i="4"/>
  <c r="Q11" i="4"/>
  <c r="Q9" i="4"/>
  <c r="Q6" i="4"/>
  <c r="P30" i="3"/>
  <c r="P32" i="3"/>
  <c r="O32" i="3"/>
  <c r="N32" i="3"/>
  <c r="M32" i="3"/>
  <c r="P31" i="3"/>
  <c r="O31" i="3"/>
  <c r="N31" i="3"/>
  <c r="M31" i="3"/>
  <c r="P24" i="3"/>
  <c r="P26" i="3"/>
  <c r="O26" i="3"/>
  <c r="N26" i="3"/>
  <c r="M26" i="3"/>
  <c r="P25" i="3"/>
  <c r="O25" i="3"/>
  <c r="N25" i="3"/>
  <c r="M25" i="3"/>
  <c r="P19" i="3"/>
  <c r="O19" i="3"/>
  <c r="N19" i="3"/>
  <c r="M19" i="3"/>
  <c r="P20" i="3"/>
  <c r="O20" i="3"/>
  <c r="N20" i="3"/>
  <c r="M20" i="3"/>
  <c r="P18" i="3"/>
  <c r="Q25" i="3"/>
  <c r="Q32" i="3"/>
  <c r="Q31" i="3"/>
  <c r="Q26" i="3"/>
  <c r="H13" i="3"/>
  <c r="M5" i="3"/>
  <c r="W16" i="3"/>
  <c r="S16" i="3"/>
  <c r="W22" i="3"/>
  <c r="S22" i="3"/>
  <c r="W28" i="3"/>
  <c r="S28" i="3"/>
  <c r="L30" i="3"/>
  <c r="L32" i="3" s="1"/>
  <c r="L24" i="3"/>
  <c r="L18" i="3"/>
  <c r="Q30" i="3"/>
  <c r="Q24" i="3"/>
  <c r="E24" i="3"/>
  <c r="E23" i="3"/>
  <c r="B24" i="3"/>
  <c r="E28" i="3" s="1"/>
  <c r="B23" i="3"/>
  <c r="W30" i="3"/>
  <c r="V30" i="3"/>
  <c r="U30" i="3"/>
  <c r="T30" i="3"/>
  <c r="S30" i="3"/>
  <c r="S32" i="3" s="1"/>
  <c r="R30" i="3"/>
  <c r="O30" i="3"/>
  <c r="N30" i="3"/>
  <c r="M30" i="3"/>
  <c r="I30" i="3"/>
  <c r="H30" i="3"/>
  <c r="G30" i="3"/>
  <c r="W24" i="3"/>
  <c r="V24" i="3"/>
  <c r="U24" i="3"/>
  <c r="T24" i="3"/>
  <c r="S24" i="3"/>
  <c r="R24" i="3"/>
  <c r="O24" i="3"/>
  <c r="N24" i="3"/>
  <c r="M24" i="3"/>
  <c r="I24" i="3"/>
  <c r="H24" i="3"/>
  <c r="G24" i="3"/>
  <c r="I18" i="3"/>
  <c r="H18" i="3"/>
  <c r="G18" i="3"/>
  <c r="W18" i="3"/>
  <c r="V18" i="3"/>
  <c r="U18" i="3"/>
  <c r="T18" i="3"/>
  <c r="S18" i="3"/>
  <c r="R18" i="3"/>
  <c r="O18" i="3"/>
  <c r="N18" i="3"/>
  <c r="M18" i="3"/>
  <c r="K18" i="3"/>
  <c r="H38" i="3"/>
  <c r="G38" i="3"/>
  <c r="I37" i="3"/>
  <c r="G37" i="3"/>
  <c r="I36" i="3"/>
  <c r="H35" i="3"/>
  <c r="H31" i="3"/>
  <c r="I38" i="3"/>
  <c r="H37" i="3"/>
  <c r="I35" i="3"/>
  <c r="H36" i="3"/>
  <c r="G35" i="3"/>
  <c r="G36" i="3"/>
  <c r="G31" i="3"/>
  <c r="I32" i="3"/>
  <c r="H32" i="3"/>
  <c r="G32" i="3"/>
  <c r="I26" i="3"/>
  <c r="H26" i="3"/>
  <c r="G26" i="3"/>
  <c r="I20" i="3"/>
  <c r="H20" i="3"/>
  <c r="G20" i="3"/>
  <c r="H19" i="3"/>
  <c r="I31" i="3"/>
  <c r="I25" i="3"/>
  <c r="H25" i="3"/>
  <c r="I19" i="3"/>
  <c r="G25" i="3"/>
  <c r="G19" i="3"/>
  <c r="K5" i="3"/>
  <c r="I13" i="3"/>
  <c r="H9" i="3"/>
  <c r="I9" i="3"/>
  <c r="I5" i="3"/>
  <c r="H5" i="3"/>
  <c r="W13" i="3"/>
  <c r="V13" i="3"/>
  <c r="U13" i="3"/>
  <c r="T13" i="3"/>
  <c r="S13" i="3"/>
  <c r="R13" i="3"/>
  <c r="Q13" i="3"/>
  <c r="P13" i="3"/>
  <c r="O13" i="3"/>
  <c r="N13" i="3"/>
  <c r="M13" i="3"/>
  <c r="G13" i="3"/>
  <c r="Q9" i="3"/>
  <c r="W9" i="3"/>
  <c r="V9" i="3"/>
  <c r="U9" i="3"/>
  <c r="T9" i="3"/>
  <c r="S9" i="3"/>
  <c r="R9" i="3"/>
  <c r="P9" i="3"/>
  <c r="O9" i="3"/>
  <c r="N9" i="3"/>
  <c r="M9" i="3"/>
  <c r="L9" i="3"/>
  <c r="L25" i="3" s="1"/>
  <c r="G9" i="3"/>
  <c r="W5" i="3"/>
  <c r="V5" i="3"/>
  <c r="U5" i="3"/>
  <c r="T5" i="3"/>
  <c r="S5" i="3"/>
  <c r="R5" i="3"/>
  <c r="P5" i="3"/>
  <c r="O5" i="3"/>
  <c r="N5" i="3"/>
  <c r="L5" i="3"/>
  <c r="L19" i="3" s="1"/>
  <c r="G5" i="3"/>
  <c r="N42" i="1"/>
  <c r="Q42" i="1"/>
  <c r="Q44" i="1"/>
  <c r="N44" i="1"/>
  <c r="K53" i="1"/>
  <c r="E53" i="1"/>
  <c r="N14" i="1"/>
  <c r="Q14" i="1"/>
  <c r="N34" i="1"/>
  <c r="Q54" i="1"/>
  <c r="N54" i="1"/>
  <c r="Q45" i="1"/>
  <c r="N53" i="1"/>
  <c r="N52" i="1"/>
  <c r="N51" i="1"/>
  <c r="K58" i="1"/>
  <c r="K47" i="1"/>
  <c r="K57" i="1" s="1"/>
  <c r="K46" i="1"/>
  <c r="E47" i="1"/>
  <c r="E57" i="1" s="1"/>
  <c r="N57" i="1" s="1"/>
  <c r="E46" i="1"/>
  <c r="E55" i="1"/>
  <c r="E54" i="1"/>
  <c r="E52" i="1"/>
  <c r="E51" i="1"/>
  <c r="E50" i="1"/>
  <c r="E49" i="1"/>
  <c r="E48" i="1"/>
  <c r="E45" i="1"/>
  <c r="N45" i="1" s="1"/>
  <c r="E44" i="1"/>
  <c r="E42" i="1"/>
  <c r="K55" i="1"/>
  <c r="K54" i="1"/>
  <c r="K52" i="1"/>
  <c r="K51" i="1"/>
  <c r="N50" i="1"/>
  <c r="K50" i="1"/>
  <c r="Q50" i="1" s="1"/>
  <c r="K49" i="1"/>
  <c r="Q49" i="1" s="1"/>
  <c r="N48" i="1"/>
  <c r="K48" i="1"/>
  <c r="Q48" i="1" s="1"/>
  <c r="K45" i="1"/>
  <c r="K44" i="1"/>
  <c r="K42" i="1"/>
  <c r="Q34" i="1"/>
  <c r="K38" i="1"/>
  <c r="K37" i="1"/>
  <c r="K27" i="1"/>
  <c r="K26" i="1"/>
  <c r="K33" i="1"/>
  <c r="K25" i="1"/>
  <c r="K28" i="1"/>
  <c r="Q28" i="1" s="1"/>
  <c r="K29" i="1"/>
  <c r="Q29" i="1" s="1"/>
  <c r="K30" i="1"/>
  <c r="Q30" i="1" s="1"/>
  <c r="K32" i="1"/>
  <c r="K31" i="1"/>
  <c r="K24" i="1"/>
  <c r="K22" i="1"/>
  <c r="K34" i="1"/>
  <c r="K35" i="1"/>
  <c r="N35" i="1" s="1"/>
  <c r="Q35" i="1" s="1"/>
  <c r="K7" i="1"/>
  <c r="K6" i="1"/>
  <c r="K12" i="1"/>
  <c r="K4" i="1" s="1"/>
  <c r="K11" i="1"/>
  <c r="K2" i="1" s="1"/>
  <c r="K10" i="1"/>
  <c r="Q10" i="1" s="1"/>
  <c r="K9" i="1"/>
  <c r="Q9" i="1" s="1"/>
  <c r="K8" i="1"/>
  <c r="Q8" i="1" s="1"/>
  <c r="K5" i="1"/>
  <c r="Q5" i="1" s="1"/>
  <c r="K15" i="1"/>
  <c r="K14" i="1"/>
  <c r="K13" i="1"/>
  <c r="E5" i="1"/>
  <c r="N25" i="1" s="1"/>
  <c r="Q25" i="1" s="1"/>
  <c r="E7" i="1"/>
  <c r="E6" i="1"/>
  <c r="E11" i="1"/>
  <c r="E2" i="1" s="1"/>
  <c r="N22" i="1" s="1"/>
  <c r="E12" i="1"/>
  <c r="E13" i="1"/>
  <c r="E15" i="1"/>
  <c r="E14" i="1"/>
  <c r="E10" i="1"/>
  <c r="N10" i="1" s="1"/>
  <c r="E9" i="1"/>
  <c r="N29" i="1" s="1"/>
  <c r="E8" i="1"/>
  <c r="N28" i="1" s="1"/>
  <c r="N10" i="4" l="1"/>
  <c r="N4" i="4" s="1"/>
  <c r="E3" i="4"/>
  <c r="K3" i="4"/>
  <c r="E5" i="4"/>
  <c r="K7" i="4"/>
  <c r="K8" i="4"/>
  <c r="Q13" i="4"/>
  <c r="E8" i="4"/>
  <c r="E7" i="4"/>
  <c r="Q14" i="4"/>
  <c r="Q12" i="4"/>
  <c r="Q10" i="4"/>
  <c r="K18" i="1"/>
  <c r="N12" i="1"/>
  <c r="Q12" i="1" s="1"/>
  <c r="N15" i="1"/>
  <c r="Q15" i="1" s="1"/>
  <c r="N13" i="1"/>
  <c r="Q13" i="1" s="1"/>
  <c r="R20" i="3"/>
  <c r="S26" i="3"/>
  <c r="L20" i="3"/>
  <c r="L26" i="3"/>
  <c r="E27" i="3"/>
  <c r="E29" i="3" s="1"/>
  <c r="R31" i="3"/>
  <c r="V26" i="3"/>
  <c r="V19" i="3"/>
  <c r="V31" i="3"/>
  <c r="S19" i="3"/>
  <c r="W26" i="3"/>
  <c r="W20" i="3"/>
  <c r="W31" i="3"/>
  <c r="S20" i="3"/>
  <c r="S25" i="3"/>
  <c r="V20" i="3"/>
  <c r="W32" i="3"/>
  <c r="R25" i="3"/>
  <c r="S31" i="3"/>
  <c r="R19" i="3"/>
  <c r="R26" i="3"/>
  <c r="R32" i="3"/>
  <c r="V25" i="3"/>
  <c r="V32" i="3"/>
  <c r="W19" i="3"/>
  <c r="W25" i="3"/>
  <c r="L31" i="3"/>
  <c r="E18" i="1"/>
  <c r="N38" i="1" s="1"/>
  <c r="Q38" i="1" s="1"/>
  <c r="N30" i="1"/>
  <c r="N5" i="1"/>
  <c r="K17" i="1"/>
  <c r="N9" i="1"/>
  <c r="Q51" i="1"/>
  <c r="Q52" i="1"/>
  <c r="Q53" i="1"/>
  <c r="N33" i="1"/>
  <c r="Q33" i="1" s="1"/>
  <c r="E58" i="1"/>
  <c r="N58" i="1" s="1"/>
  <c r="N46" i="1" s="1"/>
  <c r="Q46" i="1" s="1"/>
  <c r="E17" i="1"/>
  <c r="N37" i="1" s="1"/>
  <c r="N55" i="1"/>
  <c r="Q55" i="1" s="1"/>
  <c r="N8" i="1"/>
  <c r="N31" i="1"/>
  <c r="Q31" i="1" s="1"/>
  <c r="N32" i="1"/>
  <c r="Q32" i="1" s="1"/>
  <c r="N11" i="1"/>
  <c r="Q11" i="1" s="1"/>
  <c r="N2" i="1"/>
  <c r="Q2" i="1" s="1"/>
  <c r="Q22" i="1"/>
  <c r="Q57" i="1"/>
  <c r="E4" i="1"/>
  <c r="N18" i="1" l="1"/>
  <c r="N17" i="1"/>
  <c r="E30" i="3"/>
  <c r="U35" i="3" s="1"/>
  <c r="T37" i="3"/>
  <c r="T26" i="3"/>
  <c r="T35" i="3"/>
  <c r="T25" i="3"/>
  <c r="T20" i="3"/>
  <c r="T36" i="3"/>
  <c r="T31" i="3"/>
  <c r="T19" i="3"/>
  <c r="T38" i="3"/>
  <c r="T32" i="3"/>
  <c r="Q58" i="1"/>
  <c r="N47" i="1"/>
  <c r="Q47" i="1" s="1"/>
  <c r="N4" i="1"/>
  <c r="Q4" i="1" s="1"/>
  <c r="N24" i="1"/>
  <c r="Q24" i="1" s="1"/>
  <c r="Q18" i="1"/>
  <c r="N6" i="1"/>
  <c r="Q6" i="1" s="1"/>
  <c r="Q17" i="1"/>
  <c r="N27" i="1"/>
  <c r="Q27" i="1" s="1"/>
  <c r="Q37" i="1"/>
  <c r="N26" i="1"/>
  <c r="Q26" i="1" s="1"/>
  <c r="Q8" i="4" l="1"/>
  <c r="N7" i="1"/>
  <c r="Q7" i="1" s="1"/>
  <c r="U37" i="3"/>
  <c r="U26" i="3"/>
  <c r="U32" i="3"/>
  <c r="U38" i="3"/>
  <c r="U19" i="3"/>
  <c r="U31" i="3"/>
  <c r="U20" i="3"/>
  <c r="U36" i="3"/>
  <c r="U25" i="3"/>
</calcChain>
</file>

<file path=xl/sharedStrings.xml><?xml version="1.0" encoding="utf-8"?>
<sst xmlns="http://schemas.openxmlformats.org/spreadsheetml/2006/main" count="547" uniqueCount="103">
  <si>
    <t>S</t>
    <phoneticPr fontId="1"/>
  </si>
  <si>
    <t>beta</t>
    <phoneticPr fontId="1"/>
  </si>
  <si>
    <t>gamma</t>
    <phoneticPr fontId="1"/>
  </si>
  <si>
    <t>c</t>
    <phoneticPr fontId="1"/>
  </si>
  <si>
    <t>h</t>
    <phoneticPr fontId="1"/>
  </si>
  <si>
    <t>d</t>
    <phoneticPr fontId="1"/>
  </si>
  <si>
    <t>D</t>
    <phoneticPr fontId="1"/>
  </si>
  <si>
    <t>n</t>
    <phoneticPr fontId="1"/>
  </si>
  <si>
    <t>A</t>
    <phoneticPr fontId="1"/>
  </si>
  <si>
    <t>B</t>
    <phoneticPr fontId="1"/>
  </si>
  <si>
    <t>LAMBDA3</t>
    <phoneticPr fontId="1"/>
  </si>
  <si>
    <t>LAMBDA1</t>
    <phoneticPr fontId="1"/>
  </si>
  <si>
    <t>LAMBDA2</t>
    <phoneticPr fontId="1"/>
  </si>
  <si>
    <t>BETA</t>
    <phoneticPr fontId="1"/>
  </si>
  <si>
    <t>BIGD</t>
  </si>
  <si>
    <t>BIGR</t>
  </si>
  <si>
    <t>H</t>
    <phoneticPr fontId="1"/>
  </si>
  <si>
    <t>C</t>
    <phoneticPr fontId="1"/>
  </si>
  <si>
    <t>ALPHA</t>
    <phoneticPr fontId="1"/>
  </si>
  <si>
    <t>RCUT</t>
    <phoneticPr fontId="1"/>
  </si>
  <si>
    <t>N</t>
    <phoneticPr fontId="1"/>
  </si>
  <si>
    <t>kai</t>
    <phoneticPr fontId="1"/>
  </si>
  <si>
    <t>kappa</t>
    <phoneticPr fontId="1"/>
  </si>
  <si>
    <t>input</t>
    <phoneticPr fontId="1"/>
  </si>
  <si>
    <t>D0 [eV]</t>
    <phoneticPr fontId="1"/>
  </si>
  <si>
    <t>A atom</t>
    <phoneticPr fontId="1"/>
  </si>
  <si>
    <t>B atom</t>
    <phoneticPr fontId="1"/>
  </si>
  <si>
    <t>A-B atom</t>
    <phoneticPr fontId="1"/>
  </si>
  <si>
    <t>results</t>
    <phoneticPr fontId="1"/>
  </si>
  <si>
    <t>r0 [A]</t>
    <phoneticPr fontId="1"/>
  </si>
  <si>
    <t>beta [A^-1]</t>
    <phoneticPr fontId="1"/>
  </si>
  <si>
    <t>2mu [A^-1]</t>
    <phoneticPr fontId="1"/>
  </si>
  <si>
    <t>R [A]</t>
    <phoneticPr fontId="1"/>
  </si>
  <si>
    <t>D [A]</t>
    <phoneticPr fontId="1"/>
  </si>
  <si>
    <t>RCUT [A]</t>
    <phoneticPr fontId="1"/>
  </si>
  <si>
    <t>Raa</t>
    <phoneticPr fontId="1"/>
  </si>
  <si>
    <t>Saa</t>
    <phoneticPr fontId="1"/>
  </si>
  <si>
    <t>Rbb</t>
    <phoneticPr fontId="1"/>
  </si>
  <si>
    <t>Sbb</t>
    <phoneticPr fontId="1"/>
  </si>
  <si>
    <t>Rab</t>
    <phoneticPr fontId="1"/>
  </si>
  <si>
    <t>Sab</t>
    <phoneticPr fontId="1"/>
  </si>
  <si>
    <t>Note: h=cos(theta0)</t>
    <phoneticPr fontId="1"/>
  </si>
  <si>
    <t>Note: m=3 or LAMBDA3 = 0.0</t>
    <phoneticPr fontId="1"/>
  </si>
  <si>
    <t>B-A atom</t>
    <phoneticPr fontId="1"/>
  </si>
  <si>
    <t>B [eV]</t>
    <phoneticPr fontId="1"/>
  </si>
  <si>
    <t>A [eV]</t>
    <phoneticPr fontId="1"/>
  </si>
  <si>
    <t>eta</t>
    <phoneticPr fontId="1"/>
  </si>
  <si>
    <t>S [A]</t>
    <phoneticPr fontId="1"/>
  </si>
  <si>
    <t>lambda [A^-1]</t>
    <phoneticPr fontId="1"/>
  </si>
  <si>
    <t>mu [A^-1]</t>
    <phoneticPr fontId="1"/>
  </si>
  <si>
    <t>e1</t>
  </si>
  <si>
    <t>e2</t>
  </si>
  <si>
    <t>e3</t>
  </si>
  <si>
    <t>m</t>
  </si>
  <si>
    <t>gamma</t>
  </si>
  <si>
    <t>lambda3</t>
  </si>
  <si>
    <t>c</t>
  </si>
  <si>
    <t>d</t>
  </si>
  <si>
    <t>n</t>
  </si>
  <si>
    <t>beta</t>
  </si>
  <si>
    <t>lambda2</t>
  </si>
  <si>
    <t>B</t>
  </si>
  <si>
    <t>R</t>
  </si>
  <si>
    <t>D</t>
  </si>
  <si>
    <t>lambda1</t>
  </si>
  <si>
    <t>A</t>
  </si>
  <si>
    <t>Input CP2k format</t>
    <phoneticPr fontId="1"/>
  </si>
  <si>
    <t>Output Lammps (Tersoff_1 (1988): m=3 and gamma = 1 case) format</t>
    <phoneticPr fontId="1"/>
  </si>
  <si>
    <t>Output Lammps (Tersoff_2 (1989): m=3, lambda3 = 0.0 and gamma_ijk = omega_ik case) format</t>
    <phoneticPr fontId="1"/>
  </si>
  <si>
    <t>A-B case</t>
    <phoneticPr fontId="1"/>
  </si>
  <si>
    <t>ATOMS(B)</t>
    <phoneticPr fontId="1"/>
  </si>
  <si>
    <t>ATOMS(A)</t>
    <phoneticPr fontId="1"/>
  </si>
  <si>
    <t>A-A case</t>
    <phoneticPr fontId="1"/>
  </si>
  <si>
    <t>output Lammps format</t>
    <phoneticPr fontId="1"/>
  </si>
  <si>
    <t>cos(theta0)</t>
    <phoneticPr fontId="1"/>
  </si>
  <si>
    <t>Output Lammps (Tersoff_2 (1989): m=any, lambda3 = 0.0 and gamma_ijk = omega_ik case) format</t>
    <phoneticPr fontId="1"/>
  </si>
  <si>
    <t>R</t>
    <phoneticPr fontId="1"/>
  </si>
  <si>
    <t>Mixing</t>
    <phoneticPr fontId="1"/>
  </si>
  <si>
    <t>BIGD</t>
    <phoneticPr fontId="1"/>
  </si>
  <si>
    <t>BIGR</t>
    <phoneticPr fontId="1"/>
  </si>
  <si>
    <t>chi</t>
    <phoneticPr fontId="1"/>
  </si>
  <si>
    <t>chi(A-B)=</t>
    <phoneticPr fontId="1"/>
  </si>
  <si>
    <t>kappa(A-B)=</t>
    <phoneticPr fontId="1"/>
  </si>
  <si>
    <t># zero contribution, put here just because of LAMMPS convention (Note: If A and B are 0, then fc(r) has no meaning in the equation.)</t>
    <phoneticPr fontId="1"/>
  </si>
  <si>
    <t>Output Lammps (Albe: m=1 and beta = 1 case) format</t>
    <phoneticPr fontId="1"/>
  </si>
  <si>
    <t>Ga</t>
    <phoneticPr fontId="1"/>
  </si>
  <si>
    <t>2.3586e−1</t>
  </si>
  <si>
    <t>tersoff</t>
    <phoneticPr fontId="1"/>
  </si>
  <si>
    <t>A[eV]</t>
    <phoneticPr fontId="1"/>
  </si>
  <si>
    <t>xi[eV]</t>
    <phoneticPr fontId="1"/>
  </si>
  <si>
    <t>p</t>
    <phoneticPr fontId="1"/>
  </si>
  <si>
    <t>q</t>
    <phoneticPr fontId="1"/>
  </si>
  <si>
    <t>r0[A]</t>
    <phoneticPr fontId="1"/>
  </si>
  <si>
    <t>D0</t>
    <phoneticPr fontId="1"/>
  </si>
  <si>
    <t>r0</t>
    <phoneticPr fontId="1"/>
  </si>
  <si>
    <t>output</t>
    <phoneticPr fontId="1"/>
  </si>
  <si>
    <t>S[A]</t>
    <phoneticPr fontId="1"/>
  </si>
  <si>
    <t>Q[A]</t>
    <phoneticPr fontId="1"/>
  </si>
  <si>
    <t>mixing rules</t>
    <phoneticPr fontId="1"/>
  </si>
  <si>
    <t>r0q[A]</t>
    <phoneticPr fontId="1"/>
  </si>
  <si>
    <t>Qab</t>
    <phoneticPr fontId="1"/>
  </si>
  <si>
    <t>tersoff (Albe, m=n=1)</t>
    <phoneticPr fontId="1"/>
  </si>
  <si>
    <t>smatb (TB-SMA)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</si>
</sst>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0000"/>
    <numFmt numFmtId="177" formatCode="0.000000"/>
    <numFmt numFmtId="178" formatCode="0.00000"/>
    <numFmt numFmtId="179" formatCode="0.0000"/>
    <numFmt numFmtId="180" formatCode="0.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2" borderId="0" xfId="0" applyFill="1">
      <alignment vertical="center"/>
    </xf>
    <xf numFmtId="0" fontId="0" fillId="0" borderId="2" xfId="0" applyBorder="1">
      <alignment vertical="center"/>
    </xf>
    <xf numFmtId="11" fontId="0" fillId="0" borderId="1" xfId="0" applyNumberFormat="1" applyBorder="1">
      <alignment vertical="center"/>
    </xf>
    <xf numFmtId="0" fontId="0" fillId="0" borderId="4" xfId="0" applyBorder="1">
      <alignment vertical="center"/>
    </xf>
    <xf numFmtId="0" fontId="0" fillId="0" borderId="3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9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2" borderId="1" xfId="0" applyNumberFormat="1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>
      <alignment vertical="center"/>
    </xf>
    <xf numFmtId="0" fontId="0" fillId="1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77E7D-273B-43F1-BCE5-355DC344FD62}">
  <dimension ref="A1:Q18"/>
  <sheetViews>
    <sheetView tabSelected="1" workbookViewId="0">
      <selection activeCell="N20" sqref="N20"/>
    </sheetView>
  </sheetViews>
  <sheetFormatPr defaultRowHeight="18.75" x14ac:dyDescent="0.4"/>
  <cols>
    <col min="1" max="1" width="11.5" bestFit="1" customWidth="1"/>
    <col min="4" max="4" width="10.5" bestFit="1" customWidth="1"/>
    <col min="5" max="5" width="9" customWidth="1"/>
    <col min="7" max="7" width="11.5" bestFit="1" customWidth="1"/>
    <col min="11" max="11" width="9.125" customWidth="1"/>
    <col min="17" max="17" width="9.125" customWidth="1"/>
  </cols>
  <sheetData>
    <row r="1" spans="1:17" x14ac:dyDescent="0.4">
      <c r="A1" s="1" t="s">
        <v>102</v>
      </c>
      <c r="D1" s="1" t="s">
        <v>101</v>
      </c>
      <c r="G1" s="1" t="s">
        <v>102</v>
      </c>
      <c r="J1" s="1" t="s">
        <v>101</v>
      </c>
      <c r="M1" s="1" t="s">
        <v>102</v>
      </c>
      <c r="N1" t="s">
        <v>98</v>
      </c>
      <c r="P1" s="1" t="s">
        <v>101</v>
      </c>
      <c r="Q1" t="s">
        <v>98</v>
      </c>
    </row>
    <row r="2" spans="1:17" x14ac:dyDescent="0.4">
      <c r="A2" s="2" t="s">
        <v>25</v>
      </c>
      <c r="B2" s="1" t="s">
        <v>23</v>
      </c>
      <c r="D2" s="27" t="s">
        <v>25</v>
      </c>
      <c r="E2" s="1" t="s">
        <v>28</v>
      </c>
      <c r="G2" s="3" t="s">
        <v>25</v>
      </c>
      <c r="H2" s="1" t="s">
        <v>23</v>
      </c>
      <c r="J2" s="26" t="s">
        <v>25</v>
      </c>
      <c r="K2" s="1" t="s">
        <v>28</v>
      </c>
      <c r="M2" s="28" t="s">
        <v>27</v>
      </c>
      <c r="N2" s="1" t="s">
        <v>28</v>
      </c>
      <c r="P2" s="28" t="s">
        <v>27</v>
      </c>
      <c r="Q2" s="1" t="s">
        <v>28</v>
      </c>
    </row>
    <row r="3" spans="1:17" x14ac:dyDescent="0.4">
      <c r="A3" s="2" t="s">
        <v>88</v>
      </c>
      <c r="B3" s="13">
        <v>0.1069</v>
      </c>
      <c r="D3" s="27" t="s">
        <v>8</v>
      </c>
      <c r="E3" s="1">
        <f>B15*(B13-1)*EXP(E12*B7)</f>
        <v>644352818.40642285</v>
      </c>
      <c r="G3" s="3" t="s">
        <v>88</v>
      </c>
      <c r="H3" s="13">
        <v>0.1069</v>
      </c>
      <c r="J3" s="26" t="s">
        <v>8</v>
      </c>
      <c r="K3" s="1">
        <f>H15*(H13-1)*EXP(K12*H7)</f>
        <v>644352818.40642285</v>
      </c>
      <c r="M3" s="28" t="s">
        <v>88</v>
      </c>
      <c r="N3" s="13">
        <f>SQRT(B3*H3)</f>
        <v>0.1069</v>
      </c>
      <c r="P3" s="28" t="s">
        <v>8</v>
      </c>
      <c r="Q3" s="1">
        <f>H9*SQRT(E3*K3)</f>
        <v>644352818.40642285</v>
      </c>
    </row>
    <row r="4" spans="1:17" x14ac:dyDescent="0.4">
      <c r="A4" s="2" t="s">
        <v>89</v>
      </c>
      <c r="B4" s="13">
        <v>2.6918000000000002</v>
      </c>
      <c r="D4" s="27" t="s">
        <v>18</v>
      </c>
      <c r="E4" s="1">
        <v>0</v>
      </c>
      <c r="G4" s="3" t="s">
        <v>89</v>
      </c>
      <c r="H4" s="13">
        <v>2.6918000000000002</v>
      </c>
      <c r="J4" s="26" t="s">
        <v>18</v>
      </c>
      <c r="K4" s="1">
        <v>0</v>
      </c>
      <c r="M4" s="28" t="s">
        <v>89</v>
      </c>
      <c r="N4" s="13">
        <f>N10*SQRT(B4*H4)</f>
        <v>2.6918000000000002</v>
      </c>
      <c r="P4" s="28" t="s">
        <v>18</v>
      </c>
      <c r="Q4" s="1">
        <v>0</v>
      </c>
    </row>
    <row r="5" spans="1:17" x14ac:dyDescent="0.4">
      <c r="A5" s="2" t="s">
        <v>90</v>
      </c>
      <c r="B5" s="13">
        <v>16.707999999999998</v>
      </c>
      <c r="D5" s="27" t="s">
        <v>9</v>
      </c>
      <c r="E5" s="12">
        <f>B13*B15/(B13-1)*EXP(E13*B7)</f>
        <v>64.142403457887823</v>
      </c>
      <c r="G5" s="3" t="s">
        <v>90</v>
      </c>
      <c r="H5" s="13">
        <v>16.707999999999998</v>
      </c>
      <c r="J5" s="26" t="s">
        <v>9</v>
      </c>
      <c r="K5" s="12">
        <f>H13*H15/(H13-1)*EXP(K13*H7)</f>
        <v>64.142403457887823</v>
      </c>
      <c r="M5" s="28" t="s">
        <v>90</v>
      </c>
      <c r="N5" s="13">
        <f>(B5+H5)/2</f>
        <v>16.707999999999998</v>
      </c>
      <c r="P5" s="28" t="s">
        <v>9</v>
      </c>
      <c r="Q5" s="12">
        <f>H10*SQRT(E5*K5)</f>
        <v>64.142403457887823</v>
      </c>
    </row>
    <row r="6" spans="1:17" x14ac:dyDescent="0.4">
      <c r="A6" s="2" t="s">
        <v>91</v>
      </c>
      <c r="B6" s="13">
        <v>2.2823000000000002</v>
      </c>
      <c r="D6" s="27" t="s">
        <v>2</v>
      </c>
      <c r="E6" s="1">
        <v>1</v>
      </c>
      <c r="G6" s="3" t="s">
        <v>91</v>
      </c>
      <c r="H6" s="13">
        <v>2.2823000000000002</v>
      </c>
      <c r="J6" s="26" t="s">
        <v>2</v>
      </c>
      <c r="K6" s="1">
        <v>1</v>
      </c>
      <c r="M6" s="28" t="s">
        <v>91</v>
      </c>
      <c r="N6" s="13">
        <f>(B6+H6)/2</f>
        <v>2.2823000000000002</v>
      </c>
      <c r="P6" s="28" t="s">
        <v>2</v>
      </c>
      <c r="Q6" s="1">
        <f>E6</f>
        <v>1</v>
      </c>
    </row>
    <row r="7" spans="1:17" x14ac:dyDescent="0.4">
      <c r="A7" s="2" t="s">
        <v>92</v>
      </c>
      <c r="B7" s="13">
        <v>2.7629899999999998</v>
      </c>
      <c r="D7" s="27" t="s">
        <v>14</v>
      </c>
      <c r="E7" s="11">
        <f>(B18-B17)/2</f>
        <v>0.15043713033199779</v>
      </c>
      <c r="G7" s="3" t="s">
        <v>92</v>
      </c>
      <c r="H7" s="13">
        <v>2.7629899999999998</v>
      </c>
      <c r="J7" s="26" t="s">
        <v>14</v>
      </c>
      <c r="K7" s="11">
        <f>(H18-H17)/2</f>
        <v>0.15043713033199779</v>
      </c>
      <c r="M7" s="28" t="s">
        <v>92</v>
      </c>
      <c r="N7" s="13">
        <f>(B5+H5)/(B5/B7+H5/H7)</f>
        <v>2.7629899999999998</v>
      </c>
      <c r="P7" s="28" t="s">
        <v>14</v>
      </c>
      <c r="Q7" s="11">
        <f>(N15-N14)/2</f>
        <v>0.15043713033199779</v>
      </c>
    </row>
    <row r="8" spans="1:17" x14ac:dyDescent="0.4">
      <c r="D8" s="27" t="s">
        <v>15</v>
      </c>
      <c r="E8" s="11">
        <f>(B18+B17)/2</f>
        <v>4.1516740513700654</v>
      </c>
      <c r="H8" s="1" t="s">
        <v>23</v>
      </c>
      <c r="J8" s="26" t="s">
        <v>15</v>
      </c>
      <c r="K8" s="11">
        <f>(H18+H17)/2</f>
        <v>4.1516740513700654</v>
      </c>
      <c r="N8" s="1" t="s">
        <v>28</v>
      </c>
      <c r="P8" s="28" t="s">
        <v>15</v>
      </c>
      <c r="Q8" s="11">
        <f>(N14+N15)/2</f>
        <v>4.1516740513700654</v>
      </c>
    </row>
    <row r="9" spans="1:17" x14ac:dyDescent="0.4">
      <c r="D9" s="27" t="s">
        <v>17</v>
      </c>
      <c r="E9" s="1">
        <v>0</v>
      </c>
      <c r="G9" s="3" t="s">
        <v>22</v>
      </c>
      <c r="H9" s="1">
        <v>1</v>
      </c>
      <c r="J9" s="26" t="s">
        <v>17</v>
      </c>
      <c r="K9" s="1">
        <v>0</v>
      </c>
      <c r="M9" s="28" t="s">
        <v>22</v>
      </c>
      <c r="N9" s="1">
        <f>H9</f>
        <v>1</v>
      </c>
      <c r="P9" s="28" t="s">
        <v>17</v>
      </c>
      <c r="Q9" s="1">
        <f>E9</f>
        <v>0</v>
      </c>
    </row>
    <row r="10" spans="1:17" x14ac:dyDescent="0.4">
      <c r="D10" s="27" t="s">
        <v>6</v>
      </c>
      <c r="E10" s="1">
        <v>1</v>
      </c>
      <c r="G10" s="3" t="s">
        <v>80</v>
      </c>
      <c r="H10" s="1">
        <v>1</v>
      </c>
      <c r="J10" s="26" t="s">
        <v>6</v>
      </c>
      <c r="K10" s="1">
        <v>1</v>
      </c>
      <c r="M10" s="28" t="s">
        <v>80</v>
      </c>
      <c r="N10" s="1">
        <f>H10*EXP(2*N6*N12)/EXP(2*N6*N7)</f>
        <v>1</v>
      </c>
      <c r="P10" s="28" t="s">
        <v>6</v>
      </c>
      <c r="Q10" s="1">
        <f>E10</f>
        <v>1</v>
      </c>
    </row>
    <row r="11" spans="1:17" x14ac:dyDescent="0.4">
      <c r="D11" s="27" t="s">
        <v>16</v>
      </c>
      <c r="E11" s="1">
        <v>-1</v>
      </c>
      <c r="J11" s="26" t="s">
        <v>16</v>
      </c>
      <c r="K11" s="1">
        <v>-1</v>
      </c>
      <c r="P11" s="28" t="s">
        <v>16</v>
      </c>
      <c r="Q11" s="1">
        <f>E11</f>
        <v>-1</v>
      </c>
    </row>
    <row r="12" spans="1:17" x14ac:dyDescent="0.4">
      <c r="A12" s="1" t="s">
        <v>87</v>
      </c>
      <c r="B12" s="1" t="s">
        <v>95</v>
      </c>
      <c r="D12" s="27" t="s">
        <v>11</v>
      </c>
      <c r="E12" s="11">
        <f>B5/B7</f>
        <v>6.0470721935294733</v>
      </c>
      <c r="G12" s="1" t="s">
        <v>87</v>
      </c>
      <c r="H12" s="1" t="s">
        <v>95</v>
      </c>
      <c r="J12" s="26" t="s">
        <v>11</v>
      </c>
      <c r="K12" s="11">
        <f>H5/H7</f>
        <v>6.0470721935294733</v>
      </c>
      <c r="M12" s="29" t="s">
        <v>99</v>
      </c>
      <c r="N12" s="13">
        <f>(B6+H6)/(B6/B7+H6/H7)</f>
        <v>2.7629899999999998</v>
      </c>
      <c r="P12" s="28" t="s">
        <v>11</v>
      </c>
      <c r="Q12" s="11">
        <f>(E12+K12)/2</f>
        <v>6.0470721935294733</v>
      </c>
    </row>
    <row r="13" spans="1:17" x14ac:dyDescent="0.4">
      <c r="A13" s="24" t="s">
        <v>0</v>
      </c>
      <c r="B13" s="1">
        <f>B5/B6</f>
        <v>7.3206852736274799</v>
      </c>
      <c r="D13" s="27" t="s">
        <v>12</v>
      </c>
      <c r="E13" s="11">
        <f>B6/B7</f>
        <v>0.82602542897368447</v>
      </c>
      <c r="G13" s="25" t="s">
        <v>0</v>
      </c>
      <c r="H13" s="1">
        <f>H5/H6</f>
        <v>7.3206852736274799</v>
      </c>
      <c r="J13" s="26" t="s">
        <v>12</v>
      </c>
      <c r="K13" s="11">
        <f>H6/H7</f>
        <v>0.82602542897368447</v>
      </c>
      <c r="P13" s="28" t="s">
        <v>12</v>
      </c>
      <c r="Q13" s="11">
        <f>(E13+K13)/2</f>
        <v>0.82602542897368447</v>
      </c>
    </row>
    <row r="14" spans="1:17" x14ac:dyDescent="0.4">
      <c r="A14" s="24" t="s">
        <v>1</v>
      </c>
      <c r="B14" s="1">
        <f>(1/B7)*SQRT(B5*B6/2)</f>
        <v>1.5803536633764961</v>
      </c>
      <c r="D14" s="27" t="s">
        <v>10</v>
      </c>
      <c r="E14" s="11">
        <f>2*B6/B7</f>
        <v>1.6520508579473689</v>
      </c>
      <c r="G14" s="25" t="s">
        <v>1</v>
      </c>
      <c r="H14" s="1">
        <f>(1/H7)*SQRT(H5*H6/2)</f>
        <v>1.5803536633764961</v>
      </c>
      <c r="J14" s="26" t="s">
        <v>10</v>
      </c>
      <c r="K14" s="11">
        <f>2*H6/B7</f>
        <v>1.6520508579473689</v>
      </c>
      <c r="M14" s="29" t="s">
        <v>100</v>
      </c>
      <c r="N14" s="1">
        <f>SQRT(B17*H17)</f>
        <v>4.0012369210380676</v>
      </c>
      <c r="P14" s="28" t="s">
        <v>10</v>
      </c>
      <c r="Q14" s="11">
        <f>(E14+K14)/2</f>
        <v>1.6520508579473689</v>
      </c>
    </row>
    <row r="15" spans="1:17" x14ac:dyDescent="0.4">
      <c r="A15" s="24" t="s">
        <v>93</v>
      </c>
      <c r="B15" s="1">
        <f>2*B4*(1-B6/B5)*((B3*B5)/(B4*B6))^(B6/(B6-B5))</f>
        <v>5.6515472491032073</v>
      </c>
      <c r="D15" s="27" t="s">
        <v>20</v>
      </c>
      <c r="E15" s="1">
        <v>1</v>
      </c>
      <c r="G15" s="25" t="s">
        <v>93</v>
      </c>
      <c r="H15" s="1">
        <f>2*H4*(1-H6/H5)*((H3*H5)/(H4*H6))^(H6/(H6-H5))</f>
        <v>5.6515472491032073</v>
      </c>
      <c r="J15" s="26" t="s">
        <v>20</v>
      </c>
      <c r="K15" s="1">
        <v>1</v>
      </c>
      <c r="M15" s="29" t="s">
        <v>40</v>
      </c>
      <c r="N15" s="1">
        <f>SQRT(B18*H18)</f>
        <v>4.3021111817020632</v>
      </c>
      <c r="P15" s="28" t="s">
        <v>20</v>
      </c>
      <c r="Q15" s="1">
        <v>1</v>
      </c>
    </row>
    <row r="16" spans="1:17" x14ac:dyDescent="0.4">
      <c r="A16" s="24" t="s">
        <v>94</v>
      </c>
      <c r="B16" s="1">
        <f>(1+LN((B3*B5)/(B4*B6))*(1/(B5-B6)))*B7</f>
        <v>2.5263769813333323</v>
      </c>
      <c r="G16" s="25" t="s">
        <v>94</v>
      </c>
      <c r="H16" s="1">
        <f>(1+LN((H3*H5)/(H4*H6))*(1/(H5-H6)))*H7</f>
        <v>2.5263769813333323</v>
      </c>
    </row>
    <row r="17" spans="1:8" x14ac:dyDescent="0.4">
      <c r="A17" s="24" t="s">
        <v>97</v>
      </c>
      <c r="B17" s="1">
        <f>SQRT(2)*1.024*B7</f>
        <v>4.0012369210380676</v>
      </c>
      <c r="G17" s="25" t="s">
        <v>97</v>
      </c>
      <c r="H17" s="1">
        <f>SQRT(2)*1.024*H7</f>
        <v>4.0012369210380676</v>
      </c>
    </row>
    <row r="18" spans="1:8" x14ac:dyDescent="0.4">
      <c r="A18" s="24" t="s">
        <v>96</v>
      </c>
      <c r="B18" s="1">
        <f>SQRT(2)*1.101*B7</f>
        <v>4.3021111817020632</v>
      </c>
      <c r="G18" s="25" t="s">
        <v>96</v>
      </c>
      <c r="H18" s="1">
        <f>SQRT(2)*1.101*H7</f>
        <v>4.3021111817020632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DE98-3808-44B7-82E0-364734D04E54}">
  <dimension ref="A1:W38"/>
  <sheetViews>
    <sheetView topLeftCell="A13" workbookViewId="0">
      <selection activeCell="L32" sqref="L32"/>
    </sheetView>
  </sheetViews>
  <sheetFormatPr defaultRowHeight="18.75" x14ac:dyDescent="0.4"/>
  <cols>
    <col min="1" max="1" width="10.625" customWidth="1"/>
    <col min="2" max="2" width="9.5" bestFit="1" customWidth="1"/>
    <col min="4" max="4" width="11" bestFit="1" customWidth="1"/>
    <col min="5" max="5" width="10.5" bestFit="1" customWidth="1"/>
    <col min="7" max="7" width="9" style="9"/>
    <col min="11" max="11" width="10.5" bestFit="1" customWidth="1"/>
    <col min="12" max="12" width="11.125" bestFit="1" customWidth="1"/>
    <col min="13" max="13" width="12.875" customWidth="1"/>
    <col min="14" max="14" width="11.125" bestFit="1" customWidth="1"/>
    <col min="15" max="15" width="11.5" bestFit="1" customWidth="1"/>
    <col min="16" max="16" width="8.5" customWidth="1"/>
    <col min="17" max="17" width="10.5" bestFit="1" customWidth="1"/>
    <col min="18" max="18" width="10.375" bestFit="1" customWidth="1"/>
    <col min="19" max="19" width="11.125" bestFit="1" customWidth="1"/>
    <col min="22" max="22" width="13.375" bestFit="1" customWidth="1"/>
    <col min="23" max="23" width="14.375" bestFit="1" customWidth="1"/>
  </cols>
  <sheetData>
    <row r="1" spans="1:23" s="6" customFormat="1" x14ac:dyDescent="0.4">
      <c r="A1" s="6" t="s">
        <v>66</v>
      </c>
      <c r="G1" s="8" t="s">
        <v>73</v>
      </c>
    </row>
    <row r="2" spans="1:23" x14ac:dyDescent="0.4">
      <c r="B2" t="s">
        <v>72</v>
      </c>
      <c r="E2" t="s">
        <v>69</v>
      </c>
      <c r="G2" s="9" t="s">
        <v>72</v>
      </c>
    </row>
    <row r="3" spans="1:23" x14ac:dyDescent="0.4">
      <c r="A3" s="3" t="s">
        <v>71</v>
      </c>
      <c r="B3" s="1" t="s">
        <v>85</v>
      </c>
      <c r="D3" s="2" t="s">
        <v>70</v>
      </c>
      <c r="E3" s="1" t="s">
        <v>20</v>
      </c>
      <c r="G3" s="9" t="s">
        <v>84</v>
      </c>
    </row>
    <row r="4" spans="1:23" x14ac:dyDescent="0.4">
      <c r="A4" s="3" t="s">
        <v>8</v>
      </c>
      <c r="B4" s="7">
        <v>2839.82</v>
      </c>
      <c r="D4" s="2" t="s">
        <v>8</v>
      </c>
      <c r="E4" s="7">
        <v>11000</v>
      </c>
      <c r="G4" s="16" t="s">
        <v>50</v>
      </c>
      <c r="H4" s="16" t="s">
        <v>51</v>
      </c>
      <c r="I4" s="16" t="s">
        <v>52</v>
      </c>
      <c r="J4" s="16" t="s">
        <v>53</v>
      </c>
      <c r="K4" s="16" t="s">
        <v>54</v>
      </c>
      <c r="L4" s="16" t="s">
        <v>55</v>
      </c>
      <c r="M4" s="16" t="s">
        <v>56</v>
      </c>
      <c r="N4" s="16" t="s">
        <v>57</v>
      </c>
      <c r="O4" s="16" t="s">
        <v>74</v>
      </c>
      <c r="P4" s="16" t="s">
        <v>58</v>
      </c>
      <c r="Q4" s="16" t="s">
        <v>59</v>
      </c>
      <c r="R4" s="16" t="s">
        <v>60</v>
      </c>
      <c r="S4" s="16" t="s">
        <v>61</v>
      </c>
      <c r="T4" s="16" t="s">
        <v>62</v>
      </c>
      <c r="U4" s="16" t="s">
        <v>63</v>
      </c>
      <c r="V4" s="16" t="s">
        <v>64</v>
      </c>
      <c r="W4" s="16" t="s">
        <v>65</v>
      </c>
    </row>
    <row r="5" spans="1:23" x14ac:dyDescent="0.4">
      <c r="A5" s="3" t="s">
        <v>18</v>
      </c>
      <c r="B5" s="1">
        <v>0</v>
      </c>
      <c r="D5" s="2" t="s">
        <v>18</v>
      </c>
      <c r="E5" s="1">
        <v>0</v>
      </c>
      <c r="G5" s="1" t="str">
        <f>$B$3</f>
        <v>Ga</v>
      </c>
      <c r="H5" s="1" t="str">
        <f>$B$3</f>
        <v>Ga</v>
      </c>
      <c r="I5" s="1" t="str">
        <f>$B$3</f>
        <v>Ga</v>
      </c>
      <c r="J5" s="1">
        <v>1</v>
      </c>
      <c r="K5" s="1" t="str">
        <f>$B$7</f>
        <v>2.3586e−1</v>
      </c>
      <c r="L5" s="12">
        <f>$B$15</f>
        <v>0</v>
      </c>
      <c r="M5" s="12">
        <f>$B$10</f>
        <v>7.6298000000000005E-2</v>
      </c>
      <c r="N5" s="10">
        <f>$B$11</f>
        <v>19.795999999999999</v>
      </c>
      <c r="O5" s="12">
        <f>$B$12</f>
        <v>7.1459000000000001</v>
      </c>
      <c r="P5" s="13">
        <f>$B$16</f>
        <v>3.4729000000000001</v>
      </c>
      <c r="Q5" s="10">
        <v>1</v>
      </c>
      <c r="R5" s="11">
        <f>$B$14</f>
        <v>1.7154</v>
      </c>
      <c r="S5" s="11">
        <f>$B$6</f>
        <v>114.786</v>
      </c>
      <c r="T5" s="14">
        <f>$B$9</f>
        <v>2.9</v>
      </c>
      <c r="U5" s="14">
        <f>$B$8</f>
        <v>0.1</v>
      </c>
      <c r="V5" s="10">
        <f>$B$13</f>
        <v>3.2833999999999999</v>
      </c>
      <c r="W5" s="12">
        <f>$B$4</f>
        <v>2839.82</v>
      </c>
    </row>
    <row r="6" spans="1:23" x14ac:dyDescent="0.4">
      <c r="A6" s="3" t="s">
        <v>9</v>
      </c>
      <c r="B6" s="7">
        <v>114.786</v>
      </c>
      <c r="D6" s="2" t="s">
        <v>9</v>
      </c>
      <c r="E6" s="7">
        <v>219.45</v>
      </c>
    </row>
    <row r="7" spans="1:23" x14ac:dyDescent="0.4">
      <c r="A7" s="3" t="s">
        <v>13</v>
      </c>
      <c r="B7" s="7" t="s">
        <v>86</v>
      </c>
      <c r="D7" s="2" t="s">
        <v>13</v>
      </c>
      <c r="E7" s="7">
        <v>0.10562000000000001</v>
      </c>
      <c r="G7" s="9" t="s">
        <v>67</v>
      </c>
    </row>
    <row r="8" spans="1:23" x14ac:dyDescent="0.4">
      <c r="A8" s="3" t="s">
        <v>14</v>
      </c>
      <c r="B8" s="1">
        <v>0.1</v>
      </c>
      <c r="D8" s="2" t="s">
        <v>14</v>
      </c>
      <c r="E8" s="1">
        <v>0.15</v>
      </c>
      <c r="G8" s="16" t="s">
        <v>50</v>
      </c>
      <c r="H8" s="16" t="s">
        <v>51</v>
      </c>
      <c r="I8" s="16" t="s">
        <v>52</v>
      </c>
      <c r="J8" s="16" t="s">
        <v>53</v>
      </c>
      <c r="K8" s="16" t="s">
        <v>54</v>
      </c>
      <c r="L8" s="16" t="s">
        <v>55</v>
      </c>
      <c r="M8" s="16" t="s">
        <v>56</v>
      </c>
      <c r="N8" s="16" t="s">
        <v>57</v>
      </c>
      <c r="O8" s="16" t="s">
        <v>74</v>
      </c>
      <c r="P8" s="16" t="s">
        <v>58</v>
      </c>
      <c r="Q8" s="16" t="s">
        <v>59</v>
      </c>
      <c r="R8" s="16" t="s">
        <v>60</v>
      </c>
      <c r="S8" s="16" t="s">
        <v>61</v>
      </c>
      <c r="T8" s="16" t="s">
        <v>62</v>
      </c>
      <c r="U8" s="16" t="s">
        <v>63</v>
      </c>
      <c r="V8" s="16" t="s">
        <v>64</v>
      </c>
      <c r="W8" s="16" t="s">
        <v>65</v>
      </c>
    </row>
    <row r="9" spans="1:23" x14ac:dyDescent="0.4">
      <c r="A9" s="3" t="s">
        <v>15</v>
      </c>
      <c r="B9" s="1">
        <v>2.9</v>
      </c>
      <c r="D9" s="2" t="s">
        <v>15</v>
      </c>
      <c r="E9" s="1">
        <v>2.15</v>
      </c>
      <c r="G9" s="1" t="str">
        <f>$B$3</f>
        <v>Ga</v>
      </c>
      <c r="H9" s="1" t="str">
        <f>$B$3</f>
        <v>Ga</v>
      </c>
      <c r="I9" s="1" t="str">
        <f>$B$3</f>
        <v>Ga</v>
      </c>
      <c r="J9" s="1">
        <v>3</v>
      </c>
      <c r="K9" s="10">
        <v>1</v>
      </c>
      <c r="L9" s="12">
        <f>$B$15</f>
        <v>0</v>
      </c>
      <c r="M9" s="12">
        <f>$B$10</f>
        <v>7.6298000000000005E-2</v>
      </c>
      <c r="N9" s="11">
        <f>$B$11</f>
        <v>19.795999999999999</v>
      </c>
      <c r="O9" s="12">
        <f>$B$12</f>
        <v>7.1459000000000001</v>
      </c>
      <c r="P9" s="13">
        <f>$B$16</f>
        <v>3.4729000000000001</v>
      </c>
      <c r="Q9" s="1" t="str">
        <f>$B$7</f>
        <v>2.3586e−1</v>
      </c>
      <c r="R9" s="11">
        <f>$B$14</f>
        <v>1.7154</v>
      </c>
      <c r="S9" s="12">
        <f>$B$6</f>
        <v>114.786</v>
      </c>
      <c r="T9" s="14">
        <f>$B$9</f>
        <v>2.9</v>
      </c>
      <c r="U9" s="14">
        <f>$B$8</f>
        <v>0.1</v>
      </c>
      <c r="V9" s="10">
        <f>$B$13</f>
        <v>3.2833999999999999</v>
      </c>
      <c r="W9" s="12">
        <f>$B$4</f>
        <v>2839.82</v>
      </c>
    </row>
    <row r="10" spans="1:23" x14ac:dyDescent="0.4">
      <c r="A10" s="3" t="s">
        <v>17</v>
      </c>
      <c r="B10" s="7">
        <v>7.6298000000000005E-2</v>
      </c>
      <c r="D10" s="2" t="s">
        <v>17</v>
      </c>
      <c r="E10" s="7">
        <v>79934</v>
      </c>
    </row>
    <row r="11" spans="1:23" x14ac:dyDescent="0.4">
      <c r="A11" s="3" t="s">
        <v>6</v>
      </c>
      <c r="B11" s="7">
        <v>19.795999999999999</v>
      </c>
      <c r="D11" s="2" t="s">
        <v>6</v>
      </c>
      <c r="E11" s="7">
        <v>134.32</v>
      </c>
      <c r="G11" s="9" t="s">
        <v>68</v>
      </c>
    </row>
    <row r="12" spans="1:23" x14ac:dyDescent="0.4">
      <c r="A12" s="3" t="s">
        <v>16</v>
      </c>
      <c r="B12" s="1">
        <v>7.1459000000000001</v>
      </c>
      <c r="D12" s="2" t="s">
        <v>16</v>
      </c>
      <c r="E12" s="1">
        <v>-0.99729999999999996</v>
      </c>
      <c r="G12" s="16" t="s">
        <v>50</v>
      </c>
      <c r="H12" s="16" t="s">
        <v>51</v>
      </c>
      <c r="I12" s="16" t="s">
        <v>52</v>
      </c>
      <c r="J12" s="16" t="s">
        <v>53</v>
      </c>
      <c r="K12" s="16" t="s">
        <v>54</v>
      </c>
      <c r="L12" s="16" t="s">
        <v>55</v>
      </c>
      <c r="M12" s="16" t="s">
        <v>56</v>
      </c>
      <c r="N12" s="16" t="s">
        <v>57</v>
      </c>
      <c r="O12" s="16" t="s">
        <v>74</v>
      </c>
      <c r="P12" s="16" t="s">
        <v>58</v>
      </c>
      <c r="Q12" s="16" t="s">
        <v>59</v>
      </c>
      <c r="R12" s="16" t="s">
        <v>60</v>
      </c>
      <c r="S12" s="16" t="s">
        <v>61</v>
      </c>
      <c r="T12" s="16" t="s">
        <v>62</v>
      </c>
      <c r="U12" s="16" t="s">
        <v>63</v>
      </c>
      <c r="V12" s="16" t="s">
        <v>64</v>
      </c>
      <c r="W12" s="16" t="s">
        <v>65</v>
      </c>
    </row>
    <row r="13" spans="1:23" x14ac:dyDescent="0.4">
      <c r="A13" s="3" t="s">
        <v>11</v>
      </c>
      <c r="B13" s="1">
        <v>3.2833999999999999</v>
      </c>
      <c r="D13" s="2" t="s">
        <v>11</v>
      </c>
      <c r="E13" s="1">
        <v>5.7708000000000004</v>
      </c>
      <c r="G13" s="1" t="str">
        <f>$B$3</f>
        <v>Ga</v>
      </c>
      <c r="H13" s="1" t="str">
        <f>$B$3</f>
        <v>Ga</v>
      </c>
      <c r="I13" s="1" t="str">
        <f>$B$3</f>
        <v>Ga</v>
      </c>
      <c r="J13" s="1">
        <v>3</v>
      </c>
      <c r="K13" s="10">
        <v>1</v>
      </c>
      <c r="L13" s="12">
        <v>0</v>
      </c>
      <c r="M13" s="12">
        <f>$B$10</f>
        <v>7.6298000000000005E-2</v>
      </c>
      <c r="N13" s="11">
        <f>$B$11</f>
        <v>19.795999999999999</v>
      </c>
      <c r="O13" s="12">
        <f>$B$12</f>
        <v>7.1459000000000001</v>
      </c>
      <c r="P13" s="13">
        <f>$B$16</f>
        <v>3.4729000000000001</v>
      </c>
      <c r="Q13" s="10" t="str">
        <f>$B$7</f>
        <v>2.3586e−1</v>
      </c>
      <c r="R13" s="11">
        <f>$B$14</f>
        <v>1.7154</v>
      </c>
      <c r="S13" s="12">
        <f>$B$6</f>
        <v>114.786</v>
      </c>
      <c r="T13" s="14">
        <f>$B$9</f>
        <v>2.9</v>
      </c>
      <c r="U13" s="14">
        <f>$B$8</f>
        <v>0.1</v>
      </c>
      <c r="V13" s="10">
        <f>$B$13</f>
        <v>3.2833999999999999</v>
      </c>
      <c r="W13" s="12">
        <f>$B$4</f>
        <v>2839.82</v>
      </c>
    </row>
    <row r="14" spans="1:23" x14ac:dyDescent="0.4">
      <c r="A14" s="3" t="s">
        <v>12</v>
      </c>
      <c r="B14" s="1">
        <v>1.7154</v>
      </c>
      <c r="D14" s="2" t="s">
        <v>12</v>
      </c>
      <c r="E14" s="1">
        <v>2.5114999999999998</v>
      </c>
    </row>
    <row r="15" spans="1:23" x14ac:dyDescent="0.4">
      <c r="A15" s="3" t="s">
        <v>10</v>
      </c>
      <c r="B15" s="1">
        <v>0</v>
      </c>
      <c r="D15" s="2" t="s">
        <v>10</v>
      </c>
      <c r="E15" s="1">
        <v>0</v>
      </c>
      <c r="G15" s="9" t="s">
        <v>69</v>
      </c>
      <c r="S15" s="22"/>
      <c r="W15" s="22"/>
    </row>
    <row r="16" spans="1:23" x14ac:dyDescent="0.4">
      <c r="A16" s="3" t="s">
        <v>20</v>
      </c>
      <c r="B16" s="1">
        <v>3.4729000000000001</v>
      </c>
      <c r="D16" s="2" t="s">
        <v>20</v>
      </c>
      <c r="E16" s="1">
        <v>12.4498</v>
      </c>
      <c r="G16" s="9" t="s">
        <v>84</v>
      </c>
      <c r="R16" s="2" t="s">
        <v>81</v>
      </c>
      <c r="S16" s="23">
        <f>$E$21</f>
        <v>1</v>
      </c>
      <c r="V16" s="2" t="s">
        <v>82</v>
      </c>
      <c r="W16" s="23">
        <f>$E$20</f>
        <v>1</v>
      </c>
    </row>
    <row r="17" spans="1:23" x14ac:dyDescent="0.4">
      <c r="A17" s="3" t="s">
        <v>19</v>
      </c>
      <c r="B17" s="1">
        <v>10</v>
      </c>
      <c r="D17" s="2" t="s">
        <v>19</v>
      </c>
      <c r="E17" s="1">
        <v>10</v>
      </c>
      <c r="G17" s="16" t="s">
        <v>50</v>
      </c>
      <c r="H17" s="16" t="s">
        <v>51</v>
      </c>
      <c r="I17" s="16" t="s">
        <v>52</v>
      </c>
      <c r="J17" s="16" t="s">
        <v>53</v>
      </c>
      <c r="K17" s="16" t="s">
        <v>54</v>
      </c>
      <c r="L17" s="16" t="s">
        <v>55</v>
      </c>
      <c r="M17" s="16" t="s">
        <v>56</v>
      </c>
      <c r="N17" s="16" t="s">
        <v>57</v>
      </c>
      <c r="O17" s="16" t="s">
        <v>74</v>
      </c>
      <c r="P17" s="16" t="s">
        <v>58</v>
      </c>
      <c r="Q17" s="16" t="s">
        <v>59</v>
      </c>
      <c r="R17" s="16" t="s">
        <v>60</v>
      </c>
      <c r="S17" s="16" t="s">
        <v>61</v>
      </c>
      <c r="T17" s="16" t="s">
        <v>62</v>
      </c>
      <c r="U17" s="16" t="s">
        <v>63</v>
      </c>
      <c r="V17" s="16" t="s">
        <v>64</v>
      </c>
      <c r="W17" s="16" t="s">
        <v>65</v>
      </c>
    </row>
    <row r="18" spans="1:23" x14ac:dyDescent="0.4">
      <c r="G18" s="1" t="str">
        <f>$E$3</f>
        <v>N</v>
      </c>
      <c r="H18" s="1" t="str">
        <f>$E$3</f>
        <v>N</v>
      </c>
      <c r="I18" s="1" t="str">
        <f>$E$3</f>
        <v>N</v>
      </c>
      <c r="J18" s="1">
        <v>1</v>
      </c>
      <c r="K18" s="10">
        <f>$E$7</f>
        <v>0.10562000000000001</v>
      </c>
      <c r="L18" s="12">
        <f>$E$15</f>
        <v>0</v>
      </c>
      <c r="M18" s="11">
        <f>$E$10</f>
        <v>79934</v>
      </c>
      <c r="N18" s="11">
        <f>$E$11</f>
        <v>134.32</v>
      </c>
      <c r="O18" s="12">
        <f>$E$12</f>
        <v>-0.99729999999999996</v>
      </c>
      <c r="P18" s="13">
        <f>$E$16</f>
        <v>12.4498</v>
      </c>
      <c r="Q18" s="10">
        <v>1</v>
      </c>
      <c r="R18" s="11">
        <f>$E$14</f>
        <v>2.5114999999999998</v>
      </c>
      <c r="S18" s="12">
        <f>$E$6</f>
        <v>219.45</v>
      </c>
      <c r="T18" s="14">
        <f>$E$9</f>
        <v>2.15</v>
      </c>
      <c r="U18" s="14">
        <f>$E$8</f>
        <v>0.15</v>
      </c>
      <c r="V18" s="10">
        <f>$E$13</f>
        <v>5.7708000000000004</v>
      </c>
      <c r="W18" s="12">
        <f>$E$4</f>
        <v>11000</v>
      </c>
    </row>
    <row r="19" spans="1:23" x14ac:dyDescent="0.4">
      <c r="D19" s="2" t="s">
        <v>77</v>
      </c>
      <c r="E19" s="15" t="s">
        <v>23</v>
      </c>
      <c r="G19" s="1" t="str">
        <f>$B$3</f>
        <v>Ga</v>
      </c>
      <c r="H19" s="1" t="str">
        <f>$E$3</f>
        <v>N</v>
      </c>
      <c r="I19" s="1" t="str">
        <f>$E$3</f>
        <v>N</v>
      </c>
      <c r="J19" s="1">
        <v>1</v>
      </c>
      <c r="K19" s="10">
        <v>1</v>
      </c>
      <c r="L19" s="12">
        <f>($L$5+$L$18)/2</f>
        <v>0</v>
      </c>
      <c r="M19" s="12">
        <f>$B$10</f>
        <v>7.6298000000000005E-2</v>
      </c>
      <c r="N19" s="10">
        <f>$B$11</f>
        <v>19.795999999999999</v>
      </c>
      <c r="O19" s="12">
        <f>$B$12</f>
        <v>7.1459000000000001</v>
      </c>
      <c r="P19" s="13">
        <f>$B$16</f>
        <v>3.4729000000000001</v>
      </c>
      <c r="Q19" s="10">
        <v>1</v>
      </c>
      <c r="R19" s="11">
        <f>($R$5+$R$18)/2</f>
        <v>2.1134499999999998</v>
      </c>
      <c r="S19" s="12">
        <f>E21*SQRT($S$5*$S$18)</f>
        <v>158.71290968286104</v>
      </c>
      <c r="T19" s="14">
        <f>$E$29</f>
        <v>2.4966085102762929</v>
      </c>
      <c r="U19" s="14">
        <f>$E$30</f>
        <v>0.13017659703644657</v>
      </c>
      <c r="V19" s="10">
        <f>($V$5+$V$18)/2</f>
        <v>4.5270999999999999</v>
      </c>
      <c r="W19" s="12">
        <f>$E$20*SQRT($W$5*$W$18)</f>
        <v>5589.0983172601282</v>
      </c>
    </row>
    <row r="20" spans="1:23" x14ac:dyDescent="0.4">
      <c r="D20" s="2" t="s">
        <v>22</v>
      </c>
      <c r="E20" s="11">
        <v>1</v>
      </c>
      <c r="G20" s="1" t="str">
        <f>$E$3</f>
        <v>N</v>
      </c>
      <c r="H20" s="1" t="str">
        <f>$B$3</f>
        <v>Ga</v>
      </c>
      <c r="I20" s="1" t="str">
        <f>$B$3</f>
        <v>Ga</v>
      </c>
      <c r="J20" s="1">
        <v>1</v>
      </c>
      <c r="K20" s="10">
        <v>1</v>
      </c>
      <c r="L20" s="12">
        <f>($L$5+$L$18)/2</f>
        <v>0</v>
      </c>
      <c r="M20" s="11">
        <f>$E$10</f>
        <v>79934</v>
      </c>
      <c r="N20" s="11">
        <f>$E$11</f>
        <v>134.32</v>
      </c>
      <c r="O20" s="12">
        <f>$E$12</f>
        <v>-0.99729999999999996</v>
      </c>
      <c r="P20" s="13">
        <f>$E$16</f>
        <v>12.4498</v>
      </c>
      <c r="Q20" s="10">
        <v>1</v>
      </c>
      <c r="R20" s="11">
        <f>($R$5+$R$18)/2</f>
        <v>2.1134499999999998</v>
      </c>
      <c r="S20" s="12">
        <f>E21*SQRT($S$5*$S$18)</f>
        <v>158.71290968286104</v>
      </c>
      <c r="T20" s="14">
        <f>$E$29</f>
        <v>2.4966085102762929</v>
      </c>
      <c r="U20" s="14">
        <f>$E$30</f>
        <v>0.13017659703644657</v>
      </c>
      <c r="V20" s="10">
        <f>($V$5+$V$18)/2</f>
        <v>4.5270999999999999</v>
      </c>
      <c r="W20" s="12">
        <f>$E$20*SQRT($W$5*$W$18)</f>
        <v>5589.0983172601282</v>
      </c>
    </row>
    <row r="21" spans="1:23" x14ac:dyDescent="0.4">
      <c r="D21" s="2" t="s">
        <v>80</v>
      </c>
      <c r="E21" s="11">
        <v>1</v>
      </c>
      <c r="S21" s="22"/>
      <c r="W21" s="22"/>
    </row>
    <row r="22" spans="1:23" x14ac:dyDescent="0.4">
      <c r="G22" s="9" t="s">
        <v>67</v>
      </c>
      <c r="R22" s="2" t="s">
        <v>81</v>
      </c>
      <c r="S22" s="23">
        <f>$E$21</f>
        <v>1</v>
      </c>
      <c r="V22" s="2" t="s">
        <v>82</v>
      </c>
      <c r="W22" s="23">
        <f>$E$20</f>
        <v>1</v>
      </c>
    </row>
    <row r="23" spans="1:23" x14ac:dyDescent="0.4">
      <c r="A23" s="4" t="s">
        <v>76</v>
      </c>
      <c r="B23" s="1">
        <f>$B$9-$B$8</f>
        <v>2.8</v>
      </c>
      <c r="D23" s="4" t="s">
        <v>76</v>
      </c>
      <c r="E23" s="1">
        <f>$E$9-$E$8</f>
        <v>2</v>
      </c>
      <c r="G23" s="16" t="s">
        <v>50</v>
      </c>
      <c r="H23" s="16" t="s">
        <v>51</v>
      </c>
      <c r="I23" s="16" t="s">
        <v>52</v>
      </c>
      <c r="J23" s="16" t="s">
        <v>53</v>
      </c>
      <c r="K23" s="16" t="s">
        <v>54</v>
      </c>
      <c r="L23" s="16" t="s">
        <v>55</v>
      </c>
      <c r="M23" s="16" t="s">
        <v>56</v>
      </c>
      <c r="N23" s="16" t="s">
        <v>57</v>
      </c>
      <c r="O23" s="16" t="s">
        <v>74</v>
      </c>
      <c r="P23" s="16" t="s">
        <v>58</v>
      </c>
      <c r="Q23" s="16" t="s">
        <v>59</v>
      </c>
      <c r="R23" s="16" t="s">
        <v>60</v>
      </c>
      <c r="S23" s="16" t="s">
        <v>61</v>
      </c>
      <c r="T23" s="16" t="s">
        <v>62</v>
      </c>
      <c r="U23" s="16" t="s">
        <v>63</v>
      </c>
      <c r="V23" s="16" t="s">
        <v>64</v>
      </c>
      <c r="W23" s="16" t="s">
        <v>65</v>
      </c>
    </row>
    <row r="24" spans="1:23" x14ac:dyDescent="0.4">
      <c r="A24" s="4" t="s">
        <v>0</v>
      </c>
      <c r="B24" s="1">
        <f>$B$9+$B$8</f>
        <v>3</v>
      </c>
      <c r="D24" s="4" t="s">
        <v>0</v>
      </c>
      <c r="E24" s="1">
        <f>$E$9+$E$8</f>
        <v>2.2999999999999998</v>
      </c>
      <c r="G24" s="1" t="str">
        <f>$E$3</f>
        <v>N</v>
      </c>
      <c r="H24" s="1" t="str">
        <f>$E$3</f>
        <v>N</v>
      </c>
      <c r="I24" s="1" t="str">
        <f>$E$3</f>
        <v>N</v>
      </c>
      <c r="J24" s="1">
        <v>3</v>
      </c>
      <c r="K24" s="10">
        <v>1</v>
      </c>
      <c r="L24" s="12">
        <f>$E$15</f>
        <v>0</v>
      </c>
      <c r="M24" s="11">
        <f>$E$10</f>
        <v>79934</v>
      </c>
      <c r="N24" s="11">
        <f>$E$11</f>
        <v>134.32</v>
      </c>
      <c r="O24" s="12">
        <f>$E$12</f>
        <v>-0.99729999999999996</v>
      </c>
      <c r="P24" s="13">
        <f>$E$16</f>
        <v>12.4498</v>
      </c>
      <c r="Q24" s="10">
        <f>$E$7</f>
        <v>0.10562000000000001</v>
      </c>
      <c r="R24" s="11">
        <f>$E$14</f>
        <v>2.5114999999999998</v>
      </c>
      <c r="S24" s="12">
        <f>$E$6</f>
        <v>219.45</v>
      </c>
      <c r="T24" s="14">
        <f>$E$9</f>
        <v>2.15</v>
      </c>
      <c r="U24" s="14">
        <f>$E$8</f>
        <v>0.15</v>
      </c>
      <c r="V24" s="10">
        <f>$E$13</f>
        <v>5.7708000000000004</v>
      </c>
      <c r="W24" s="12">
        <f>$E$4</f>
        <v>11000</v>
      </c>
    </row>
    <row r="25" spans="1:23" x14ac:dyDescent="0.4">
      <c r="G25" s="1" t="str">
        <f>$B$3</f>
        <v>Ga</v>
      </c>
      <c r="H25" s="1" t="str">
        <f>$E$3</f>
        <v>N</v>
      </c>
      <c r="I25" s="1" t="str">
        <f>$E$3</f>
        <v>N</v>
      </c>
      <c r="J25" s="1">
        <v>3</v>
      </c>
      <c r="K25" s="10">
        <v>1</v>
      </c>
      <c r="L25" s="12">
        <f>($L$9+$L$24)/2</f>
        <v>0</v>
      </c>
      <c r="M25" s="12">
        <f>$B$10</f>
        <v>7.6298000000000005E-2</v>
      </c>
      <c r="N25" s="11">
        <f>$B$11</f>
        <v>19.795999999999999</v>
      </c>
      <c r="O25" s="12">
        <f>$B$12</f>
        <v>7.1459000000000001</v>
      </c>
      <c r="P25" s="13">
        <f>$B$16</f>
        <v>3.4729000000000001</v>
      </c>
      <c r="Q25" s="7" t="str">
        <f>$B$7</f>
        <v>2.3586e−1</v>
      </c>
      <c r="R25" s="11">
        <f>($R$9+$R$24)/2</f>
        <v>2.1134499999999998</v>
      </c>
      <c r="S25" s="12">
        <f>E21*SQRT($S$9*$S$24)</f>
        <v>158.71290968286104</v>
      </c>
      <c r="T25" s="14">
        <f>$E$29</f>
        <v>2.4966085102762929</v>
      </c>
      <c r="U25" s="14">
        <f>$E$30</f>
        <v>0.13017659703644657</v>
      </c>
      <c r="V25" s="10">
        <f>($V$9+$V$24)/2</f>
        <v>4.5270999999999999</v>
      </c>
      <c r="W25" s="12">
        <f>$E$20*SQRT($W$9*$W$24)</f>
        <v>5589.0983172601282</v>
      </c>
    </row>
    <row r="26" spans="1:23" x14ac:dyDescent="0.4">
      <c r="D26" t="s">
        <v>77</v>
      </c>
      <c r="G26" s="1" t="str">
        <f>$E$3</f>
        <v>N</v>
      </c>
      <c r="H26" s="1" t="str">
        <f>$B$3</f>
        <v>Ga</v>
      </c>
      <c r="I26" s="1" t="str">
        <f>$B$3</f>
        <v>Ga</v>
      </c>
      <c r="J26" s="1">
        <v>3</v>
      </c>
      <c r="K26" s="10">
        <v>1</v>
      </c>
      <c r="L26" s="12">
        <f>($L$9+$L$24)/2</f>
        <v>0</v>
      </c>
      <c r="M26" s="11">
        <f>$E$10</f>
        <v>79934</v>
      </c>
      <c r="N26" s="11">
        <f>$E$11</f>
        <v>134.32</v>
      </c>
      <c r="O26" s="12">
        <f>$E$12</f>
        <v>-0.99729999999999996</v>
      </c>
      <c r="P26" s="13">
        <f>$E$16</f>
        <v>12.4498</v>
      </c>
      <c r="Q26" s="10">
        <f>$E$7</f>
        <v>0.10562000000000001</v>
      </c>
      <c r="R26" s="11">
        <f>($R$9+$R$24)/2</f>
        <v>2.1134499999999998</v>
      </c>
      <c r="S26" s="12">
        <f>E21*SQRT($S$9*$S$24)</f>
        <v>158.71290968286104</v>
      </c>
      <c r="T26" s="14">
        <f>$E$29</f>
        <v>2.4966085102762929</v>
      </c>
      <c r="U26" s="14">
        <f>$E$30</f>
        <v>0.13017659703644657</v>
      </c>
      <c r="V26" s="10">
        <f>($V$9+$V$24)/2</f>
        <v>4.5270999999999999</v>
      </c>
      <c r="W26" s="12">
        <f>$E$20*SQRT($W$9*$W$24)</f>
        <v>5589.0983172601282</v>
      </c>
    </row>
    <row r="27" spans="1:23" x14ac:dyDescent="0.4">
      <c r="D27" s="4" t="s">
        <v>76</v>
      </c>
      <c r="E27" s="13">
        <f>SQRT($B$23*$E$23)</f>
        <v>2.3664319132398464</v>
      </c>
      <c r="S27" s="22"/>
      <c r="W27" s="22"/>
    </row>
    <row r="28" spans="1:23" x14ac:dyDescent="0.4">
      <c r="D28" s="4" t="s">
        <v>0</v>
      </c>
      <c r="E28" s="13">
        <f>SQRT(B24*E24)</f>
        <v>2.6267851073127395</v>
      </c>
      <c r="G28" s="9" t="s">
        <v>75</v>
      </c>
      <c r="R28" s="2" t="s">
        <v>81</v>
      </c>
      <c r="S28" s="23">
        <f>$E$21</f>
        <v>1</v>
      </c>
      <c r="V28" s="2" t="s">
        <v>82</v>
      </c>
      <c r="W28" s="23">
        <f>$E$20</f>
        <v>1</v>
      </c>
    </row>
    <row r="29" spans="1:23" x14ac:dyDescent="0.4">
      <c r="D29" s="4" t="s">
        <v>79</v>
      </c>
      <c r="E29" s="13">
        <f>(E27+E28)/2</f>
        <v>2.4966085102762929</v>
      </c>
      <c r="G29" s="16" t="s">
        <v>50</v>
      </c>
      <c r="H29" s="16" t="s">
        <v>51</v>
      </c>
      <c r="I29" s="16" t="s">
        <v>52</v>
      </c>
      <c r="J29" s="16" t="s">
        <v>53</v>
      </c>
      <c r="K29" s="16" t="s">
        <v>54</v>
      </c>
      <c r="L29" s="16" t="s">
        <v>55</v>
      </c>
      <c r="M29" s="16" t="s">
        <v>56</v>
      </c>
      <c r="N29" s="16" t="s">
        <v>57</v>
      </c>
      <c r="O29" s="16" t="s">
        <v>74</v>
      </c>
      <c r="P29" s="16" t="s">
        <v>58</v>
      </c>
      <c r="Q29" s="16" t="s">
        <v>59</v>
      </c>
      <c r="R29" s="16" t="s">
        <v>60</v>
      </c>
      <c r="S29" s="16" t="s">
        <v>61</v>
      </c>
      <c r="T29" s="16" t="s">
        <v>62</v>
      </c>
      <c r="U29" s="16" t="s">
        <v>63</v>
      </c>
      <c r="V29" s="16" t="s">
        <v>64</v>
      </c>
      <c r="W29" s="16" t="s">
        <v>65</v>
      </c>
    </row>
    <row r="30" spans="1:23" x14ac:dyDescent="0.4">
      <c r="D30" s="4" t="s">
        <v>78</v>
      </c>
      <c r="E30" s="13">
        <f>(E28-E27)/2</f>
        <v>0.13017659703644657</v>
      </c>
      <c r="G30" s="1" t="str">
        <f>$E$3</f>
        <v>N</v>
      </c>
      <c r="H30" s="1" t="str">
        <f>$E$3</f>
        <v>N</v>
      </c>
      <c r="I30" s="1" t="str">
        <f>$E$3</f>
        <v>N</v>
      </c>
      <c r="J30" s="1">
        <v>3</v>
      </c>
      <c r="K30" s="10">
        <v>1</v>
      </c>
      <c r="L30" s="12">
        <f>$E$15</f>
        <v>0</v>
      </c>
      <c r="M30" s="11">
        <f>$E$10</f>
        <v>79934</v>
      </c>
      <c r="N30" s="11">
        <f>$E$11</f>
        <v>134.32</v>
      </c>
      <c r="O30" s="12">
        <f>$E$12</f>
        <v>-0.99729999999999996</v>
      </c>
      <c r="P30" s="13">
        <f>$E$16</f>
        <v>12.4498</v>
      </c>
      <c r="Q30" s="10">
        <f>$E$7</f>
        <v>0.10562000000000001</v>
      </c>
      <c r="R30" s="11">
        <f>$E$14</f>
        <v>2.5114999999999998</v>
      </c>
      <c r="S30" s="12">
        <f>$E$6</f>
        <v>219.45</v>
      </c>
      <c r="T30" s="14">
        <f>$E$9</f>
        <v>2.15</v>
      </c>
      <c r="U30" s="14">
        <f>$E$8</f>
        <v>0.15</v>
      </c>
      <c r="V30" s="10">
        <f>$E$13</f>
        <v>5.7708000000000004</v>
      </c>
      <c r="W30" s="12">
        <f>$E$4</f>
        <v>11000</v>
      </c>
    </row>
    <row r="31" spans="1:23" x14ac:dyDescent="0.4">
      <c r="G31" s="1" t="str">
        <f>$B$3</f>
        <v>Ga</v>
      </c>
      <c r="H31" s="1" t="str">
        <f>$E$3</f>
        <v>N</v>
      </c>
      <c r="I31" s="1" t="str">
        <f>$E$3</f>
        <v>N</v>
      </c>
      <c r="J31" s="1">
        <v>3</v>
      </c>
      <c r="K31" s="10">
        <v>1</v>
      </c>
      <c r="L31" s="12">
        <f>($L$13+$L$30)/2</f>
        <v>0</v>
      </c>
      <c r="M31" s="12">
        <f>$B$10</f>
        <v>7.6298000000000005E-2</v>
      </c>
      <c r="N31" s="11">
        <f>$B$11</f>
        <v>19.795999999999999</v>
      </c>
      <c r="O31" s="12">
        <f>$B$12</f>
        <v>7.1459000000000001</v>
      </c>
      <c r="P31" s="13">
        <f>$B$16</f>
        <v>3.4729000000000001</v>
      </c>
      <c r="Q31" s="10" t="str">
        <f>$B$7</f>
        <v>2.3586e−1</v>
      </c>
      <c r="R31" s="11">
        <f>($R$13+$R$30)/2</f>
        <v>2.1134499999999998</v>
      </c>
      <c r="S31" s="12">
        <f>E21*SQRT($S$13*$S$30)</f>
        <v>158.71290968286104</v>
      </c>
      <c r="T31" s="14">
        <f>$E$29</f>
        <v>2.4966085102762929</v>
      </c>
      <c r="U31" s="14">
        <f>$E$30</f>
        <v>0.13017659703644657</v>
      </c>
      <c r="V31" s="10">
        <f>($V$13+$V$30)/2</f>
        <v>4.5270999999999999</v>
      </c>
      <c r="W31" s="12">
        <f>$E$20*SQRT($W$13*$W$30)</f>
        <v>5589.0983172601282</v>
      </c>
    </row>
    <row r="32" spans="1:23" x14ac:dyDescent="0.4">
      <c r="G32" s="1" t="str">
        <f>$E$3</f>
        <v>N</v>
      </c>
      <c r="H32" s="1" t="str">
        <f>$B$3</f>
        <v>Ga</v>
      </c>
      <c r="I32" s="1" t="str">
        <f>$B$3</f>
        <v>Ga</v>
      </c>
      <c r="J32" s="1">
        <v>3</v>
      </c>
      <c r="K32" s="10">
        <v>1</v>
      </c>
      <c r="L32" s="12">
        <f>($L$13+$L$30)/2</f>
        <v>0</v>
      </c>
      <c r="M32" s="11">
        <f>$E$10</f>
        <v>79934</v>
      </c>
      <c r="N32" s="11">
        <f>$E$11</f>
        <v>134.32</v>
      </c>
      <c r="O32" s="12">
        <f>$E$12</f>
        <v>-0.99729999999999996</v>
      </c>
      <c r="P32" s="13">
        <f>$E$16</f>
        <v>12.4498</v>
      </c>
      <c r="Q32" s="10">
        <f>$E$7</f>
        <v>0.10562000000000001</v>
      </c>
      <c r="R32" s="11">
        <f>($R$13+$R$30)/2</f>
        <v>2.1134499999999998</v>
      </c>
      <c r="S32" s="12">
        <f>E21*SQRT($S$13*$S$30)</f>
        <v>158.71290968286104</v>
      </c>
      <c r="T32" s="14">
        <f>$E$29</f>
        <v>2.4966085102762929</v>
      </c>
      <c r="U32" s="14">
        <f>$E$30</f>
        <v>0.13017659703644657</v>
      </c>
      <c r="V32" s="10">
        <f>($V$13+$V$30)/2</f>
        <v>4.5270999999999999</v>
      </c>
      <c r="W32" s="12">
        <f>$E$20*SQRT($W$13*$W$30)</f>
        <v>5589.0983172601282</v>
      </c>
    </row>
    <row r="34" spans="7:23" x14ac:dyDescent="0.4">
      <c r="G34" s="9" t="s">
        <v>83</v>
      </c>
    </row>
    <row r="35" spans="7:23" x14ac:dyDescent="0.4">
      <c r="G35" s="9" t="str">
        <f>$B$3</f>
        <v>Ga</v>
      </c>
      <c r="H35" t="str">
        <f>$E$3</f>
        <v>N</v>
      </c>
      <c r="I35" t="str">
        <f>$B$3</f>
        <v>Ga</v>
      </c>
      <c r="J35">
        <v>1</v>
      </c>
      <c r="K35" s="20">
        <v>1</v>
      </c>
      <c r="L35" s="18">
        <v>0</v>
      </c>
      <c r="M35" s="19">
        <v>0</v>
      </c>
      <c r="N35" s="19">
        <v>1</v>
      </c>
      <c r="O35" s="18">
        <v>0</v>
      </c>
      <c r="P35" s="17">
        <v>1</v>
      </c>
      <c r="Q35" s="20">
        <v>1</v>
      </c>
      <c r="R35" s="19">
        <v>0</v>
      </c>
      <c r="S35" s="18">
        <v>0</v>
      </c>
      <c r="T35" s="21">
        <f>$E$29</f>
        <v>2.4966085102762929</v>
      </c>
      <c r="U35" s="21">
        <f>$E$30</f>
        <v>0.13017659703644657</v>
      </c>
      <c r="V35" s="20">
        <v>0</v>
      </c>
      <c r="W35" s="18">
        <v>0</v>
      </c>
    </row>
    <row r="36" spans="7:23" x14ac:dyDescent="0.4">
      <c r="G36" s="9" t="str">
        <f>$B$3</f>
        <v>Ga</v>
      </c>
      <c r="H36" t="str">
        <f>$B$3</f>
        <v>Ga</v>
      </c>
      <c r="I36" t="str">
        <f>$E$3</f>
        <v>N</v>
      </c>
      <c r="J36">
        <v>1</v>
      </c>
      <c r="K36" s="20">
        <v>1</v>
      </c>
      <c r="L36" s="18">
        <v>0</v>
      </c>
      <c r="M36" s="19">
        <v>0</v>
      </c>
      <c r="N36" s="19">
        <v>1</v>
      </c>
      <c r="O36" s="18">
        <v>0</v>
      </c>
      <c r="P36" s="17">
        <v>1</v>
      </c>
      <c r="Q36" s="20">
        <v>1</v>
      </c>
      <c r="R36" s="19">
        <v>0</v>
      </c>
      <c r="S36" s="18">
        <v>0</v>
      </c>
      <c r="T36" s="21">
        <f>$E$29</f>
        <v>2.4966085102762929</v>
      </c>
      <c r="U36" s="21">
        <f>$E$30</f>
        <v>0.13017659703644657</v>
      </c>
      <c r="V36" s="20">
        <v>0</v>
      </c>
      <c r="W36" s="18">
        <v>0</v>
      </c>
    </row>
    <row r="37" spans="7:23" x14ac:dyDescent="0.4">
      <c r="G37" s="9" t="str">
        <f>$E$3</f>
        <v>N</v>
      </c>
      <c r="H37" t="str">
        <f>$B$3</f>
        <v>Ga</v>
      </c>
      <c r="I37" t="str">
        <f>$E$3</f>
        <v>N</v>
      </c>
      <c r="J37">
        <v>1</v>
      </c>
      <c r="K37" s="20">
        <v>1</v>
      </c>
      <c r="L37" s="18">
        <v>0</v>
      </c>
      <c r="M37" s="19">
        <v>0</v>
      </c>
      <c r="N37" s="19">
        <v>1</v>
      </c>
      <c r="O37" s="18">
        <v>0</v>
      </c>
      <c r="P37" s="17">
        <v>1</v>
      </c>
      <c r="Q37" s="20">
        <v>1</v>
      </c>
      <c r="R37" s="19">
        <v>0</v>
      </c>
      <c r="S37" s="18">
        <v>0</v>
      </c>
      <c r="T37" s="21">
        <f>$E$29</f>
        <v>2.4966085102762929</v>
      </c>
      <c r="U37" s="21">
        <f>$E$30</f>
        <v>0.13017659703644657</v>
      </c>
      <c r="V37" s="20">
        <v>0</v>
      </c>
      <c r="W37" s="18">
        <v>0</v>
      </c>
    </row>
    <row r="38" spans="7:23" x14ac:dyDescent="0.4">
      <c r="G38" s="9" t="str">
        <f>$E$3</f>
        <v>N</v>
      </c>
      <c r="H38" t="str">
        <f>$E$3</f>
        <v>N</v>
      </c>
      <c r="I38" t="str">
        <f>$B$3</f>
        <v>Ga</v>
      </c>
      <c r="J38">
        <v>1</v>
      </c>
      <c r="K38" s="20">
        <v>1</v>
      </c>
      <c r="L38" s="18">
        <v>0</v>
      </c>
      <c r="M38" s="19">
        <v>0</v>
      </c>
      <c r="N38" s="19">
        <v>1</v>
      </c>
      <c r="O38" s="18">
        <v>0</v>
      </c>
      <c r="P38" s="17">
        <v>1</v>
      </c>
      <c r="Q38" s="20">
        <v>1</v>
      </c>
      <c r="R38" s="19">
        <v>0</v>
      </c>
      <c r="S38" s="18">
        <v>0</v>
      </c>
      <c r="T38" s="21">
        <f>$E$29</f>
        <v>2.4966085102762929</v>
      </c>
      <c r="U38" s="21">
        <f>$E$30</f>
        <v>0.13017659703644657</v>
      </c>
      <c r="V38" s="20">
        <v>0</v>
      </c>
      <c r="W38" s="18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3EAD-480F-414E-B40A-9BA15C4331F8}">
  <dimension ref="A1:Q58"/>
  <sheetViews>
    <sheetView workbookViewId="0">
      <selection activeCell="A15" sqref="A1:XFD1048576"/>
    </sheetView>
  </sheetViews>
  <sheetFormatPr defaultRowHeight="18.75" x14ac:dyDescent="0.4"/>
  <cols>
    <col min="1" max="1" width="11.5" bestFit="1" customWidth="1"/>
    <col min="4" max="4" width="10.5" bestFit="1" customWidth="1"/>
    <col min="7" max="7" width="11.5" bestFit="1" customWidth="1"/>
    <col min="14" max="14" width="10.5" bestFit="1" customWidth="1"/>
  </cols>
  <sheetData>
    <row r="1" spans="1:17" x14ac:dyDescent="0.4">
      <c r="A1" s="2" t="s">
        <v>25</v>
      </c>
      <c r="B1" s="1" t="s">
        <v>23</v>
      </c>
      <c r="D1" s="2" t="s">
        <v>25</v>
      </c>
      <c r="E1" s="1" t="s">
        <v>28</v>
      </c>
      <c r="G1" s="3" t="s">
        <v>26</v>
      </c>
      <c r="H1" s="1" t="s">
        <v>23</v>
      </c>
      <c r="J1" s="3" t="s">
        <v>26</v>
      </c>
      <c r="K1" s="1" t="s">
        <v>28</v>
      </c>
      <c r="M1" s="4" t="s">
        <v>27</v>
      </c>
      <c r="N1" s="1" t="s">
        <v>28</v>
      </c>
      <c r="P1" s="4" t="s">
        <v>43</v>
      </c>
      <c r="Q1" s="1" t="s">
        <v>28</v>
      </c>
    </row>
    <row r="2" spans="1:17" x14ac:dyDescent="0.4">
      <c r="A2" s="2" t="s">
        <v>24</v>
      </c>
      <c r="B2" s="1">
        <v>6.7830000000000004</v>
      </c>
      <c r="D2" s="2" t="s">
        <v>8</v>
      </c>
      <c r="E2" s="1">
        <f>B2/(B3-1)*EXP(E11*B5)</f>
        <v>706.30637977283402</v>
      </c>
      <c r="G2" s="3" t="s">
        <v>24</v>
      </c>
      <c r="H2" s="1">
        <v>1.5</v>
      </c>
      <c r="J2" s="3" t="s">
        <v>8</v>
      </c>
      <c r="K2" s="1">
        <f>H2/(H3-1)*EXP(K11*H5)</f>
        <v>953.9485925552151</v>
      </c>
      <c r="M2" s="4" t="s">
        <v>8</v>
      </c>
      <c r="N2" s="1">
        <f>H15*SQRT(E2*K2)</f>
        <v>820.84101804007344</v>
      </c>
      <c r="P2" s="4" t="s">
        <v>8</v>
      </c>
      <c r="Q2" s="1">
        <f>N2</f>
        <v>820.84101804007344</v>
      </c>
    </row>
    <row r="3" spans="1:17" x14ac:dyDescent="0.4">
      <c r="A3" s="2" t="s">
        <v>0</v>
      </c>
      <c r="B3" s="1">
        <v>1.8754</v>
      </c>
      <c r="D3" s="2" t="s">
        <v>18</v>
      </c>
      <c r="E3" s="1">
        <v>0</v>
      </c>
      <c r="G3" s="3" t="s">
        <v>0</v>
      </c>
      <c r="H3" s="1">
        <v>2.0693109000000001</v>
      </c>
      <c r="J3" s="3" t="s">
        <v>18</v>
      </c>
      <c r="K3" s="1">
        <v>0</v>
      </c>
      <c r="M3" s="4" t="s">
        <v>18</v>
      </c>
      <c r="N3" s="1">
        <v>0</v>
      </c>
      <c r="P3" s="4" t="s">
        <v>18</v>
      </c>
      <c r="Q3" s="1">
        <v>0</v>
      </c>
    </row>
    <row r="4" spans="1:17" x14ac:dyDescent="0.4">
      <c r="A4" s="2" t="s">
        <v>30</v>
      </c>
      <c r="B4" s="1">
        <v>1.6525000000000001</v>
      </c>
      <c r="D4" s="2" t="s">
        <v>9</v>
      </c>
      <c r="E4" s="1">
        <f>B3*B2/(B3-1)*EXP(E12*B5)</f>
        <v>161.17627353155939</v>
      </c>
      <c r="G4" s="3" t="s">
        <v>30</v>
      </c>
      <c r="H4" s="1">
        <v>1.4</v>
      </c>
      <c r="J4" s="3" t="s">
        <v>9</v>
      </c>
      <c r="K4" s="1">
        <f>H3*H2/(H3-1)*EXP(K12*H5)</f>
        <v>67.864772279855899</v>
      </c>
      <c r="M4" s="4" t="s">
        <v>9</v>
      </c>
      <c r="N4" s="1">
        <f>H16*SQRT(E4*K4)</f>
        <v>104.58580735518106</v>
      </c>
      <c r="P4" s="4" t="s">
        <v>9</v>
      </c>
      <c r="Q4" s="1">
        <f>N4</f>
        <v>104.58580735518106</v>
      </c>
    </row>
    <row r="5" spans="1:17" x14ac:dyDescent="0.4">
      <c r="A5" s="2" t="s">
        <v>29</v>
      </c>
      <c r="B5" s="1">
        <v>1.41</v>
      </c>
      <c r="D5" s="2" t="s">
        <v>13</v>
      </c>
      <c r="E5" s="1">
        <f>B7</f>
        <v>0.39405679999999998</v>
      </c>
      <c r="G5" s="3" t="s">
        <v>29</v>
      </c>
      <c r="H5" s="1">
        <v>2.29</v>
      </c>
      <c r="J5" s="3" t="s">
        <v>13</v>
      </c>
      <c r="K5" s="1">
        <f>H7</f>
        <v>1.15751E-2</v>
      </c>
      <c r="M5" s="4" t="s">
        <v>13</v>
      </c>
      <c r="N5" s="1">
        <f>E5</f>
        <v>0.39405679999999998</v>
      </c>
      <c r="P5" s="4" t="s">
        <v>13</v>
      </c>
      <c r="Q5" s="1">
        <f>K5</f>
        <v>1.15751E-2</v>
      </c>
    </row>
    <row r="6" spans="1:17" x14ac:dyDescent="0.4">
      <c r="A6" s="2" t="s">
        <v>7</v>
      </c>
      <c r="B6" s="1">
        <v>5.4364699999999999</v>
      </c>
      <c r="D6" s="2" t="s">
        <v>14</v>
      </c>
      <c r="E6" s="1">
        <f>B13</f>
        <v>0.1</v>
      </c>
      <c r="G6" s="3" t="s">
        <v>7</v>
      </c>
      <c r="H6" s="1">
        <v>1</v>
      </c>
      <c r="J6" s="3" t="s">
        <v>14</v>
      </c>
      <c r="K6" s="1">
        <f>H13</f>
        <v>0.2</v>
      </c>
      <c r="M6" s="4" t="s">
        <v>14</v>
      </c>
      <c r="N6" s="1">
        <f>(N18-N17)/2</f>
        <v>0.15286677320722242</v>
      </c>
      <c r="P6" s="4" t="s">
        <v>14</v>
      </c>
      <c r="Q6" s="1">
        <f>N6</f>
        <v>0.15286677320722242</v>
      </c>
    </row>
    <row r="7" spans="1:17" x14ac:dyDescent="0.4">
      <c r="A7" s="2" t="s">
        <v>2</v>
      </c>
      <c r="B7" s="1">
        <v>0.39405679999999998</v>
      </c>
      <c r="D7" s="2" t="s">
        <v>15</v>
      </c>
      <c r="E7" s="1">
        <f>B12</f>
        <v>3.5</v>
      </c>
      <c r="G7" s="3" t="s">
        <v>2</v>
      </c>
      <c r="H7" s="1">
        <v>1.15751E-2</v>
      </c>
      <c r="J7" s="3" t="s">
        <v>15</v>
      </c>
      <c r="K7" s="1">
        <f>H12</f>
        <v>3.15</v>
      </c>
      <c r="M7" s="4" t="s">
        <v>15</v>
      </c>
      <c r="N7" s="1">
        <f>(N17+N18)/2</f>
        <v>3.3198842976298453</v>
      </c>
      <c r="P7" s="4" t="s">
        <v>15</v>
      </c>
      <c r="Q7" s="1">
        <f>N7</f>
        <v>3.3198842976298453</v>
      </c>
    </row>
    <row r="8" spans="1:17" x14ac:dyDescent="0.4">
      <c r="A8" s="2" t="s">
        <v>3</v>
      </c>
      <c r="B8" s="1">
        <v>1.2059500000000001</v>
      </c>
      <c r="D8" s="2" t="s">
        <v>17</v>
      </c>
      <c r="E8" s="1">
        <f>B8</f>
        <v>1.2059500000000001</v>
      </c>
      <c r="G8" s="3" t="s">
        <v>3</v>
      </c>
      <c r="H8" s="1">
        <v>1.2898715999999999</v>
      </c>
      <c r="J8" s="3" t="s">
        <v>17</v>
      </c>
      <c r="K8" s="1">
        <f>H8</f>
        <v>1.2898715999999999</v>
      </c>
      <c r="M8" s="4" t="s">
        <v>17</v>
      </c>
      <c r="N8" s="1">
        <f>E8</f>
        <v>1.2059500000000001</v>
      </c>
      <c r="P8" s="4" t="s">
        <v>17</v>
      </c>
      <c r="Q8" s="1">
        <f>K8</f>
        <v>1.2898715999999999</v>
      </c>
    </row>
    <row r="9" spans="1:17" x14ac:dyDescent="0.4">
      <c r="A9" s="2" t="s">
        <v>5</v>
      </c>
      <c r="B9" s="1">
        <v>0.80033799999999999</v>
      </c>
      <c r="D9" s="2" t="s">
        <v>6</v>
      </c>
      <c r="E9" s="1">
        <f>B9</f>
        <v>0.80033799999999999</v>
      </c>
      <c r="G9" s="3" t="s">
        <v>5</v>
      </c>
      <c r="H9" s="1">
        <v>0.34132190000000001</v>
      </c>
      <c r="J9" s="3" t="s">
        <v>6</v>
      </c>
      <c r="K9" s="1">
        <f>H9</f>
        <v>0.34132190000000001</v>
      </c>
      <c r="M9" s="4" t="s">
        <v>6</v>
      </c>
      <c r="N9" s="1">
        <f>E9</f>
        <v>0.80033799999999999</v>
      </c>
      <c r="P9" s="4" t="s">
        <v>6</v>
      </c>
      <c r="Q9" s="1">
        <f>K9</f>
        <v>0.34132190000000001</v>
      </c>
    </row>
    <row r="10" spans="1:17" x14ac:dyDescent="0.4">
      <c r="A10" s="2" t="s">
        <v>4</v>
      </c>
      <c r="B10" s="1">
        <v>-0.44281700000000002</v>
      </c>
      <c r="D10" s="2" t="s">
        <v>16</v>
      </c>
      <c r="E10" s="1">
        <f>B10</f>
        <v>-0.44281700000000002</v>
      </c>
      <c r="G10" s="3" t="s">
        <v>4</v>
      </c>
      <c r="H10" s="1">
        <v>-0.26</v>
      </c>
      <c r="J10" s="3" t="s">
        <v>16</v>
      </c>
      <c r="K10" s="1">
        <f>H10</f>
        <v>-0.26</v>
      </c>
      <c r="M10" s="4" t="s">
        <v>16</v>
      </c>
      <c r="N10" s="1">
        <f>E10</f>
        <v>-0.44281700000000002</v>
      </c>
      <c r="P10" s="4" t="s">
        <v>16</v>
      </c>
      <c r="Q10" s="1">
        <f>K10</f>
        <v>-0.26</v>
      </c>
    </row>
    <row r="11" spans="1:17" x14ac:dyDescent="0.4">
      <c r="A11" s="2" t="s">
        <v>31</v>
      </c>
      <c r="B11" s="1">
        <v>1.83057</v>
      </c>
      <c r="D11" s="2" t="s">
        <v>11</v>
      </c>
      <c r="E11" s="1">
        <f>B4*SQRT(2*B3)</f>
        <v>3.2003938105333227</v>
      </c>
      <c r="G11" s="3" t="s">
        <v>31</v>
      </c>
      <c r="H11" s="1">
        <v>0</v>
      </c>
      <c r="J11" s="3" t="s">
        <v>11</v>
      </c>
      <c r="K11" s="1">
        <f>H4*SQRT(2*H3)</f>
        <v>2.8481044096029908</v>
      </c>
      <c r="M11" s="4" t="s">
        <v>11</v>
      </c>
      <c r="N11" s="1">
        <f>(E11+K11)/2</f>
        <v>3.0242491100681566</v>
      </c>
      <c r="P11" s="4" t="s">
        <v>11</v>
      </c>
      <c r="Q11" s="1">
        <f>N11</f>
        <v>3.0242491100681566</v>
      </c>
    </row>
    <row r="12" spans="1:17" x14ac:dyDescent="0.4">
      <c r="A12" s="2" t="s">
        <v>32</v>
      </c>
      <c r="B12" s="1">
        <v>3.5</v>
      </c>
      <c r="D12" s="2" t="s">
        <v>12</v>
      </c>
      <c r="E12" s="1">
        <f>B4*SQRT(2/B3)</f>
        <v>1.7065126429206154</v>
      </c>
      <c r="G12" s="3" t="s">
        <v>32</v>
      </c>
      <c r="H12" s="1">
        <v>3.15</v>
      </c>
      <c r="J12" s="3" t="s">
        <v>12</v>
      </c>
      <c r="K12" s="1">
        <f>H4*SQRT(2/H3)</f>
        <v>1.3763540363137268</v>
      </c>
      <c r="M12" s="4" t="s">
        <v>12</v>
      </c>
      <c r="N12" s="1">
        <f>(E12+K12)/2</f>
        <v>1.5414333396171711</v>
      </c>
      <c r="P12" s="4" t="s">
        <v>12</v>
      </c>
      <c r="Q12" s="1">
        <f>N12</f>
        <v>1.5414333396171711</v>
      </c>
    </row>
    <row r="13" spans="1:17" x14ac:dyDescent="0.4">
      <c r="A13" s="2" t="s">
        <v>33</v>
      </c>
      <c r="B13" s="1">
        <v>0.1</v>
      </c>
      <c r="D13" s="2" t="s">
        <v>10</v>
      </c>
      <c r="E13" s="1">
        <f>B11</f>
        <v>1.83057</v>
      </c>
      <c r="G13" s="3" t="s">
        <v>33</v>
      </c>
      <c r="H13" s="1">
        <v>0.2</v>
      </c>
      <c r="J13" s="3" t="s">
        <v>10</v>
      </c>
      <c r="K13" s="1">
        <f>H11</f>
        <v>0</v>
      </c>
      <c r="M13" s="4" t="s">
        <v>10</v>
      </c>
      <c r="N13" s="1">
        <f>(E13+K13)/2</f>
        <v>0.91528500000000002</v>
      </c>
      <c r="P13" s="4" t="s">
        <v>10</v>
      </c>
      <c r="Q13" s="1">
        <f>N13</f>
        <v>0.91528500000000002</v>
      </c>
    </row>
    <row r="14" spans="1:17" x14ac:dyDescent="0.4">
      <c r="A14" s="2" t="s">
        <v>34</v>
      </c>
      <c r="B14" s="1">
        <v>10</v>
      </c>
      <c r="D14" s="2" t="s">
        <v>20</v>
      </c>
      <c r="E14" s="1">
        <f>B6</f>
        <v>5.4364699999999999</v>
      </c>
      <c r="G14" s="3" t="s">
        <v>34</v>
      </c>
      <c r="H14" s="1">
        <v>10</v>
      </c>
      <c r="J14" s="3" t="s">
        <v>20</v>
      </c>
      <c r="K14" s="1">
        <f>H6</f>
        <v>1</v>
      </c>
      <c r="M14" s="4" t="s">
        <v>20</v>
      </c>
      <c r="N14" s="1">
        <f>B6</f>
        <v>5.4364699999999999</v>
      </c>
      <c r="P14" s="4" t="s">
        <v>20</v>
      </c>
      <c r="Q14" s="1">
        <f>H6</f>
        <v>1</v>
      </c>
    </row>
    <row r="15" spans="1:17" x14ac:dyDescent="0.4">
      <c r="D15" s="2" t="s">
        <v>19</v>
      </c>
      <c r="E15" s="1">
        <f>B14</f>
        <v>10</v>
      </c>
      <c r="G15" s="3" t="s">
        <v>22</v>
      </c>
      <c r="H15" s="1">
        <v>1</v>
      </c>
      <c r="J15" s="3" t="s">
        <v>19</v>
      </c>
      <c r="K15" s="1">
        <f>H14</f>
        <v>10</v>
      </c>
      <c r="M15" s="4" t="s">
        <v>19</v>
      </c>
      <c r="N15" s="1">
        <f>SQRT(E15*K15)</f>
        <v>10</v>
      </c>
      <c r="P15" s="4" t="s">
        <v>19</v>
      </c>
      <c r="Q15" s="1">
        <f>N15</f>
        <v>10</v>
      </c>
    </row>
    <row r="16" spans="1:17" x14ac:dyDescent="0.4">
      <c r="G16" s="3" t="s">
        <v>21</v>
      </c>
      <c r="H16" s="1">
        <v>1</v>
      </c>
    </row>
    <row r="17" spans="1:17" x14ac:dyDescent="0.4">
      <c r="A17" s="5" t="s">
        <v>41</v>
      </c>
      <c r="D17" s="2" t="s">
        <v>35</v>
      </c>
      <c r="E17" s="1">
        <f>E7-E6</f>
        <v>3.4</v>
      </c>
      <c r="J17" s="3" t="s">
        <v>37</v>
      </c>
      <c r="K17" s="1">
        <f>K7-K6</f>
        <v>2.9499999999999997</v>
      </c>
      <c r="M17" s="4" t="s">
        <v>39</v>
      </c>
      <c r="N17" s="1">
        <f>SQRT(E17*K17)</f>
        <v>3.1670175244226231</v>
      </c>
      <c r="P17" s="4" t="s">
        <v>39</v>
      </c>
      <c r="Q17" s="1">
        <f>N17</f>
        <v>3.1670175244226231</v>
      </c>
    </row>
    <row r="18" spans="1:17" x14ac:dyDescent="0.4">
      <c r="A18" s="5" t="s">
        <v>42</v>
      </c>
      <c r="D18" s="2" t="s">
        <v>36</v>
      </c>
      <c r="E18" s="1">
        <f>E7+E6</f>
        <v>3.6</v>
      </c>
      <c r="J18" s="3" t="s">
        <v>38</v>
      </c>
      <c r="K18" s="1">
        <f>K7+K6</f>
        <v>3.35</v>
      </c>
      <c r="M18" s="4" t="s">
        <v>40</v>
      </c>
      <c r="N18" s="1">
        <f>SQRT(E18*K18)</f>
        <v>3.4727510708370679</v>
      </c>
      <c r="P18" s="4" t="s">
        <v>40</v>
      </c>
      <c r="Q18" s="1">
        <f>N18</f>
        <v>3.4727510708370679</v>
      </c>
    </row>
    <row r="19" spans="1:17" x14ac:dyDescent="0.4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1" spans="1:17" x14ac:dyDescent="0.4">
      <c r="G21" s="3" t="s">
        <v>26</v>
      </c>
      <c r="H21" s="1" t="s">
        <v>23</v>
      </c>
      <c r="J21" s="3" t="s">
        <v>26</v>
      </c>
      <c r="K21" s="1" t="s">
        <v>28</v>
      </c>
      <c r="M21" s="4" t="s">
        <v>27</v>
      </c>
      <c r="N21" s="1" t="s">
        <v>28</v>
      </c>
      <c r="P21" s="4" t="s">
        <v>43</v>
      </c>
      <c r="Q21" s="1" t="s">
        <v>28</v>
      </c>
    </row>
    <row r="22" spans="1:17" x14ac:dyDescent="0.4">
      <c r="G22" s="3" t="s">
        <v>45</v>
      </c>
      <c r="H22" s="1">
        <v>37188.421999999999</v>
      </c>
      <c r="J22" s="3" t="s">
        <v>8</v>
      </c>
      <c r="K22" s="1">
        <f>H22</f>
        <v>37188.421999999999</v>
      </c>
      <c r="M22" s="4" t="s">
        <v>8</v>
      </c>
      <c r="N22" s="1">
        <f>H35*SQRT(E2*K22)</f>
        <v>5125.077532319332</v>
      </c>
      <c r="P22" s="4" t="s">
        <v>8</v>
      </c>
      <c r="Q22" s="1">
        <f>N22</f>
        <v>5125.077532319332</v>
      </c>
    </row>
    <row r="23" spans="1:17" x14ac:dyDescent="0.4">
      <c r="G23" s="3" t="s">
        <v>44</v>
      </c>
      <c r="H23" s="1">
        <v>66.846000000000004</v>
      </c>
      <c r="J23" s="3" t="s">
        <v>18</v>
      </c>
      <c r="K23" s="1">
        <v>0</v>
      </c>
      <c r="M23" s="4" t="s">
        <v>18</v>
      </c>
      <c r="N23" s="1">
        <v>0</v>
      </c>
      <c r="P23" s="4" t="s">
        <v>18</v>
      </c>
      <c r="Q23" s="1">
        <v>0</v>
      </c>
    </row>
    <row r="24" spans="1:17" x14ac:dyDescent="0.4">
      <c r="G24" s="3" t="s">
        <v>48</v>
      </c>
      <c r="H24" s="1">
        <v>4.87</v>
      </c>
      <c r="J24" s="3" t="s">
        <v>9</v>
      </c>
      <c r="K24" s="1">
        <f>H23</f>
        <v>66.846000000000004</v>
      </c>
      <c r="M24" s="4" t="s">
        <v>9</v>
      </c>
      <c r="N24" s="1">
        <f>H36*SQRT(E4*K24)</f>
        <v>122.57018465491097</v>
      </c>
      <c r="P24" s="4" t="s">
        <v>9</v>
      </c>
      <c r="Q24" s="1">
        <f>N24</f>
        <v>122.57018465491097</v>
      </c>
    </row>
    <row r="25" spans="1:17" x14ac:dyDescent="0.4">
      <c r="G25" s="3" t="s">
        <v>49</v>
      </c>
      <c r="H25" s="1">
        <v>1.0109999999999999</v>
      </c>
      <c r="J25" s="3" t="s">
        <v>13</v>
      </c>
      <c r="K25" s="1">
        <f>H26</f>
        <v>7.3379999999999999E-3</v>
      </c>
      <c r="M25" s="4" t="s">
        <v>13</v>
      </c>
      <c r="N25" s="1">
        <f>E5</f>
        <v>0.39405679999999998</v>
      </c>
      <c r="P25" s="4" t="s">
        <v>13</v>
      </c>
      <c r="Q25" s="1">
        <f>N25</f>
        <v>0.39405679999999998</v>
      </c>
    </row>
    <row r="26" spans="1:17" x14ac:dyDescent="0.4">
      <c r="G26" s="3" t="s">
        <v>1</v>
      </c>
      <c r="H26" s="1">
        <v>7.3379999999999999E-3</v>
      </c>
      <c r="J26" s="3" t="s">
        <v>14</v>
      </c>
      <c r="K26" s="1">
        <f>(H33-H32)/2</f>
        <v>0.17500000000000004</v>
      </c>
      <c r="M26" s="4" t="s">
        <v>14</v>
      </c>
      <c r="N26" s="1">
        <f>(N38-N37)/2</f>
        <v>0.13597510072017371</v>
      </c>
      <c r="P26" s="4" t="s">
        <v>14</v>
      </c>
      <c r="Q26" s="1">
        <f>N26</f>
        <v>0.13597510072017371</v>
      </c>
    </row>
    <row r="27" spans="1:17" x14ac:dyDescent="0.4">
      <c r="G27" s="3" t="s">
        <v>7</v>
      </c>
      <c r="H27" s="1">
        <v>1</v>
      </c>
      <c r="J27" s="3" t="s">
        <v>15</v>
      </c>
      <c r="K27" s="1">
        <f>(H33+H32)/2</f>
        <v>3.8250000000000002</v>
      </c>
      <c r="M27" s="4" t="s">
        <v>15</v>
      </c>
      <c r="N27" s="1">
        <f>(N37+N38)/2</f>
        <v>3.6587580914818814</v>
      </c>
      <c r="P27" s="4" t="s">
        <v>15</v>
      </c>
      <c r="Q27" s="1">
        <f>N27</f>
        <v>3.6587580914818814</v>
      </c>
    </row>
    <row r="28" spans="1:17" x14ac:dyDescent="0.4">
      <c r="G28" s="3" t="s">
        <v>46</v>
      </c>
      <c r="H28" s="1">
        <v>0.99099999999999999</v>
      </c>
      <c r="J28" s="3" t="s">
        <v>17</v>
      </c>
      <c r="K28" s="1">
        <f>H29</f>
        <v>6.649</v>
      </c>
      <c r="M28" s="4" t="s">
        <v>17</v>
      </c>
      <c r="N28" s="1">
        <f>E8</f>
        <v>1.2059500000000001</v>
      </c>
      <c r="P28" s="4" t="s">
        <v>17</v>
      </c>
      <c r="Q28" s="1">
        <f>K28</f>
        <v>6.649</v>
      </c>
    </row>
    <row r="29" spans="1:17" x14ac:dyDescent="0.4">
      <c r="G29" s="3" t="s">
        <v>3</v>
      </c>
      <c r="H29" s="1">
        <v>6.649</v>
      </c>
      <c r="J29" s="3" t="s">
        <v>6</v>
      </c>
      <c r="K29" s="1">
        <f>H30</f>
        <v>0.23150000000000001</v>
      </c>
      <c r="M29" s="4" t="s">
        <v>6</v>
      </c>
      <c r="N29" s="1">
        <f>E9</f>
        <v>0.80033799999999999</v>
      </c>
      <c r="P29" s="4" t="s">
        <v>6</v>
      </c>
      <c r="Q29" s="1">
        <f>K29</f>
        <v>0.23150000000000001</v>
      </c>
    </row>
    <row r="30" spans="1:17" x14ac:dyDescent="0.4">
      <c r="G30" s="3" t="s">
        <v>5</v>
      </c>
      <c r="H30" s="1">
        <v>0.23150000000000001</v>
      </c>
      <c r="J30" s="3" t="s">
        <v>16</v>
      </c>
      <c r="K30" s="1">
        <f>H31</f>
        <v>0.22539999999999999</v>
      </c>
      <c r="M30" s="4" t="s">
        <v>16</v>
      </c>
      <c r="N30" s="1">
        <f>E10</f>
        <v>-0.44281700000000002</v>
      </c>
      <c r="P30" s="4" t="s">
        <v>16</v>
      </c>
      <c r="Q30" s="1">
        <f>K30</f>
        <v>0.22539999999999999</v>
      </c>
    </row>
    <row r="31" spans="1:17" x14ac:dyDescent="0.4">
      <c r="G31" s="3" t="s">
        <v>4</v>
      </c>
      <c r="H31" s="1">
        <v>0.22539999999999999</v>
      </c>
      <c r="J31" s="3" t="s">
        <v>11</v>
      </c>
      <c r="K31" s="1">
        <f>H24</f>
        <v>4.87</v>
      </c>
      <c r="M31" s="4" t="s">
        <v>11</v>
      </c>
      <c r="N31" s="1">
        <f>(E11+K31)/2</f>
        <v>4.0351969052666616</v>
      </c>
      <c r="P31" s="4" t="s">
        <v>11</v>
      </c>
      <c r="Q31" s="1">
        <f>N31</f>
        <v>4.0351969052666616</v>
      </c>
    </row>
    <row r="32" spans="1:17" x14ac:dyDescent="0.4">
      <c r="G32" s="3" t="s">
        <v>32</v>
      </c>
      <c r="H32" s="1">
        <v>3.65</v>
      </c>
      <c r="J32" s="3" t="s">
        <v>12</v>
      </c>
      <c r="K32" s="1">
        <f>H25</f>
        <v>1.0109999999999999</v>
      </c>
      <c r="M32" s="4" t="s">
        <v>12</v>
      </c>
      <c r="N32" s="1">
        <f>(E12+K32)/2</f>
        <v>1.3587563214603078</v>
      </c>
      <c r="P32" s="4" t="s">
        <v>12</v>
      </c>
      <c r="Q32" s="1">
        <f>N32</f>
        <v>1.3587563214603078</v>
      </c>
    </row>
    <row r="33" spans="1:17" x14ac:dyDescent="0.4">
      <c r="G33" s="3" t="s">
        <v>47</v>
      </c>
      <c r="H33" s="1">
        <v>4</v>
      </c>
      <c r="J33" s="3" t="s">
        <v>10</v>
      </c>
      <c r="K33" s="1">
        <f>H28</f>
        <v>0.99099999999999999</v>
      </c>
      <c r="M33" s="4" t="s">
        <v>10</v>
      </c>
      <c r="N33" s="1">
        <f>(E13+K33)/2</f>
        <v>1.410785</v>
      </c>
      <c r="P33" s="4" t="s">
        <v>10</v>
      </c>
      <c r="Q33" s="1">
        <f>N33</f>
        <v>1.410785</v>
      </c>
    </row>
    <row r="34" spans="1:17" x14ac:dyDescent="0.4">
      <c r="G34" s="3" t="s">
        <v>34</v>
      </c>
      <c r="H34" s="1">
        <v>10</v>
      </c>
      <c r="J34" s="3" t="s">
        <v>20</v>
      </c>
      <c r="K34" s="1">
        <f>H27</f>
        <v>1</v>
      </c>
      <c r="M34" s="4" t="s">
        <v>20</v>
      </c>
      <c r="N34" s="1">
        <f>H27</f>
        <v>1</v>
      </c>
      <c r="P34" s="4" t="s">
        <v>20</v>
      </c>
      <c r="Q34" s="1">
        <f>N34</f>
        <v>1</v>
      </c>
    </row>
    <row r="35" spans="1:17" x14ac:dyDescent="0.4">
      <c r="G35" s="3" t="s">
        <v>22</v>
      </c>
      <c r="H35" s="1">
        <v>1</v>
      </c>
      <c r="J35" s="3" t="s">
        <v>19</v>
      </c>
      <c r="K35" s="1">
        <f>H34</f>
        <v>10</v>
      </c>
      <c r="M35" s="4" t="s">
        <v>19</v>
      </c>
      <c r="N35" s="1">
        <f>SQRT(E35*K35)</f>
        <v>0</v>
      </c>
      <c r="P35" s="4" t="s">
        <v>19</v>
      </c>
      <c r="Q35" s="1">
        <f>N35</f>
        <v>0</v>
      </c>
    </row>
    <row r="36" spans="1:17" x14ac:dyDescent="0.4">
      <c r="G36" s="3" t="s">
        <v>21</v>
      </c>
      <c r="H36" s="1">
        <v>1.180855</v>
      </c>
    </row>
    <row r="37" spans="1:17" x14ac:dyDescent="0.4">
      <c r="J37" s="3" t="s">
        <v>37</v>
      </c>
      <c r="K37" s="1">
        <f>H32</f>
        <v>3.65</v>
      </c>
      <c r="M37" s="4" t="s">
        <v>39</v>
      </c>
      <c r="N37" s="1">
        <f>SQRT(E17*K37)</f>
        <v>3.5227829907617076</v>
      </c>
      <c r="P37" s="4" t="s">
        <v>39</v>
      </c>
      <c r="Q37" s="1">
        <f>N37</f>
        <v>3.5227829907617076</v>
      </c>
    </row>
    <row r="38" spans="1:17" x14ac:dyDescent="0.4">
      <c r="J38" s="3" t="s">
        <v>38</v>
      </c>
      <c r="K38" s="1">
        <f>H33</f>
        <v>4</v>
      </c>
      <c r="M38" s="4" t="s">
        <v>40</v>
      </c>
      <c r="N38" s="1">
        <f>SQRT(E18*K38)</f>
        <v>3.7947331922020551</v>
      </c>
      <c r="P38" s="4" t="s">
        <v>40</v>
      </c>
      <c r="Q38" s="1">
        <f>N38</f>
        <v>3.7947331922020551</v>
      </c>
    </row>
    <row r="39" spans="1:17" x14ac:dyDescent="0.4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1" spans="1:17" x14ac:dyDescent="0.4">
      <c r="A41" s="2" t="s">
        <v>25</v>
      </c>
      <c r="B41" s="1" t="s">
        <v>23</v>
      </c>
      <c r="D41" s="2" t="s">
        <v>25</v>
      </c>
      <c r="E41" s="1" t="s">
        <v>28</v>
      </c>
      <c r="G41" s="3" t="s">
        <v>26</v>
      </c>
      <c r="H41" s="1" t="s">
        <v>23</v>
      </c>
      <c r="J41" s="3" t="s">
        <v>26</v>
      </c>
      <c r="K41" s="1" t="s">
        <v>28</v>
      </c>
      <c r="M41" s="4" t="s">
        <v>27</v>
      </c>
      <c r="N41" s="1" t="s">
        <v>28</v>
      </c>
      <c r="P41" s="4" t="s">
        <v>43</v>
      </c>
      <c r="Q41" s="1" t="s">
        <v>28</v>
      </c>
    </row>
    <row r="42" spans="1:17" x14ac:dyDescent="0.4">
      <c r="A42" s="2" t="s">
        <v>45</v>
      </c>
      <c r="B42" s="1">
        <v>1830.8</v>
      </c>
      <c r="D42" s="2" t="s">
        <v>8</v>
      </c>
      <c r="E42" s="1">
        <f>B42</f>
        <v>1830.8</v>
      </c>
      <c r="G42" s="3" t="s">
        <v>45</v>
      </c>
      <c r="H42" s="1">
        <v>803.12</v>
      </c>
      <c r="J42" s="3" t="s">
        <v>8</v>
      </c>
      <c r="K42" s="1">
        <f>H42</f>
        <v>803.12</v>
      </c>
      <c r="M42" s="4" t="s">
        <v>8</v>
      </c>
      <c r="N42" s="1">
        <f>H55*SQRT(E42*K42)</f>
        <v>1212.5807585476523</v>
      </c>
      <c r="P42" s="4" t="s">
        <v>8</v>
      </c>
      <c r="Q42" s="1">
        <f>N42</f>
        <v>1212.5807585476523</v>
      </c>
    </row>
    <row r="43" spans="1:17" x14ac:dyDescent="0.4">
      <c r="A43" s="2" t="s">
        <v>44</v>
      </c>
      <c r="B43" s="1">
        <v>471.18</v>
      </c>
      <c r="D43" s="2" t="s">
        <v>18</v>
      </c>
      <c r="E43" s="1">
        <v>0</v>
      </c>
      <c r="G43" s="3" t="s">
        <v>44</v>
      </c>
      <c r="H43" s="1">
        <v>43.25</v>
      </c>
      <c r="J43" s="3" t="s">
        <v>18</v>
      </c>
      <c r="K43" s="1">
        <v>0</v>
      </c>
      <c r="M43" s="4" t="s">
        <v>18</v>
      </c>
      <c r="N43" s="1">
        <v>0</v>
      </c>
      <c r="P43" s="4" t="s">
        <v>18</v>
      </c>
      <c r="Q43" s="1">
        <v>0</v>
      </c>
    </row>
    <row r="44" spans="1:17" x14ac:dyDescent="0.4">
      <c r="A44" s="2" t="s">
        <v>48</v>
      </c>
      <c r="B44" s="1">
        <v>2.4799000000000002</v>
      </c>
      <c r="D44" s="2" t="s">
        <v>9</v>
      </c>
      <c r="E44" s="1">
        <f>B43</f>
        <v>471.18</v>
      </c>
      <c r="G44" s="3" t="s">
        <v>48</v>
      </c>
      <c r="H44" s="1">
        <v>2.83</v>
      </c>
      <c r="J44" s="3" t="s">
        <v>9</v>
      </c>
      <c r="K44" s="1">
        <f>H43</f>
        <v>43.25</v>
      </c>
      <c r="M44" s="4" t="s">
        <v>9</v>
      </c>
      <c r="N44" s="1">
        <f>H56*SQRT(E44*K44)</f>
        <v>145.9496550303418</v>
      </c>
      <c r="P44" s="4" t="s">
        <v>9</v>
      </c>
      <c r="Q44" s="1">
        <f>N44</f>
        <v>145.9496550303418</v>
      </c>
    </row>
    <row r="45" spans="1:17" x14ac:dyDescent="0.4">
      <c r="A45" s="2" t="s">
        <v>49</v>
      </c>
      <c r="B45" s="1">
        <v>1.7322</v>
      </c>
      <c r="D45" s="2" t="s">
        <v>13</v>
      </c>
      <c r="E45" s="1">
        <f>B46</f>
        <v>1.1000000000000001E-6</v>
      </c>
      <c r="G45" s="3" t="s">
        <v>49</v>
      </c>
      <c r="H45" s="1">
        <v>1.4119999999999999</v>
      </c>
      <c r="J45" s="3" t="s">
        <v>13</v>
      </c>
      <c r="K45" s="1">
        <f>H46</f>
        <v>0</v>
      </c>
      <c r="M45" s="4" t="s">
        <v>13</v>
      </c>
      <c r="N45" s="1">
        <f>E45</f>
        <v>1.1000000000000001E-6</v>
      </c>
      <c r="P45" s="4" t="s">
        <v>13</v>
      </c>
      <c r="Q45" s="1">
        <f>K45</f>
        <v>0</v>
      </c>
    </row>
    <row r="46" spans="1:17" x14ac:dyDescent="0.4">
      <c r="A46" s="2" t="s">
        <v>1</v>
      </c>
      <c r="B46" s="7">
        <v>1.1000000000000001E-6</v>
      </c>
      <c r="D46" s="2" t="s">
        <v>14</v>
      </c>
      <c r="E46" s="1">
        <f>B53</f>
        <v>0.15</v>
      </c>
      <c r="G46" s="3" t="s">
        <v>1</v>
      </c>
      <c r="H46" s="1">
        <v>0</v>
      </c>
      <c r="J46" s="3" t="s">
        <v>14</v>
      </c>
      <c r="K46" s="1">
        <f>H53</f>
        <v>0.255</v>
      </c>
      <c r="M46" s="4" t="s">
        <v>14</v>
      </c>
      <c r="N46" s="1">
        <f>(N58-N57)/2</f>
        <v>0.20067418841988038</v>
      </c>
      <c r="P46" s="4" t="s">
        <v>14</v>
      </c>
      <c r="Q46" s="1">
        <f>N46</f>
        <v>0.20067418841988038</v>
      </c>
    </row>
    <row r="47" spans="1:17" x14ac:dyDescent="0.4">
      <c r="A47" s="2" t="s">
        <v>7</v>
      </c>
      <c r="B47" s="1">
        <v>1</v>
      </c>
      <c r="D47" s="2" t="s">
        <v>15</v>
      </c>
      <c r="E47" s="1">
        <f>B52</f>
        <v>2.85</v>
      </c>
      <c r="G47" s="3" t="s">
        <v>7</v>
      </c>
      <c r="H47" s="1">
        <v>1</v>
      </c>
      <c r="J47" s="3" t="s">
        <v>15</v>
      </c>
      <c r="K47" s="1">
        <f>H52</f>
        <v>3.0750000000000002</v>
      </c>
      <c r="M47" s="4" t="s">
        <v>15</v>
      </c>
      <c r="N47" s="1">
        <f>(N57+N58)/2</f>
        <v>2.9600219374359411</v>
      </c>
      <c r="P47" s="4" t="s">
        <v>15</v>
      </c>
      <c r="Q47" s="1">
        <f>N47</f>
        <v>2.9600219374359411</v>
      </c>
    </row>
    <row r="48" spans="1:17" x14ac:dyDescent="0.4">
      <c r="A48" s="2" t="s">
        <v>46</v>
      </c>
      <c r="B48" s="1">
        <v>0</v>
      </c>
      <c r="D48" s="2" t="s">
        <v>17</v>
      </c>
      <c r="E48" s="1">
        <f>B49</f>
        <v>100390</v>
      </c>
      <c r="G48" s="3" t="s">
        <v>46</v>
      </c>
      <c r="H48" s="1">
        <v>0</v>
      </c>
      <c r="J48" s="3" t="s">
        <v>17</v>
      </c>
      <c r="K48" s="1">
        <f>H49</f>
        <v>0</v>
      </c>
      <c r="M48" s="4" t="s">
        <v>17</v>
      </c>
      <c r="N48" s="1">
        <f>E29</f>
        <v>0</v>
      </c>
      <c r="P48" s="4" t="s">
        <v>17</v>
      </c>
      <c r="Q48" s="1">
        <f>K48</f>
        <v>0</v>
      </c>
    </row>
    <row r="49" spans="1:17" x14ac:dyDescent="0.4">
      <c r="A49" s="2" t="s">
        <v>3</v>
      </c>
      <c r="B49" s="7">
        <v>100390</v>
      </c>
      <c r="D49" s="2" t="s">
        <v>6</v>
      </c>
      <c r="E49" s="1">
        <f>B50</f>
        <v>16.216999999999999</v>
      </c>
      <c r="G49" s="3" t="s">
        <v>3</v>
      </c>
      <c r="H49" s="1">
        <v>0</v>
      </c>
      <c r="J49" s="3" t="s">
        <v>6</v>
      </c>
      <c r="K49" s="1">
        <f>H50</f>
        <v>1</v>
      </c>
      <c r="M49" s="4" t="s">
        <v>6</v>
      </c>
      <c r="N49" s="1">
        <v>1</v>
      </c>
      <c r="P49" s="4" t="s">
        <v>6</v>
      </c>
      <c r="Q49" s="1">
        <f>K49</f>
        <v>1</v>
      </c>
    </row>
    <row r="50" spans="1:17" x14ac:dyDescent="0.4">
      <c r="A50" s="2" t="s">
        <v>5</v>
      </c>
      <c r="B50" s="1">
        <v>16.216999999999999</v>
      </c>
      <c r="D50" s="2" t="s">
        <v>16</v>
      </c>
      <c r="E50" s="1">
        <f>B51</f>
        <v>-0.59824999999999995</v>
      </c>
      <c r="G50" s="3" t="s">
        <v>5</v>
      </c>
      <c r="H50" s="1">
        <v>1</v>
      </c>
      <c r="J50" s="3" t="s">
        <v>16</v>
      </c>
      <c r="K50" s="1">
        <f>H51</f>
        <v>0</v>
      </c>
      <c r="M50" s="4" t="s">
        <v>16</v>
      </c>
      <c r="N50" s="1">
        <f>E31</f>
        <v>0</v>
      </c>
      <c r="P50" s="4" t="s">
        <v>16</v>
      </c>
      <c r="Q50" s="1">
        <f>K50</f>
        <v>0</v>
      </c>
    </row>
    <row r="51" spans="1:17" x14ac:dyDescent="0.4">
      <c r="A51" s="2" t="s">
        <v>4</v>
      </c>
      <c r="B51" s="1">
        <v>-0.59824999999999995</v>
      </c>
      <c r="D51" s="2" t="s">
        <v>11</v>
      </c>
      <c r="E51" s="1">
        <f>B44</f>
        <v>2.4799000000000002</v>
      </c>
      <c r="G51" s="3" t="s">
        <v>4</v>
      </c>
      <c r="H51" s="1">
        <v>0</v>
      </c>
      <c r="J51" s="3" t="s">
        <v>11</v>
      </c>
      <c r="K51" s="1">
        <f>H44</f>
        <v>2.83</v>
      </c>
      <c r="M51" s="4" t="s">
        <v>11</v>
      </c>
      <c r="N51" s="1">
        <f>(E51+K51)/2</f>
        <v>2.6549500000000004</v>
      </c>
      <c r="P51" s="4" t="s">
        <v>11</v>
      </c>
      <c r="Q51" s="1">
        <f>N51</f>
        <v>2.6549500000000004</v>
      </c>
    </row>
    <row r="52" spans="1:17" x14ac:dyDescent="0.4">
      <c r="A52" s="2" t="s">
        <v>32</v>
      </c>
      <c r="B52" s="1">
        <v>2.85</v>
      </c>
      <c r="D52" s="2" t="s">
        <v>12</v>
      </c>
      <c r="E52" s="1">
        <f>B45</f>
        <v>1.7322</v>
      </c>
      <c r="G52" s="3" t="s">
        <v>32</v>
      </c>
      <c r="H52" s="1">
        <v>3.0750000000000002</v>
      </c>
      <c r="J52" s="3" t="s">
        <v>12</v>
      </c>
      <c r="K52" s="1">
        <f>H45</f>
        <v>1.4119999999999999</v>
      </c>
      <c r="M52" s="4" t="s">
        <v>12</v>
      </c>
      <c r="N52" s="1">
        <f>(E52+K52)/2</f>
        <v>1.5720999999999998</v>
      </c>
      <c r="P52" s="4" t="s">
        <v>12</v>
      </c>
      <c r="Q52" s="1">
        <f>N52</f>
        <v>1.5720999999999998</v>
      </c>
    </row>
    <row r="53" spans="1:17" x14ac:dyDescent="0.4">
      <c r="A53" s="2" t="s">
        <v>33</v>
      </c>
      <c r="B53" s="1">
        <v>0.15</v>
      </c>
      <c r="D53" s="2" t="s">
        <v>10</v>
      </c>
      <c r="E53" s="1">
        <f>B48</f>
        <v>0</v>
      </c>
      <c r="G53" s="3" t="s">
        <v>33</v>
      </c>
      <c r="H53" s="1">
        <v>0.255</v>
      </c>
      <c r="J53" s="3" t="s">
        <v>10</v>
      </c>
      <c r="K53" s="1">
        <f>H48</f>
        <v>0</v>
      </c>
      <c r="M53" s="4" t="s">
        <v>10</v>
      </c>
      <c r="N53" s="1">
        <f>(E53+K53)/2</f>
        <v>0</v>
      </c>
      <c r="P53" s="4" t="s">
        <v>10</v>
      </c>
      <c r="Q53" s="1">
        <f>N53</f>
        <v>0</v>
      </c>
    </row>
    <row r="54" spans="1:17" x14ac:dyDescent="0.4">
      <c r="A54" s="2" t="s">
        <v>34</v>
      </c>
      <c r="B54" s="1">
        <v>10</v>
      </c>
      <c r="D54" s="2" t="s">
        <v>20</v>
      </c>
      <c r="E54" s="1">
        <f>B47</f>
        <v>1</v>
      </c>
      <c r="G54" s="3" t="s">
        <v>34</v>
      </c>
      <c r="H54" s="1">
        <v>10</v>
      </c>
      <c r="J54" s="3" t="s">
        <v>20</v>
      </c>
      <c r="K54" s="1">
        <f>H47</f>
        <v>1</v>
      </c>
      <c r="M54" s="4" t="s">
        <v>20</v>
      </c>
      <c r="N54" s="1">
        <f>B47</f>
        <v>1</v>
      </c>
      <c r="P54" s="4" t="s">
        <v>20</v>
      </c>
      <c r="Q54" s="1">
        <f>H47</f>
        <v>1</v>
      </c>
    </row>
    <row r="55" spans="1:17" x14ac:dyDescent="0.4">
      <c r="D55" s="2" t="s">
        <v>19</v>
      </c>
      <c r="E55" s="1">
        <f>B54</f>
        <v>10</v>
      </c>
      <c r="G55" s="3" t="s">
        <v>22</v>
      </c>
      <c r="H55" s="1">
        <v>1</v>
      </c>
      <c r="J55" s="3" t="s">
        <v>19</v>
      </c>
      <c r="K55" s="1">
        <f>H54</f>
        <v>10</v>
      </c>
      <c r="M55" s="4" t="s">
        <v>19</v>
      </c>
      <c r="N55" s="1">
        <f>SQRT(E55*K55)</f>
        <v>10</v>
      </c>
      <c r="P55" s="4" t="s">
        <v>19</v>
      </c>
      <c r="Q55" s="1">
        <f>N55</f>
        <v>10</v>
      </c>
    </row>
    <row r="56" spans="1:17" x14ac:dyDescent="0.4">
      <c r="G56" s="3" t="s">
        <v>21</v>
      </c>
      <c r="H56" s="1">
        <v>1.0223899999999999</v>
      </c>
    </row>
    <row r="57" spans="1:17" x14ac:dyDescent="0.4">
      <c r="D57" s="2" t="s">
        <v>37</v>
      </c>
      <c r="E57" s="1">
        <f>E47-E46</f>
        <v>2.7</v>
      </c>
      <c r="J57" s="3" t="s">
        <v>37</v>
      </c>
      <c r="K57" s="1">
        <f>K47-K46</f>
        <v>2.8200000000000003</v>
      </c>
      <c r="M57" s="4" t="s">
        <v>39</v>
      </c>
      <c r="N57" s="1">
        <f>SQRT(E57*K57)</f>
        <v>2.7593477490160607</v>
      </c>
      <c r="P57" s="4" t="s">
        <v>39</v>
      </c>
      <c r="Q57" s="1">
        <f>N57</f>
        <v>2.7593477490160607</v>
      </c>
    </row>
    <row r="58" spans="1:17" x14ac:dyDescent="0.4">
      <c r="D58" s="2" t="s">
        <v>38</v>
      </c>
      <c r="E58" s="1">
        <f>E47+E46</f>
        <v>3</v>
      </c>
      <c r="J58" s="3" t="s">
        <v>38</v>
      </c>
      <c r="K58" s="1">
        <f>K47+K46</f>
        <v>3.33</v>
      </c>
      <c r="M58" s="4" t="s">
        <v>40</v>
      </c>
      <c r="N58" s="1">
        <f>SQRT(E58*K58)</f>
        <v>3.1606961258558215</v>
      </c>
      <c r="P58" s="4" t="s">
        <v>40</v>
      </c>
      <c r="Q58" s="1">
        <f>N58</f>
        <v>3.1606961258558215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smatb</vt:lpstr>
      <vt:lpstr>Lammps</vt:lpstr>
      <vt:lpstr>CP2k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2024-09-17T01:06:32Z</dcterms:created>
  <dcterms:modified xsi:type="dcterms:W3CDTF">2024-11-11T06:11:59Z</dcterms:modified>
</cp:coreProperties>
</file>