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ша\OneDrive\Рабочий стол\СА\"/>
    </mc:Choice>
  </mc:AlternateContent>
  <xr:revisionPtr revIDLastSave="0" documentId="13_ncr:1_{0E42FF37-E549-4136-BD46-3577E37D5B3F}" xr6:coauthVersionLast="47" xr6:coauthVersionMax="47" xr10:uidLastSave="{00000000-0000-0000-0000-000000000000}"/>
  <bookViews>
    <workbookView xWindow="40" yWindow="340" windowWidth="19160" windowHeight="7080" xr2:uid="{AEBFBD7B-FBFB-4F6D-97B5-F0403814C2C7}"/>
  </bookViews>
  <sheets>
    <sheet name="Sheet1" sheetId="1" r:id="rId1"/>
  </sheets>
  <definedNames>
    <definedName name="_Toc517350767" localSheetId="0">Sheet1!$A$39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 l="1"/>
  <c r="K77" i="1"/>
  <c r="M76" i="1"/>
  <c r="M75" i="1"/>
  <c r="K76" i="1"/>
  <c r="L75" i="1"/>
  <c r="N36" i="1"/>
  <c r="R17" i="1"/>
  <c r="C55" i="1"/>
  <c r="G43" i="1"/>
  <c r="G42" i="1"/>
  <c r="C36" i="1"/>
  <c r="B36" i="1"/>
  <c r="E32" i="1"/>
  <c r="D32" i="1"/>
  <c r="C32" i="1"/>
  <c r="C31" i="1"/>
  <c r="B31" i="1"/>
  <c r="H26" i="1"/>
  <c r="E26" i="1"/>
  <c r="B26" i="1"/>
  <c r="B14" i="1"/>
  <c r="R54" i="1"/>
  <c r="R53" i="1"/>
  <c r="R50" i="1"/>
  <c r="R49" i="1"/>
  <c r="R48" i="1"/>
  <c r="R42" i="1"/>
  <c r="R20" i="1"/>
  <c r="R19" i="1"/>
  <c r="R18" i="1"/>
  <c r="B28" i="1"/>
  <c r="E28" i="1" s="1"/>
  <c r="K22" i="1" l="1"/>
  <c r="G47" i="1"/>
  <c r="G51" i="1" s="1"/>
  <c r="G46" i="1"/>
  <c r="G50" i="1" s="1"/>
  <c r="K24" i="1" l="1"/>
  <c r="K23" i="1"/>
  <c r="B23" i="1"/>
  <c r="C23" i="1"/>
  <c r="D23" i="1"/>
  <c r="E23" i="1"/>
  <c r="C22" i="1"/>
  <c r="D22" i="1"/>
  <c r="E22" i="1"/>
  <c r="B22" i="1"/>
  <c r="C8" i="1"/>
  <c r="D8" i="1"/>
  <c r="E8" i="1"/>
  <c r="G8" i="1"/>
  <c r="B8" i="1"/>
  <c r="C7" i="1"/>
  <c r="D7" i="1"/>
  <c r="E7" i="1"/>
  <c r="G7" i="1"/>
  <c r="B7" i="1"/>
  <c r="O36" i="1" l="1"/>
  <c r="N37" i="1"/>
  <c r="M36" i="1"/>
  <c r="K37" i="1"/>
  <c r="O38" i="1"/>
  <c r="L35" i="1"/>
  <c r="O37" i="1"/>
  <c r="N35" i="1"/>
  <c r="O35" i="1"/>
  <c r="R43" i="1" s="1"/>
  <c r="M35" i="1"/>
  <c r="B27" i="1"/>
  <c r="E27" i="1" s="1"/>
  <c r="L37" i="1"/>
  <c r="R44" i="1" s="1"/>
  <c r="L38" i="1"/>
  <c r="R45" i="1" s="1"/>
  <c r="L39" i="1"/>
  <c r="K38" i="1"/>
  <c r="K39" i="1"/>
  <c r="K36" i="1"/>
  <c r="M38" i="1"/>
  <c r="M39" i="1"/>
  <c r="N39" i="1"/>
  <c r="E29" i="1" l="1"/>
  <c r="R38" i="1"/>
  <c r="R39" i="1"/>
  <c r="R35" i="1"/>
  <c r="R37" i="1"/>
  <c r="R36" i="1"/>
  <c r="H28" i="1" l="1"/>
  <c r="C33" i="1" s="1"/>
  <c r="H27" i="1"/>
  <c r="B32" i="1" s="1"/>
  <c r="E31" i="1"/>
  <c r="D31" i="1"/>
  <c r="B33" i="1" l="1"/>
  <c r="E33" i="1"/>
  <c r="D33" i="1"/>
  <c r="D36" i="1" l="1"/>
  <c r="E36" i="1"/>
</calcChain>
</file>

<file path=xl/sharedStrings.xml><?xml version="1.0" encoding="utf-8"?>
<sst xmlns="http://schemas.openxmlformats.org/spreadsheetml/2006/main" count="308" uniqueCount="114">
  <si>
    <t>Станок</t>
  </si>
  <si>
    <t>СТ1</t>
  </si>
  <si>
    <t>СТ3</t>
  </si>
  <si>
    <t>СТ4</t>
  </si>
  <si>
    <t>СТ5</t>
  </si>
  <si>
    <t>СТ6</t>
  </si>
  <si>
    <t>Pi</t>
  </si>
  <si>
    <t>P1</t>
  </si>
  <si>
    <t>P2</t>
  </si>
  <si>
    <t>P3</t>
  </si>
  <si>
    <t>R1</t>
  </si>
  <si>
    <t>R2</t>
  </si>
  <si>
    <t>R3</t>
  </si>
  <si>
    <t>R</t>
  </si>
  <si>
    <t>W1</t>
  </si>
  <si>
    <t>W2</t>
  </si>
  <si>
    <t>W3</t>
  </si>
  <si>
    <t>E1</t>
  </si>
  <si>
    <t>E2</t>
  </si>
  <si>
    <t>E3</t>
  </si>
  <si>
    <t>—</t>
  </si>
  <si>
    <t>V2</t>
  </si>
  <si>
    <t>V3</t>
  </si>
  <si>
    <t>p1</t>
  </si>
  <si>
    <t>p6</t>
  </si>
  <si>
    <t>СТ2</t>
  </si>
  <si>
    <t>Производительность, изделий/ч</t>
  </si>
  <si>
    <t>к1</t>
  </si>
  <si>
    <t>Стоимость станка, тыс. ден.ед.</t>
  </si>
  <si>
    <t>к2</t>
  </si>
  <si>
    <t>Надежность</t>
  </si>
  <si>
    <t>достаточно высокая</t>
  </si>
  <si>
    <t>средняя</t>
  </si>
  <si>
    <t>очень высокая</t>
  </si>
  <si>
    <t>достаточно высокая (немного ниже, чем у СТ1 и СТ6)</t>
  </si>
  <si>
    <t>к3</t>
  </si>
  <si>
    <r>
      <t>P</t>
    </r>
    <r>
      <rPr>
        <vertAlign val="subscript"/>
        <sz val="12"/>
        <color rgb="FF000000"/>
        <rFont val="Times New Roman"/>
        <family val="1"/>
        <charset val="204"/>
      </rPr>
      <t>0</t>
    </r>
  </si>
  <si>
    <t>M=</t>
  </si>
  <si>
    <t>N=</t>
  </si>
  <si>
    <t>Веса по разбросу</t>
  </si>
  <si>
    <t>Комплексные оценки альтернатив (суммы взвешенных оценок)</t>
  </si>
  <si>
    <t>Взвешенные оценки альтернатив</t>
  </si>
  <si>
    <t>E6</t>
  </si>
  <si>
    <t>1э</t>
  </si>
  <si>
    <t>2э</t>
  </si>
  <si>
    <t>важнее</t>
  </si>
  <si>
    <t>S2</t>
  </si>
  <si>
    <t>S3</t>
  </si>
  <si>
    <t>Веса критериев</t>
  </si>
  <si>
    <t>C2</t>
  </si>
  <si>
    <t>C3</t>
  </si>
  <si>
    <t>Эксперты</t>
  </si>
  <si>
    <t>Критерии</t>
  </si>
  <si>
    <t>С1</t>
  </si>
  <si>
    <t>С2</t>
  </si>
  <si>
    <t>С3</t>
  </si>
  <si>
    <t>С</t>
  </si>
  <si>
    <t>Ранги</t>
  </si>
  <si>
    <t>К1</t>
  </si>
  <si>
    <t>К2</t>
  </si>
  <si>
    <t>К3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</si>
  <si>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1</t>
    </r>
  </si>
  <si>
    <r>
      <t>К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</si>
  <si>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К</t>
    </r>
    <r>
      <rPr>
        <vertAlign val="subscript"/>
        <sz val="12"/>
        <color rgb="FF000000"/>
        <rFont val="Times New Roman"/>
        <family val="1"/>
        <charset val="204"/>
      </rPr>
      <t>3</t>
    </r>
  </si>
  <si>
    <t>p2</t>
  </si>
  <si>
    <t>р3</t>
  </si>
  <si>
    <t>р4</t>
  </si>
  <si>
    <t>Парето с приведеннымии безразмерными оценками</t>
  </si>
  <si>
    <t>Минимальные оценки альтернатив</t>
  </si>
  <si>
    <t xml:space="preserve">Пороговое значение минимальной оценки </t>
  </si>
  <si>
    <t>Приведенные безразмерные оценки</t>
  </si>
  <si>
    <t>Множество для дальнейшего анализа, выбранное с помощью экспресс-анализа</t>
  </si>
  <si>
    <t>Средние оценки по каждому критерию</t>
  </si>
  <si>
    <t>Величины разброса по каждому критерию</t>
  </si>
  <si>
    <t>Сумма</t>
  </si>
  <si>
    <t>Чем &gt; тем важнее</t>
  </si>
  <si>
    <t>лучший</t>
  </si>
  <si>
    <t>худший</t>
  </si>
  <si>
    <t>Методика скаляризации векторных оценок</t>
  </si>
  <si>
    <t>Методика сравнительной оценки двух альтернатив по степени доминирования</t>
  </si>
  <si>
    <t>Ранжирование критериев по важности</t>
  </si>
  <si>
    <t>Отношения оценок альтернатив (степени домин-я)</t>
  </si>
  <si>
    <t xml:space="preserve">Скорректированные степени домин-я альтернатив </t>
  </si>
  <si>
    <t>D1</t>
  </si>
  <si>
    <t>Оценки доминирования</t>
  </si>
  <si>
    <t>ст1 над ст2</t>
  </si>
  <si>
    <t>ст2 над ст1</t>
  </si>
  <si>
    <t>D2</t>
  </si>
  <si>
    <t xml:space="preserve">Обобщенная оценка доминирования D=D1/D2 = </t>
  </si>
  <si>
    <t>СТ1 лучше</t>
  </si>
  <si>
    <t>&gt;1</t>
  </si>
  <si>
    <t>Изначально Парето (убирается СТ5)</t>
  </si>
  <si>
    <t>Модифицированный алгоритм Кемени-Снелла</t>
  </si>
  <si>
    <t>Суммы</t>
  </si>
  <si>
    <t>Ранжирование альтернатив</t>
  </si>
  <si>
    <t>Матрицы парных сравнений</t>
  </si>
  <si>
    <t>V1</t>
  </si>
  <si>
    <t>Матрица потерь</t>
  </si>
  <si>
    <t>Суммы строк</t>
  </si>
  <si>
    <t>Предварительное ранжирование</t>
  </si>
  <si>
    <t>p4</t>
  </si>
  <si>
    <t>Предварительное ранжирование альтернатив СТ3, СТ6, СТ1, СТ2, СТ4</t>
  </si>
  <si>
    <t>Окончательное ранжирование альтернатив СТ6, СТ3, СТ1, СТ2, СТ4</t>
  </si>
  <si>
    <t>Метод Электра</t>
  </si>
  <si>
    <t>очень высо-кая</t>
  </si>
  <si>
    <t>согласие</t>
  </si>
  <si>
    <t>несогласие</t>
  </si>
  <si>
    <t>-</t>
  </si>
  <si>
    <t>предельное (мин)</t>
  </si>
  <si>
    <t>предельное (макс)</t>
  </si>
  <si>
    <r>
      <t>С</t>
    </r>
    <r>
      <rPr>
        <vertAlign val="superscript"/>
        <sz val="12"/>
        <color theme="1"/>
        <rFont val="Times New Roman"/>
        <family val="1"/>
        <charset val="204"/>
      </rPr>
      <t>*</t>
    </r>
    <r>
      <rPr>
        <sz val="12"/>
        <color theme="1"/>
        <rFont val="Times New Roman"/>
        <family val="1"/>
        <charset val="204"/>
      </rPr>
      <t>=0,65</t>
    </r>
  </si>
  <si>
    <t>D*=0,25</t>
  </si>
  <si>
    <t>СТ3 и СТ6</t>
  </si>
  <si>
    <t>Ядро альтернатив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</si>
</sst>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6BC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E0C2"/>
        <bgColor indexed="64"/>
      </patternFill>
    </fill>
    <fill>
      <patternFill patternType="solid">
        <fgColor rgb="FFFFCC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2" fontId="1" fillId="0" borderId="3" xfId="0" applyNumberFormat="1" applyFont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left" vertical="center" wrapText="1"/>
    </xf>
    <xf numFmtId="2" fontId="1" fillId="0" borderId="3" xfId="0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0" fontId="1" fillId="7" borderId="3" xfId="0" applyFont="1" applyFill="1" applyBorder="1" applyAlignment="1">
      <alignment horizontal="center"/>
    </xf>
    <xf numFmtId="0" fontId="1" fillId="6" borderId="3" xfId="0" applyFont="1" applyFill="1" applyBorder="1"/>
    <xf numFmtId="2" fontId="1" fillId="9" borderId="3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3" xfId="0" applyNumberFormat="1" applyFont="1" applyFill="1" applyBorder="1" applyAlignment="1">
      <alignment horizontal="center" vertical="center"/>
    </xf>
    <xf numFmtId="0" fontId="1" fillId="9" borderId="0" xfId="0" applyFont="1" applyFill="1"/>
    <xf numFmtId="0" fontId="0" fillId="9" borderId="0" xfId="0" applyFill="1"/>
    <xf numFmtId="0" fontId="2" fillId="0" borderId="0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6E0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7521-2871-41B5-8F91-0AFAD2620F25}">
  <dimension ref="A1:AI83"/>
  <sheetViews>
    <sheetView tabSelected="1" topLeftCell="D53" zoomScale="40" zoomScaleNormal="40" workbookViewId="0">
      <selection activeCell="T83" sqref="T83"/>
    </sheetView>
  </sheetViews>
  <sheetFormatPr defaultRowHeight="14.5" x14ac:dyDescent="0.35"/>
  <cols>
    <col min="1" max="1" width="31.36328125" customWidth="1"/>
    <col min="2" max="2" width="13.90625" customWidth="1"/>
    <col min="3" max="3" width="14.453125" customWidth="1"/>
    <col min="4" max="4" width="13.81640625" customWidth="1"/>
    <col min="5" max="5" width="11.81640625" customWidth="1"/>
    <col min="6" max="6" width="14" customWidth="1"/>
    <col min="7" max="7" width="13.90625" customWidth="1"/>
    <col min="8" max="8" width="8.81640625" bestFit="1" customWidth="1"/>
    <col min="10" max="10" width="18.81640625" customWidth="1"/>
    <col min="11" max="13" width="13.7265625" bestFit="1" customWidth="1"/>
    <col min="14" max="14" width="13.7265625" customWidth="1"/>
    <col min="15" max="15" width="13.7265625" bestFit="1" customWidth="1"/>
    <col min="16" max="16" width="12.36328125" customWidth="1"/>
    <col min="18" max="22" width="8.81640625" bestFit="1" customWidth="1"/>
    <col min="25" max="29" width="8.81640625" bestFit="1" customWidth="1"/>
  </cols>
  <sheetData>
    <row r="1" spans="1:35" ht="15.5" x14ac:dyDescent="0.35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2" t="s">
        <v>4</v>
      </c>
      <c r="G1" s="3" t="s">
        <v>5</v>
      </c>
      <c r="H1" s="8"/>
      <c r="I1" s="6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41.4" customHeight="1" x14ac:dyDescent="0.35">
      <c r="A2" s="1" t="s">
        <v>26</v>
      </c>
      <c r="B2" s="4">
        <v>25</v>
      </c>
      <c r="C2" s="4">
        <v>25</v>
      </c>
      <c r="D2" s="4">
        <v>30</v>
      </c>
      <c r="E2" s="4">
        <v>15</v>
      </c>
      <c r="F2" s="5">
        <v>20</v>
      </c>
      <c r="G2" s="6">
        <v>35</v>
      </c>
      <c r="H2" s="16" t="s">
        <v>27</v>
      </c>
      <c r="I2" s="61" t="s">
        <v>37</v>
      </c>
      <c r="J2" s="18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44.4" customHeight="1" x14ac:dyDescent="0.35">
      <c r="A3" s="1" t="s">
        <v>28</v>
      </c>
      <c r="B3" s="4">
        <v>140</v>
      </c>
      <c r="C3" s="4">
        <v>100</v>
      </c>
      <c r="D3" s="4">
        <v>200</v>
      </c>
      <c r="E3" s="4">
        <v>100</v>
      </c>
      <c r="F3" s="5">
        <v>100</v>
      </c>
      <c r="G3" s="6">
        <v>200</v>
      </c>
      <c r="H3" s="16" t="s">
        <v>29</v>
      </c>
      <c r="I3" s="61" t="s">
        <v>38</v>
      </c>
      <c r="J3" s="18">
        <v>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78" customHeight="1" x14ac:dyDescent="0.35">
      <c r="A4" s="1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5" t="s">
        <v>32</v>
      </c>
      <c r="G4" s="6" t="s">
        <v>31</v>
      </c>
      <c r="H4" s="7" t="s">
        <v>35</v>
      </c>
      <c r="I4" s="62"/>
      <c r="J4" s="16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15.5" x14ac:dyDescent="0.35">
      <c r="A5" s="8" t="s">
        <v>67</v>
      </c>
      <c r="B5" s="8"/>
      <c r="C5" s="8"/>
      <c r="D5" s="8"/>
      <c r="E5" s="8"/>
      <c r="F5" s="8"/>
      <c r="G5" s="8"/>
      <c r="H5" s="8"/>
      <c r="I5" s="6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15.5" x14ac:dyDescent="0.35">
      <c r="A6" s="3" t="s">
        <v>0</v>
      </c>
      <c r="B6" s="3" t="s">
        <v>1</v>
      </c>
      <c r="C6" s="3" t="s">
        <v>25</v>
      </c>
      <c r="D6" s="3" t="s">
        <v>2</v>
      </c>
      <c r="E6" s="3" t="s">
        <v>3</v>
      </c>
      <c r="F6" s="3" t="s">
        <v>4</v>
      </c>
      <c r="G6" s="3" t="s">
        <v>5</v>
      </c>
      <c r="H6" s="8"/>
      <c r="I6" s="6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31" x14ac:dyDescent="0.35">
      <c r="A7" s="3" t="s">
        <v>26</v>
      </c>
      <c r="B7" s="10">
        <f>B2/$G$2</f>
        <v>0.7142857142857143</v>
      </c>
      <c r="C7" s="10">
        <f t="shared" ref="C7:G7" si="0">C2/$G$2</f>
        <v>0.7142857142857143</v>
      </c>
      <c r="D7" s="10">
        <f t="shared" si="0"/>
        <v>0.8571428571428571</v>
      </c>
      <c r="E7" s="10">
        <f t="shared" si="0"/>
        <v>0.42857142857142855</v>
      </c>
      <c r="F7" s="11"/>
      <c r="G7" s="10">
        <f t="shared" si="0"/>
        <v>1</v>
      </c>
      <c r="H7" s="8"/>
      <c r="I7" s="6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31" x14ac:dyDescent="0.35">
      <c r="A8" s="3" t="s">
        <v>28</v>
      </c>
      <c r="B8" s="10">
        <f>$C$3/B3</f>
        <v>0.7142857142857143</v>
      </c>
      <c r="C8" s="10">
        <f t="shared" ref="C8:G8" si="1">$C$3/C3</f>
        <v>1</v>
      </c>
      <c r="D8" s="10">
        <f t="shared" si="1"/>
        <v>0.5</v>
      </c>
      <c r="E8" s="10">
        <f t="shared" si="1"/>
        <v>1</v>
      </c>
      <c r="F8" s="11"/>
      <c r="G8" s="10">
        <f t="shared" si="1"/>
        <v>0.5</v>
      </c>
      <c r="H8" s="8"/>
      <c r="I8" s="6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15.5" x14ac:dyDescent="0.35">
      <c r="A9" s="3" t="s">
        <v>30</v>
      </c>
      <c r="B9" s="13">
        <v>0.8</v>
      </c>
      <c r="C9" s="13">
        <v>0.5</v>
      </c>
      <c r="D9" s="12">
        <v>1</v>
      </c>
      <c r="E9" s="13">
        <v>0.7</v>
      </c>
      <c r="F9" s="14"/>
      <c r="G9" s="13">
        <v>0.8</v>
      </c>
      <c r="H9" s="8"/>
      <c r="I9" s="6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5.5" x14ac:dyDescent="0.35">
      <c r="A10" s="8" t="s">
        <v>68</v>
      </c>
      <c r="B10" s="8"/>
      <c r="C10" s="8"/>
      <c r="D10" s="8"/>
      <c r="E10" s="8"/>
      <c r="F10" s="8"/>
      <c r="G10" s="8"/>
      <c r="H10" s="8"/>
      <c r="I10" s="6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5.5" x14ac:dyDescent="0.35">
      <c r="A11" s="3" t="s">
        <v>0</v>
      </c>
      <c r="B11" s="3" t="s">
        <v>1</v>
      </c>
      <c r="C11" s="3" t="s">
        <v>25</v>
      </c>
      <c r="D11" s="3" t="s">
        <v>2</v>
      </c>
      <c r="E11" s="3" t="s">
        <v>3</v>
      </c>
      <c r="F11" s="3" t="s">
        <v>4</v>
      </c>
      <c r="G11" s="3" t="s">
        <v>5</v>
      </c>
      <c r="H11" s="8"/>
      <c r="I11" s="6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5.5" x14ac:dyDescent="0.35">
      <c r="A12" s="3" t="s">
        <v>6</v>
      </c>
      <c r="B12" s="10">
        <v>0.71</v>
      </c>
      <c r="C12" s="10">
        <v>0.5</v>
      </c>
      <c r="D12" s="10">
        <v>0.5</v>
      </c>
      <c r="E12" s="15">
        <v>0.43</v>
      </c>
      <c r="F12" s="11"/>
      <c r="G12" s="10">
        <v>0.5</v>
      </c>
      <c r="H12" s="8"/>
      <c r="I12" s="60"/>
      <c r="J12" s="47" t="s">
        <v>92</v>
      </c>
      <c r="K12" s="47"/>
      <c r="L12" s="47"/>
      <c r="M12" s="4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15.5" x14ac:dyDescent="0.35">
      <c r="A13" s="8" t="s">
        <v>69</v>
      </c>
      <c r="B13" s="8"/>
      <c r="C13" s="8"/>
      <c r="D13" s="8"/>
      <c r="E13" s="8"/>
      <c r="F13" s="8"/>
      <c r="G13" s="8"/>
      <c r="H13" s="8"/>
      <c r="I13" s="6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17.5" x14ac:dyDescent="0.35">
      <c r="A14" s="3" t="s">
        <v>36</v>
      </c>
      <c r="B14" s="22">
        <f>SUM(B12:E12,G12)/(5+1)</f>
        <v>0.44</v>
      </c>
      <c r="C14" s="8"/>
      <c r="D14" s="8"/>
      <c r="E14" s="8"/>
      <c r="F14" s="8"/>
      <c r="G14" s="8"/>
      <c r="H14" s="8"/>
      <c r="I14" s="60"/>
      <c r="J14" s="8" t="s">
        <v>91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15.5" x14ac:dyDescent="0.35">
      <c r="A15" s="8" t="s">
        <v>71</v>
      </c>
      <c r="B15" s="8"/>
      <c r="C15" s="8"/>
      <c r="D15" s="8"/>
      <c r="E15" s="8"/>
      <c r="F15" s="8"/>
      <c r="G15" s="8"/>
      <c r="H15" s="8"/>
      <c r="I15" s="6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15.5" x14ac:dyDescent="0.35">
      <c r="A16" s="1" t="s">
        <v>0</v>
      </c>
      <c r="B16" s="1" t="s">
        <v>1</v>
      </c>
      <c r="C16" s="1" t="s">
        <v>25</v>
      </c>
      <c r="D16" s="1" t="s">
        <v>2</v>
      </c>
      <c r="E16" s="3" t="s">
        <v>5</v>
      </c>
      <c r="F16" s="8"/>
      <c r="G16" s="8"/>
      <c r="H16" s="8"/>
      <c r="I16" s="60"/>
      <c r="J16" s="8" t="s">
        <v>57</v>
      </c>
      <c r="K16" s="8"/>
      <c r="L16" s="8"/>
      <c r="M16" s="8"/>
      <c r="N16" s="8"/>
      <c r="O16" s="8"/>
      <c r="P16" s="8"/>
      <c r="Q16" s="8" t="s">
        <v>93</v>
      </c>
      <c r="R16" s="8"/>
      <c r="S16" s="8"/>
      <c r="T16" s="8"/>
      <c r="U16" s="8"/>
      <c r="V16" s="8"/>
      <c r="W16" s="8"/>
      <c r="X16" s="8" t="s">
        <v>94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31" x14ac:dyDescent="0.35">
      <c r="A17" s="1" t="s">
        <v>26</v>
      </c>
      <c r="B17" s="4">
        <v>25</v>
      </c>
      <c r="C17" s="4">
        <v>25</v>
      </c>
      <c r="D17" s="4">
        <v>30</v>
      </c>
      <c r="E17" s="6">
        <v>35</v>
      </c>
      <c r="F17" s="8"/>
      <c r="G17" s="9"/>
      <c r="H17" s="8"/>
      <c r="I17" s="60"/>
      <c r="J17" s="42" t="s">
        <v>51</v>
      </c>
      <c r="K17" s="42" t="s">
        <v>52</v>
      </c>
      <c r="L17" s="42"/>
      <c r="M17" s="42"/>
      <c r="N17" s="8"/>
      <c r="O17" s="8"/>
      <c r="P17" s="8"/>
      <c r="Q17" s="21" t="s">
        <v>56</v>
      </c>
      <c r="R17" s="31">
        <f>SUM(R18:R20)</f>
        <v>52</v>
      </c>
      <c r="S17" s="8"/>
      <c r="T17" s="8"/>
      <c r="U17" s="8"/>
      <c r="V17" s="8"/>
      <c r="W17" s="8"/>
      <c r="X17" s="33" t="s">
        <v>57</v>
      </c>
      <c r="Y17" s="34" t="s">
        <v>1</v>
      </c>
      <c r="Z17" s="34" t="s">
        <v>25</v>
      </c>
      <c r="AA17" s="34" t="s">
        <v>2</v>
      </c>
      <c r="AB17" s="34" t="s">
        <v>3</v>
      </c>
      <c r="AC17" s="34" t="s">
        <v>5</v>
      </c>
      <c r="AD17" s="8"/>
      <c r="AE17" s="8"/>
      <c r="AF17" s="8"/>
      <c r="AG17" s="8"/>
      <c r="AH17" s="8"/>
      <c r="AI17" s="8"/>
    </row>
    <row r="18" spans="1:35" ht="31.5" customHeight="1" x14ac:dyDescent="0.35">
      <c r="A18" s="1" t="s">
        <v>28</v>
      </c>
      <c r="B18" s="4">
        <v>140</v>
      </c>
      <c r="C18" s="4">
        <v>100</v>
      </c>
      <c r="D18" s="4">
        <v>200</v>
      </c>
      <c r="E18" s="6">
        <v>200</v>
      </c>
      <c r="F18" s="8"/>
      <c r="G18" s="9"/>
      <c r="H18" s="8"/>
      <c r="I18" s="60"/>
      <c r="J18" s="42"/>
      <c r="K18" s="35" t="s">
        <v>61</v>
      </c>
      <c r="L18" s="35" t="s">
        <v>62</v>
      </c>
      <c r="M18" s="35" t="s">
        <v>63</v>
      </c>
      <c r="N18" s="8"/>
      <c r="O18" s="8"/>
      <c r="P18" s="8"/>
      <c r="Q18" s="21" t="s">
        <v>53</v>
      </c>
      <c r="R18" s="31">
        <f>SUM(K19:K20)</f>
        <v>20</v>
      </c>
      <c r="S18" s="8"/>
      <c r="T18" s="8"/>
      <c r="U18" s="8"/>
      <c r="V18" s="8"/>
      <c r="W18" s="8"/>
      <c r="X18" s="34" t="s">
        <v>58</v>
      </c>
      <c r="Y18" s="33">
        <v>3</v>
      </c>
      <c r="Z18" s="33">
        <v>3</v>
      </c>
      <c r="AA18" s="33">
        <v>2</v>
      </c>
      <c r="AB18" s="33">
        <v>4</v>
      </c>
      <c r="AC18" s="33">
        <v>1</v>
      </c>
      <c r="AD18" s="8"/>
      <c r="AE18" s="8"/>
      <c r="AF18" s="8"/>
      <c r="AG18" s="8"/>
      <c r="AH18" s="8"/>
      <c r="AI18" s="8"/>
    </row>
    <row r="19" spans="1:35" ht="31" x14ac:dyDescent="0.35">
      <c r="A19" s="1" t="s">
        <v>30</v>
      </c>
      <c r="B19" s="4" t="s">
        <v>31</v>
      </c>
      <c r="C19" s="4" t="s">
        <v>32</v>
      </c>
      <c r="D19" s="4" t="s">
        <v>33</v>
      </c>
      <c r="E19" s="6" t="s">
        <v>31</v>
      </c>
      <c r="F19" s="8"/>
      <c r="G19" s="9"/>
      <c r="H19" s="8"/>
      <c r="I19" s="60"/>
      <c r="J19" s="35">
        <v>1</v>
      </c>
      <c r="K19" s="6">
        <v>10</v>
      </c>
      <c r="L19" s="6">
        <v>8</v>
      </c>
      <c r="M19" s="6">
        <v>9</v>
      </c>
      <c r="N19" s="8"/>
      <c r="O19" s="8"/>
      <c r="P19" s="8"/>
      <c r="Q19" s="21" t="s">
        <v>54</v>
      </c>
      <c r="R19" s="31">
        <f>SUM(L19:L20)</f>
        <v>16</v>
      </c>
      <c r="S19" s="8"/>
      <c r="T19" s="8"/>
      <c r="U19" s="8"/>
      <c r="V19" s="8"/>
      <c r="W19" s="8"/>
      <c r="X19" s="34" t="s">
        <v>59</v>
      </c>
      <c r="Y19" s="33">
        <v>2</v>
      </c>
      <c r="Z19" s="33">
        <v>1</v>
      </c>
      <c r="AA19" s="33">
        <v>3</v>
      </c>
      <c r="AB19" s="33">
        <v>1</v>
      </c>
      <c r="AC19" s="33">
        <v>3</v>
      </c>
      <c r="AD19" s="8"/>
      <c r="AE19" s="8"/>
      <c r="AF19" s="8"/>
      <c r="AG19" s="8"/>
      <c r="AH19" s="8"/>
      <c r="AI19" s="8"/>
    </row>
    <row r="20" spans="1:35" ht="15.5" x14ac:dyDescent="0.35">
      <c r="A20" s="8" t="s">
        <v>70</v>
      </c>
      <c r="B20" s="8"/>
      <c r="C20" s="8"/>
      <c r="D20" s="8"/>
      <c r="E20" s="8"/>
      <c r="F20" s="8"/>
      <c r="G20" s="8"/>
      <c r="H20" s="8"/>
      <c r="I20" s="60"/>
      <c r="J20" s="35">
        <v>2</v>
      </c>
      <c r="K20" s="6">
        <v>10</v>
      </c>
      <c r="L20" s="6">
        <v>8</v>
      </c>
      <c r="M20" s="6">
        <v>7</v>
      </c>
      <c r="N20" s="8"/>
      <c r="O20" s="8"/>
      <c r="P20" s="8"/>
      <c r="Q20" s="21" t="s">
        <v>55</v>
      </c>
      <c r="R20" s="31">
        <f>SUM(M19:M20)</f>
        <v>16</v>
      </c>
      <c r="S20" s="8"/>
      <c r="T20" s="8"/>
      <c r="U20" s="8"/>
      <c r="V20" s="8"/>
      <c r="W20" s="8"/>
      <c r="X20" s="34" t="s">
        <v>60</v>
      </c>
      <c r="Y20" s="33">
        <v>2</v>
      </c>
      <c r="Z20" s="33">
        <v>4</v>
      </c>
      <c r="AA20" s="33">
        <v>1</v>
      </c>
      <c r="AB20" s="33">
        <v>3</v>
      </c>
      <c r="AC20" s="33">
        <v>2</v>
      </c>
      <c r="AD20" s="8"/>
      <c r="AE20" s="8"/>
      <c r="AF20" s="8"/>
      <c r="AG20" s="8"/>
      <c r="AH20" s="8"/>
      <c r="AI20" s="8"/>
    </row>
    <row r="21" spans="1:35" ht="18.5" customHeight="1" x14ac:dyDescent="0.35">
      <c r="A21" s="3" t="s">
        <v>0</v>
      </c>
      <c r="B21" s="3" t="s">
        <v>1</v>
      </c>
      <c r="C21" s="3" t="s">
        <v>25</v>
      </c>
      <c r="D21" s="3" t="s">
        <v>2</v>
      </c>
      <c r="E21" s="3" t="s">
        <v>5</v>
      </c>
      <c r="F21" s="8"/>
      <c r="G21" s="8"/>
      <c r="H21" s="8"/>
      <c r="I21" s="60"/>
      <c r="J21" s="8" t="s">
        <v>48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31" x14ac:dyDescent="0.35">
      <c r="A22" s="3" t="s">
        <v>26</v>
      </c>
      <c r="B22" s="10">
        <f>B17/$E$17</f>
        <v>0.7142857142857143</v>
      </c>
      <c r="C22" s="10">
        <f t="shared" ref="C22:E22" si="2">C17/$E$17</f>
        <v>0.7142857142857143</v>
      </c>
      <c r="D22" s="10">
        <f t="shared" si="2"/>
        <v>0.8571428571428571</v>
      </c>
      <c r="E22" s="10">
        <f t="shared" si="2"/>
        <v>1</v>
      </c>
      <c r="F22" s="17" t="s">
        <v>37</v>
      </c>
      <c r="G22" s="18">
        <v>3</v>
      </c>
      <c r="H22" s="8"/>
      <c r="I22" s="60"/>
      <c r="J22" s="21" t="s">
        <v>96</v>
      </c>
      <c r="K22" s="23">
        <f>R18/$R$17</f>
        <v>0.38461538461538464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31" x14ac:dyDescent="0.35">
      <c r="A23" s="3" t="s">
        <v>28</v>
      </c>
      <c r="B23" s="10">
        <f>$C$18/B18</f>
        <v>0.7142857142857143</v>
      </c>
      <c r="C23" s="10">
        <f t="shared" ref="C23:E23" si="3">$C$18/C18</f>
        <v>1</v>
      </c>
      <c r="D23" s="10">
        <f t="shared" si="3"/>
        <v>0.5</v>
      </c>
      <c r="E23" s="10">
        <f t="shared" si="3"/>
        <v>0.5</v>
      </c>
      <c r="F23" s="17" t="s">
        <v>38</v>
      </c>
      <c r="G23" s="18">
        <v>4</v>
      </c>
      <c r="H23" s="8"/>
      <c r="I23" s="60"/>
      <c r="J23" s="21" t="s">
        <v>21</v>
      </c>
      <c r="K23" s="22">
        <f t="shared" ref="K23:K24" si="4">R19/$R$17</f>
        <v>0.30769230769230771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.5" x14ac:dyDescent="0.35">
      <c r="A24" s="3" t="s">
        <v>30</v>
      </c>
      <c r="B24" s="10">
        <v>0.8</v>
      </c>
      <c r="C24" s="10">
        <v>0.5</v>
      </c>
      <c r="D24" s="10">
        <v>1</v>
      </c>
      <c r="E24" s="10">
        <v>0.8</v>
      </c>
      <c r="F24" s="8"/>
      <c r="G24" s="8"/>
      <c r="H24" s="8"/>
      <c r="I24" s="60"/>
      <c r="J24" s="21" t="s">
        <v>22</v>
      </c>
      <c r="K24" s="22">
        <f t="shared" si="4"/>
        <v>0.30769230769230771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.5" x14ac:dyDescent="0.35">
      <c r="A25" s="8" t="s">
        <v>72</v>
      </c>
      <c r="B25" s="8"/>
      <c r="C25" s="8"/>
      <c r="D25" s="8" t="s">
        <v>73</v>
      </c>
      <c r="E25" s="8"/>
      <c r="F25" s="8"/>
      <c r="G25" s="8" t="s">
        <v>39</v>
      </c>
      <c r="H25" s="8"/>
      <c r="I25" s="60"/>
      <c r="J25" s="8" t="s">
        <v>95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.5" x14ac:dyDescent="0.35">
      <c r="A26" s="20" t="s">
        <v>7</v>
      </c>
      <c r="B26" s="19">
        <f>SUM(B22:E22)/4</f>
        <v>0.8214285714285714</v>
      </c>
      <c r="C26" s="8"/>
      <c r="D26" s="21" t="s">
        <v>10</v>
      </c>
      <c r="E26" s="22">
        <f>SUM(ABS(B22-B26), ABS(C22-B26), ABS(D22-B26),ABS(E22-B26))/(4*B26)</f>
        <v>0.13043478260869562</v>
      </c>
      <c r="F26" s="8"/>
      <c r="G26" s="21" t="s">
        <v>14</v>
      </c>
      <c r="H26" s="22">
        <f>E26/$E$29</f>
        <v>0.22842738025984088</v>
      </c>
      <c r="I26" s="60"/>
      <c r="J26" s="33"/>
      <c r="K26" s="34" t="s">
        <v>1</v>
      </c>
      <c r="L26" s="34" t="s">
        <v>25</v>
      </c>
      <c r="M26" s="34" t="s">
        <v>2</v>
      </c>
      <c r="N26" s="34" t="s">
        <v>3</v>
      </c>
      <c r="O26" s="34" t="s">
        <v>5</v>
      </c>
      <c r="P26" s="8"/>
      <c r="Q26" s="33"/>
      <c r="R26" s="34" t="s">
        <v>1</v>
      </c>
      <c r="S26" s="34" t="s">
        <v>25</v>
      </c>
      <c r="T26" s="34" t="s">
        <v>2</v>
      </c>
      <c r="U26" s="34" t="s">
        <v>3</v>
      </c>
      <c r="V26" s="34" t="s">
        <v>5</v>
      </c>
      <c r="W26" s="8"/>
      <c r="X26" s="33"/>
      <c r="Y26" s="34" t="s">
        <v>1</v>
      </c>
      <c r="Z26" s="34" t="s">
        <v>25</v>
      </c>
      <c r="AA26" s="34" t="s">
        <v>2</v>
      </c>
      <c r="AB26" s="34" t="s">
        <v>3</v>
      </c>
      <c r="AC26" s="34" t="s">
        <v>5</v>
      </c>
      <c r="AD26" s="8"/>
      <c r="AE26" s="8"/>
      <c r="AF26" s="8"/>
      <c r="AG26" s="8"/>
      <c r="AH26" s="8"/>
      <c r="AI26" s="8"/>
    </row>
    <row r="27" spans="1:35" ht="15.5" x14ac:dyDescent="0.35">
      <c r="A27" s="20" t="s">
        <v>8</v>
      </c>
      <c r="B27" s="19">
        <f>SUM(B23:E23)/4</f>
        <v>0.6785714285714286</v>
      </c>
      <c r="C27" s="8"/>
      <c r="D27" s="21" t="s">
        <v>11</v>
      </c>
      <c r="E27" s="22">
        <f>SUM(ABS(B23-B27), ABS(C23-B27), ABS(D23-B27),ABS(E23-B27))/(4*B27)</f>
        <v>0.26315789473684209</v>
      </c>
      <c r="F27" s="8"/>
      <c r="G27" s="21" t="s">
        <v>15</v>
      </c>
      <c r="H27" s="23">
        <f>E27/$E$29</f>
        <v>0.46086225841897732</v>
      </c>
      <c r="I27" s="60"/>
      <c r="J27" s="34" t="s">
        <v>1</v>
      </c>
      <c r="K27" s="33" t="s">
        <v>20</v>
      </c>
      <c r="L27" s="33">
        <v>0</v>
      </c>
      <c r="M27" s="33">
        <v>-1</v>
      </c>
      <c r="N27" s="33">
        <v>1</v>
      </c>
      <c r="O27" s="33">
        <v>-1</v>
      </c>
      <c r="P27" s="8"/>
      <c r="Q27" s="34" t="s">
        <v>1</v>
      </c>
      <c r="R27" s="33" t="s">
        <v>20</v>
      </c>
      <c r="S27" s="33">
        <v>-1</v>
      </c>
      <c r="T27" s="33">
        <v>1</v>
      </c>
      <c r="U27" s="33">
        <v>-1</v>
      </c>
      <c r="V27" s="33">
        <v>1</v>
      </c>
      <c r="W27" s="8"/>
      <c r="X27" s="34" t="s">
        <v>1</v>
      </c>
      <c r="Y27" s="33" t="s">
        <v>20</v>
      </c>
      <c r="Z27" s="33">
        <v>1</v>
      </c>
      <c r="AA27" s="33">
        <v>-1</v>
      </c>
      <c r="AB27" s="33">
        <v>1</v>
      </c>
      <c r="AC27" s="33">
        <v>0</v>
      </c>
      <c r="AD27" s="8"/>
      <c r="AE27" s="8"/>
      <c r="AF27" s="8"/>
      <c r="AG27" s="8"/>
      <c r="AH27" s="8"/>
      <c r="AI27" s="8"/>
    </row>
    <row r="28" spans="1:35" ht="15.5" x14ac:dyDescent="0.35">
      <c r="A28" s="20" t="s">
        <v>9</v>
      </c>
      <c r="B28" s="19">
        <f>SUM(B24:E24)/4</f>
        <v>0.77499999999999991</v>
      </c>
      <c r="C28" s="8"/>
      <c r="D28" s="21" t="s">
        <v>12</v>
      </c>
      <c r="E28" s="22">
        <f>SUM(ABS(B24-B28), ABS(C24-B28), ABS(D24-B28),ABS(E24-B28))/(4*B28)</f>
        <v>0.1774193548387098</v>
      </c>
      <c r="F28" s="8"/>
      <c r="G28" s="21" t="s">
        <v>16</v>
      </c>
      <c r="H28" s="22">
        <f>E28/$E$29</f>
        <v>0.31071036132118168</v>
      </c>
      <c r="I28" s="60"/>
      <c r="J28" s="34" t="s">
        <v>25</v>
      </c>
      <c r="K28" s="33">
        <v>0</v>
      </c>
      <c r="L28" s="33" t="s">
        <v>20</v>
      </c>
      <c r="M28" s="33">
        <v>-1</v>
      </c>
      <c r="N28" s="33">
        <v>1</v>
      </c>
      <c r="O28" s="33">
        <v>-1</v>
      </c>
      <c r="P28" s="8"/>
      <c r="Q28" s="34" t="s">
        <v>25</v>
      </c>
      <c r="R28" s="33">
        <v>1</v>
      </c>
      <c r="S28" s="33" t="s">
        <v>20</v>
      </c>
      <c r="T28" s="33">
        <v>1</v>
      </c>
      <c r="U28" s="33">
        <v>0</v>
      </c>
      <c r="V28" s="33">
        <v>1</v>
      </c>
      <c r="W28" s="8"/>
      <c r="X28" s="34" t="s">
        <v>25</v>
      </c>
      <c r="Y28" s="33">
        <v>-1</v>
      </c>
      <c r="Z28" s="33" t="s">
        <v>20</v>
      </c>
      <c r="AA28" s="33">
        <v>-1</v>
      </c>
      <c r="AB28" s="33">
        <v>-1</v>
      </c>
      <c r="AC28" s="33">
        <v>-1</v>
      </c>
      <c r="AD28" s="8"/>
      <c r="AE28" s="8"/>
      <c r="AF28" s="8"/>
      <c r="AG28" s="8"/>
      <c r="AH28" s="8"/>
      <c r="AI28" s="8"/>
    </row>
    <row r="29" spans="1:35" ht="15.5" x14ac:dyDescent="0.35">
      <c r="A29" s="24" t="s">
        <v>41</v>
      </c>
      <c r="B29" s="8"/>
      <c r="C29" s="43" t="s">
        <v>74</v>
      </c>
      <c r="D29" s="21" t="s">
        <v>13</v>
      </c>
      <c r="E29" s="22">
        <f>SUM(E26:E28)</f>
        <v>0.57101203218424756</v>
      </c>
      <c r="F29" s="8"/>
      <c r="G29" s="8" t="s">
        <v>75</v>
      </c>
      <c r="H29" s="8"/>
      <c r="I29" s="60"/>
      <c r="J29" s="34" t="s">
        <v>2</v>
      </c>
      <c r="K29" s="33">
        <v>1</v>
      </c>
      <c r="L29" s="33">
        <v>1</v>
      </c>
      <c r="M29" s="33" t="s">
        <v>20</v>
      </c>
      <c r="N29" s="33">
        <v>1</v>
      </c>
      <c r="O29" s="33">
        <v>-1</v>
      </c>
      <c r="P29" s="8"/>
      <c r="Q29" s="34" t="s">
        <v>2</v>
      </c>
      <c r="R29" s="33">
        <v>-1</v>
      </c>
      <c r="S29" s="33">
        <v>-1</v>
      </c>
      <c r="T29" s="33" t="s">
        <v>20</v>
      </c>
      <c r="U29" s="33">
        <v>-1</v>
      </c>
      <c r="V29" s="33">
        <v>0</v>
      </c>
      <c r="W29" s="8"/>
      <c r="X29" s="34" t="s">
        <v>2</v>
      </c>
      <c r="Y29" s="33">
        <v>1</v>
      </c>
      <c r="Z29" s="33">
        <v>1</v>
      </c>
      <c r="AA29" s="33" t="s">
        <v>20</v>
      </c>
      <c r="AB29" s="33">
        <v>1</v>
      </c>
      <c r="AC29" s="33">
        <v>1</v>
      </c>
      <c r="AD29" s="8"/>
      <c r="AE29" s="8"/>
      <c r="AF29" s="8"/>
      <c r="AG29" s="8"/>
      <c r="AH29" s="8"/>
      <c r="AI29" s="8"/>
    </row>
    <row r="30" spans="1:35" ht="15.5" x14ac:dyDescent="0.35">
      <c r="A30" s="3" t="s">
        <v>0</v>
      </c>
      <c r="B30" s="3" t="s">
        <v>1</v>
      </c>
      <c r="C30" s="3" t="s">
        <v>25</v>
      </c>
      <c r="D30" s="3" t="s">
        <v>2</v>
      </c>
      <c r="E30" s="3" t="s">
        <v>5</v>
      </c>
      <c r="F30" s="8"/>
      <c r="G30" s="8"/>
      <c r="H30" s="8"/>
      <c r="I30" s="60"/>
      <c r="J30" s="34" t="s">
        <v>3</v>
      </c>
      <c r="K30" s="33">
        <v>-1</v>
      </c>
      <c r="L30" s="33">
        <v>-1</v>
      </c>
      <c r="M30" s="33">
        <v>-1</v>
      </c>
      <c r="N30" s="33" t="s">
        <v>20</v>
      </c>
      <c r="O30" s="33">
        <v>-1</v>
      </c>
      <c r="P30" s="8"/>
      <c r="Q30" s="34" t="s">
        <v>3</v>
      </c>
      <c r="R30" s="33">
        <v>1</v>
      </c>
      <c r="S30" s="33">
        <v>0</v>
      </c>
      <c r="T30" s="33">
        <v>1</v>
      </c>
      <c r="U30" s="33" t="s">
        <v>20</v>
      </c>
      <c r="V30" s="33">
        <v>1</v>
      </c>
      <c r="W30" s="8"/>
      <c r="X30" s="34" t="s">
        <v>3</v>
      </c>
      <c r="Y30" s="33">
        <v>-1</v>
      </c>
      <c r="Z30" s="33">
        <v>1</v>
      </c>
      <c r="AA30" s="33">
        <v>-1</v>
      </c>
      <c r="AB30" s="33" t="s">
        <v>20</v>
      </c>
      <c r="AC30" s="33">
        <v>-1</v>
      </c>
      <c r="AD30" s="8"/>
      <c r="AE30" s="8"/>
      <c r="AF30" s="8"/>
      <c r="AG30" s="8"/>
      <c r="AH30" s="8"/>
      <c r="AI30" s="8"/>
    </row>
    <row r="31" spans="1:35" ht="31" x14ac:dyDescent="0.35">
      <c r="A31" s="3" t="s">
        <v>26</v>
      </c>
      <c r="B31" s="10">
        <f>$H26/B22</f>
        <v>0.31979833236377725</v>
      </c>
      <c r="C31" s="10">
        <f>$H26/C22</f>
        <v>0.31979833236377725</v>
      </c>
      <c r="D31" s="10">
        <f>$H26/D22</f>
        <v>0.2664986103031477</v>
      </c>
      <c r="E31" s="10">
        <f>$H26/E22</f>
        <v>0.22842738025984088</v>
      </c>
      <c r="F31" s="8"/>
      <c r="G31" s="8"/>
      <c r="H31" s="8"/>
      <c r="I31" s="60"/>
      <c r="J31" s="34" t="s">
        <v>5</v>
      </c>
      <c r="K31" s="33">
        <v>1</v>
      </c>
      <c r="L31" s="33">
        <v>1</v>
      </c>
      <c r="M31" s="33">
        <v>1</v>
      </c>
      <c r="N31" s="33">
        <v>1</v>
      </c>
      <c r="O31" s="33" t="s">
        <v>20</v>
      </c>
      <c r="P31" s="8"/>
      <c r="Q31" s="34" t="s">
        <v>5</v>
      </c>
      <c r="R31" s="33">
        <v>-1</v>
      </c>
      <c r="S31" s="33">
        <v>-1</v>
      </c>
      <c r="T31" s="33">
        <v>0</v>
      </c>
      <c r="U31" s="33">
        <v>-1</v>
      </c>
      <c r="V31" s="33" t="s">
        <v>20</v>
      </c>
      <c r="W31" s="8"/>
      <c r="X31" s="34" t="s">
        <v>5</v>
      </c>
      <c r="Y31" s="33">
        <v>0</v>
      </c>
      <c r="Z31" s="33">
        <v>1</v>
      </c>
      <c r="AA31" s="33">
        <v>-1</v>
      </c>
      <c r="AB31" s="33">
        <v>1</v>
      </c>
      <c r="AC31" s="33" t="s">
        <v>20</v>
      </c>
      <c r="AD31" s="8"/>
      <c r="AE31" s="8"/>
      <c r="AF31" s="8"/>
      <c r="AG31" s="8"/>
      <c r="AH31" s="8"/>
      <c r="AI31" s="8"/>
    </row>
    <row r="32" spans="1:35" ht="31" x14ac:dyDescent="0.35">
      <c r="A32" s="3" t="s">
        <v>28</v>
      </c>
      <c r="B32" s="10">
        <f>$H27/B23</f>
        <v>0.64520716178656823</v>
      </c>
      <c r="C32" s="10">
        <f>$H27/C23</f>
        <v>0.46086225841897732</v>
      </c>
      <c r="D32" s="10">
        <f>$H27/D23</f>
        <v>0.92172451683795464</v>
      </c>
      <c r="E32" s="10">
        <f>$H27/E23</f>
        <v>0.92172451683795464</v>
      </c>
      <c r="F32" s="8"/>
      <c r="G32" s="8"/>
      <c r="H32" s="8"/>
      <c r="I32" s="6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5.5" x14ac:dyDescent="0.35">
      <c r="A33" s="3" t="s">
        <v>30</v>
      </c>
      <c r="B33" s="10">
        <f t="shared" ref="B33:E33" si="5">$H28/B24</f>
        <v>0.3883879516514771</v>
      </c>
      <c r="C33" s="10">
        <f t="shared" si="5"/>
        <v>0.62142072264236337</v>
      </c>
      <c r="D33" s="10">
        <f t="shared" si="5"/>
        <v>0.31071036132118168</v>
      </c>
      <c r="E33" s="10">
        <f t="shared" si="5"/>
        <v>0.3883879516514771</v>
      </c>
      <c r="F33" s="8"/>
      <c r="G33" s="8"/>
      <c r="H33" s="8"/>
      <c r="I33" s="60"/>
      <c r="J33" s="8" t="s">
        <v>97</v>
      </c>
      <c r="K33" s="8"/>
      <c r="L33" s="8"/>
      <c r="M33" s="8"/>
      <c r="N33" s="8"/>
      <c r="O33" s="8"/>
      <c r="P33" s="8"/>
      <c r="Q33" s="8" t="s">
        <v>99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5.5" x14ac:dyDescent="0.35">
      <c r="A34" s="8"/>
      <c r="B34" s="24" t="s">
        <v>40</v>
      </c>
      <c r="C34" s="8"/>
      <c r="D34" s="8"/>
      <c r="E34" s="8"/>
      <c r="F34" s="8"/>
      <c r="G34" s="8"/>
      <c r="H34" s="8"/>
      <c r="I34" s="60"/>
      <c r="J34" s="33"/>
      <c r="K34" s="34" t="s">
        <v>1</v>
      </c>
      <c r="L34" s="34" t="s">
        <v>25</v>
      </c>
      <c r="M34" s="34" t="s">
        <v>2</v>
      </c>
      <c r="N34" s="34" t="s">
        <v>3</v>
      </c>
      <c r="O34" s="34" t="s">
        <v>5</v>
      </c>
      <c r="P34" s="8"/>
      <c r="Q34" s="8" t="s">
        <v>98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5.5" x14ac:dyDescent="0.35">
      <c r="A35" s="44" t="s">
        <v>78</v>
      </c>
      <c r="B35" s="21" t="s">
        <v>17</v>
      </c>
      <c r="C35" s="21" t="s">
        <v>18</v>
      </c>
      <c r="D35" s="21" t="s">
        <v>19</v>
      </c>
      <c r="E35" s="21" t="s">
        <v>42</v>
      </c>
      <c r="F35" s="8"/>
      <c r="G35" s="8"/>
      <c r="H35" s="8"/>
      <c r="I35" s="60"/>
      <c r="J35" s="34" t="s">
        <v>1</v>
      </c>
      <c r="K35" s="12">
        <v>0</v>
      </c>
      <c r="L35" s="12">
        <f>$K$22*ABS(L27-1)+$K$23*ABS(S27-1)+$K$24*ABS(Z27-1)</f>
        <v>1</v>
      </c>
      <c r="M35" s="10">
        <f t="shared" ref="M35" si="6">$K$22*ABS(M27-1)+$K$23*ABS(T27-1)+$K$24*ABS(AA27-1)</f>
        <v>1.3846153846153846</v>
      </c>
      <c r="N35" s="10">
        <f t="shared" ref="N35" si="7">$K$22*ABS(N27-1)+$K$23*ABS(U27-1)+$K$24*ABS(AB27-1)</f>
        <v>0.61538461538461542</v>
      </c>
      <c r="O35" s="10">
        <f t="shared" ref="O35" si="8">$K$22*ABS(O27-1)+$K$23*ABS(V27-1)+$K$24*ABS(AC27-1)</f>
        <v>1.0769230769230771</v>
      </c>
      <c r="P35" s="8"/>
      <c r="Q35" s="21" t="s">
        <v>23</v>
      </c>
      <c r="R35" s="22">
        <f>SUM(K35:O35)</f>
        <v>4.0769230769230766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5.5" x14ac:dyDescent="0.35">
      <c r="A36" s="44"/>
      <c r="B36" s="22">
        <f>SUM(B31:B33)</f>
        <v>1.3533934458018226</v>
      </c>
      <c r="C36" s="22">
        <f>SUM(C31:C33)</f>
        <v>1.402081313425118</v>
      </c>
      <c r="D36" s="22">
        <f t="shared" ref="C36:E36" si="9">SUM(D31:D33)</f>
        <v>1.498933488462284</v>
      </c>
      <c r="E36" s="22">
        <f t="shared" si="9"/>
        <v>1.5385398487492727</v>
      </c>
      <c r="F36" s="8"/>
      <c r="G36" s="8"/>
      <c r="H36" s="8"/>
      <c r="I36" s="60"/>
      <c r="J36" s="34" t="s">
        <v>25</v>
      </c>
      <c r="K36" s="12">
        <f t="shared" ref="K36:L39" si="10">$K$22*ABS(K28-1)+$K$23*ABS(R28-1)+$K$24*ABS(Y28-1)</f>
        <v>1</v>
      </c>
      <c r="L36" s="12">
        <v>0</v>
      </c>
      <c r="M36" s="10">
        <f t="shared" ref="M36" si="11">$K$22*ABS(M28-1)+$K$23*ABS(T28-1)+$K$24*ABS(AA28-1)</f>
        <v>1.3846153846153846</v>
      </c>
      <c r="N36" s="10">
        <f>$K$22*ABS(N28-1)+$K$23*ABS(U28-1)+$K$24*ABS(AB28-1)</f>
        <v>0.92307692307692313</v>
      </c>
      <c r="O36" s="10">
        <f t="shared" ref="O36:O38" si="12">$K$22*ABS(O28-1)+$K$23*ABS(V28-1)+$K$24*ABS(AC28-1)</f>
        <v>1.3846153846153846</v>
      </c>
      <c r="P36" s="8"/>
      <c r="Q36" s="21" t="s">
        <v>64</v>
      </c>
      <c r="R36" s="22">
        <f t="shared" ref="R36:R39" si="13">SUM(K36:O36)</f>
        <v>4.6923076923076916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5.5" x14ac:dyDescent="0.35">
      <c r="A37" s="8"/>
      <c r="B37" s="30" t="s">
        <v>76</v>
      </c>
      <c r="C37" s="8"/>
      <c r="D37" s="8"/>
      <c r="E37" s="16" t="s">
        <v>77</v>
      </c>
      <c r="F37" s="8"/>
      <c r="G37" s="8"/>
      <c r="H37" s="8"/>
      <c r="I37" s="60"/>
      <c r="J37" s="34" t="s">
        <v>2</v>
      </c>
      <c r="K37" s="10">
        <f>$K$22*ABS(K29-1)+$K$23*ABS(R29-1)+$K$24*ABS(Y29-1)</f>
        <v>0.61538461538461542</v>
      </c>
      <c r="L37" s="10">
        <f t="shared" si="10"/>
        <v>0.61538461538461542</v>
      </c>
      <c r="M37" s="12">
        <v>0</v>
      </c>
      <c r="N37" s="10">
        <f t="shared" ref="N36:N37" si="14">$K$22*ABS(N29-1)+$K$23*ABS(U29-1)+$K$24*ABS(AB29-1)</f>
        <v>0.61538461538461542</v>
      </c>
      <c r="O37" s="10">
        <f t="shared" si="12"/>
        <v>1.0769230769230771</v>
      </c>
      <c r="P37" s="8"/>
      <c r="Q37" s="21" t="s">
        <v>65</v>
      </c>
      <c r="R37" s="39">
        <f t="shared" si="13"/>
        <v>2.9230769230769234</v>
      </c>
      <c r="S37" s="8" t="s">
        <v>2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5.5" x14ac:dyDescent="0.35">
      <c r="A38" s="8"/>
      <c r="B38" s="8"/>
      <c r="C38" s="8"/>
      <c r="D38" s="8"/>
      <c r="E38" s="8"/>
      <c r="F38" s="8"/>
      <c r="G38" s="8"/>
      <c r="H38" s="8"/>
      <c r="I38" s="60"/>
      <c r="J38" s="34" t="s">
        <v>3</v>
      </c>
      <c r="K38" s="10">
        <f t="shared" si="10"/>
        <v>1.3846153846153846</v>
      </c>
      <c r="L38" s="10">
        <f t="shared" si="10"/>
        <v>1.0769230769230771</v>
      </c>
      <c r="M38" s="10">
        <f t="shared" ref="M38:M39" si="15">$K$22*ABS(M30-1)+$K$23*ABS(T30-1)+$K$24*ABS(AA30-1)</f>
        <v>1.3846153846153846</v>
      </c>
      <c r="N38" s="12">
        <v>0</v>
      </c>
      <c r="O38" s="10">
        <f t="shared" si="12"/>
        <v>1.3846153846153846</v>
      </c>
      <c r="P38" s="8"/>
      <c r="Q38" s="21" t="s">
        <v>66</v>
      </c>
      <c r="R38" s="22">
        <f t="shared" si="13"/>
        <v>5.2307692307692308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5.5" x14ac:dyDescent="0.35">
      <c r="A39" s="8" t="s">
        <v>79</v>
      </c>
      <c r="B39" s="8"/>
      <c r="C39" s="8"/>
      <c r="D39" s="8"/>
      <c r="E39" s="8"/>
      <c r="F39" s="8"/>
      <c r="G39" s="8"/>
      <c r="H39" s="8"/>
      <c r="I39" s="60"/>
      <c r="J39" s="34" t="s">
        <v>5</v>
      </c>
      <c r="K39" s="10">
        <f t="shared" si="10"/>
        <v>0.92307692307692313</v>
      </c>
      <c r="L39" s="10">
        <f t="shared" si="10"/>
        <v>0.61538461538461542</v>
      </c>
      <c r="M39" s="10">
        <f t="shared" si="15"/>
        <v>0.92307692307692313</v>
      </c>
      <c r="N39" s="10">
        <f t="shared" ref="N39" si="16">$K$22*ABS(N31-1)+$K$23*ABS(U31-1)+$K$24*ABS(AB31-1)</f>
        <v>0.61538461538461542</v>
      </c>
      <c r="O39" s="12">
        <v>0</v>
      </c>
      <c r="P39" s="8"/>
      <c r="Q39" s="21" t="s">
        <v>24</v>
      </c>
      <c r="R39" s="22">
        <f t="shared" si="13"/>
        <v>3.0769230769230771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5.5" x14ac:dyDescent="0.35">
      <c r="A40" s="1" t="s">
        <v>0</v>
      </c>
      <c r="B40" s="1" t="s">
        <v>1</v>
      </c>
      <c r="C40" s="1" t="s">
        <v>25</v>
      </c>
      <c r="D40" s="8"/>
      <c r="E40" s="8"/>
      <c r="F40" s="8"/>
      <c r="G40" s="8"/>
      <c r="H40" s="8"/>
      <c r="I40" s="6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31" x14ac:dyDescent="0.35">
      <c r="A41" s="1" t="s">
        <v>26</v>
      </c>
      <c r="B41" s="25">
        <v>25</v>
      </c>
      <c r="C41" s="25">
        <v>25</v>
      </c>
      <c r="D41" s="8"/>
      <c r="E41" s="8"/>
      <c r="F41" s="8" t="s">
        <v>48</v>
      </c>
      <c r="G41" s="8"/>
      <c r="H41" s="8"/>
      <c r="I41" s="60"/>
      <c r="J41" s="8"/>
      <c r="K41" s="33"/>
      <c r="L41" s="41" t="s">
        <v>1</v>
      </c>
      <c r="M41" s="41" t="s">
        <v>25</v>
      </c>
      <c r="N41" s="41" t="s">
        <v>3</v>
      </c>
      <c r="O41" s="41" t="s">
        <v>5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5" ht="18" x14ac:dyDescent="0.35">
      <c r="A42" s="1" t="s">
        <v>28</v>
      </c>
      <c r="B42" s="4">
        <v>140</v>
      </c>
      <c r="C42" s="26">
        <v>100</v>
      </c>
      <c r="D42" s="36">
        <v>2</v>
      </c>
      <c r="E42" s="8"/>
      <c r="F42" s="21" t="s">
        <v>21</v>
      </c>
      <c r="G42" s="31">
        <f>2+1-2</f>
        <v>1</v>
      </c>
      <c r="H42" s="8"/>
      <c r="I42" s="60"/>
      <c r="J42" s="8"/>
      <c r="K42" s="40" t="s">
        <v>1</v>
      </c>
      <c r="L42" s="32">
        <v>0</v>
      </c>
      <c r="M42" s="6">
        <v>1</v>
      </c>
      <c r="N42" s="6">
        <v>0.62</v>
      </c>
      <c r="O42" s="6">
        <v>1.08</v>
      </c>
      <c r="P42" s="8"/>
      <c r="Q42" s="21" t="s">
        <v>23</v>
      </c>
      <c r="R42" s="22">
        <f>SUM(L42:O42)</f>
        <v>2.7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5" ht="18" x14ac:dyDescent="0.35">
      <c r="A43" s="1" t="s">
        <v>30</v>
      </c>
      <c r="B43" s="10">
        <v>0.8</v>
      </c>
      <c r="C43" s="27">
        <v>0.5</v>
      </c>
      <c r="D43" s="36">
        <v>1</v>
      </c>
      <c r="E43" s="8"/>
      <c r="F43" s="21" t="s">
        <v>22</v>
      </c>
      <c r="G43" s="31">
        <f>2+1-1</f>
        <v>2</v>
      </c>
      <c r="H43" s="29" t="s">
        <v>45</v>
      </c>
      <c r="I43" s="60"/>
      <c r="J43" s="8"/>
      <c r="K43" s="40" t="s">
        <v>25</v>
      </c>
      <c r="L43" s="6">
        <v>1</v>
      </c>
      <c r="M43" s="32">
        <v>0</v>
      </c>
      <c r="N43" s="6">
        <v>0.92</v>
      </c>
      <c r="O43" s="6">
        <v>1.38</v>
      </c>
      <c r="P43" s="8"/>
      <c r="Q43" s="21" t="s">
        <v>64</v>
      </c>
      <c r="R43" s="22">
        <f>SUM(L43:O43)</f>
        <v>3.3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5" ht="18" x14ac:dyDescent="0.35">
      <c r="A44" s="8"/>
      <c r="B44" s="8"/>
      <c r="C44" s="8"/>
      <c r="D44" s="8"/>
      <c r="E44" s="8"/>
      <c r="F44" s="8"/>
      <c r="G44" s="8"/>
      <c r="H44" s="8"/>
      <c r="I44" s="60"/>
      <c r="J44" s="8"/>
      <c r="K44" s="40" t="s">
        <v>3</v>
      </c>
      <c r="L44" s="6">
        <v>1.38</v>
      </c>
      <c r="M44" s="6">
        <v>1.08</v>
      </c>
      <c r="N44" s="32">
        <v>0</v>
      </c>
      <c r="O44" s="6">
        <v>1.38</v>
      </c>
      <c r="P44" s="8"/>
      <c r="Q44" s="21" t="s">
        <v>66</v>
      </c>
      <c r="R44" s="22">
        <f>SUM(L44:O44)</f>
        <v>3.84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5" ht="18" x14ac:dyDescent="0.35">
      <c r="A45" s="8" t="s">
        <v>80</v>
      </c>
      <c r="B45" s="8"/>
      <c r="C45" s="8"/>
      <c r="D45" s="8"/>
      <c r="E45" s="8"/>
      <c r="F45" s="8" t="s">
        <v>81</v>
      </c>
      <c r="G45" s="8"/>
      <c r="H45" s="8"/>
      <c r="I45" s="60"/>
      <c r="J45" s="8"/>
      <c r="K45" s="40" t="s">
        <v>5</v>
      </c>
      <c r="L45" s="6">
        <v>0.92</v>
      </c>
      <c r="M45" s="6">
        <v>0.62</v>
      </c>
      <c r="N45" s="6">
        <v>0.62</v>
      </c>
      <c r="O45" s="32">
        <v>0</v>
      </c>
      <c r="P45" s="8"/>
      <c r="Q45" s="21" t="s">
        <v>24</v>
      </c>
      <c r="R45" s="39">
        <f>SUM(L45:O45)</f>
        <v>2.16</v>
      </c>
      <c r="S45" s="8" t="s">
        <v>5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5" ht="15.5" x14ac:dyDescent="0.35">
      <c r="A46" s="37" t="s">
        <v>43</v>
      </c>
      <c r="B46" s="38" t="s">
        <v>27</v>
      </c>
      <c r="C46" s="28" t="s">
        <v>35</v>
      </c>
      <c r="D46" s="28" t="s">
        <v>29</v>
      </c>
      <c r="E46" s="8"/>
      <c r="F46" s="21" t="s">
        <v>46</v>
      </c>
      <c r="G46" s="31">
        <f>B42/C42</f>
        <v>1.4</v>
      </c>
      <c r="H46" s="8"/>
      <c r="I46" s="6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5" ht="15.5" x14ac:dyDescent="0.35">
      <c r="A47" s="37" t="s">
        <v>44</v>
      </c>
      <c r="B47" s="38" t="s">
        <v>27</v>
      </c>
      <c r="C47" s="28" t="s">
        <v>29</v>
      </c>
      <c r="D47" s="28" t="s">
        <v>35</v>
      </c>
      <c r="E47" s="8"/>
      <c r="F47" s="21" t="s">
        <v>47</v>
      </c>
      <c r="G47" s="31">
        <f>B43/C43</f>
        <v>1.6</v>
      </c>
      <c r="H47" s="8"/>
      <c r="I47" s="60"/>
      <c r="J47" s="8"/>
      <c r="K47" s="8"/>
      <c r="L47" s="33"/>
      <c r="M47" s="41" t="s">
        <v>1</v>
      </c>
      <c r="N47" s="41" t="s">
        <v>25</v>
      </c>
      <c r="O47" s="41" t="s">
        <v>3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5" ht="18" x14ac:dyDescent="0.35">
      <c r="A48" s="8"/>
      <c r="B48" s="8"/>
      <c r="C48" s="8"/>
      <c r="D48" s="8"/>
      <c r="E48" s="8"/>
      <c r="F48" s="8"/>
      <c r="G48" s="8"/>
      <c r="H48" s="8"/>
      <c r="I48" s="60"/>
      <c r="J48" s="8"/>
      <c r="K48" s="8"/>
      <c r="L48" s="40" t="s">
        <v>1</v>
      </c>
      <c r="M48" s="32">
        <v>0</v>
      </c>
      <c r="N48" s="6">
        <v>1</v>
      </c>
      <c r="O48" s="6">
        <v>0.62</v>
      </c>
      <c r="P48" s="8"/>
      <c r="Q48" s="21" t="s">
        <v>23</v>
      </c>
      <c r="R48" s="39">
        <f>SUM(M48:O48)</f>
        <v>1.62</v>
      </c>
      <c r="S48" s="8" t="s">
        <v>1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8" x14ac:dyDescent="0.35">
      <c r="A49" s="8"/>
      <c r="B49" s="8"/>
      <c r="C49" s="8"/>
      <c r="D49" s="8"/>
      <c r="E49" s="8"/>
      <c r="F49" s="8" t="s">
        <v>82</v>
      </c>
      <c r="G49" s="8"/>
      <c r="H49" s="8"/>
      <c r="I49" s="60"/>
      <c r="J49" s="8"/>
      <c r="K49" s="8"/>
      <c r="L49" s="40" t="s">
        <v>25</v>
      </c>
      <c r="M49" s="6">
        <v>1</v>
      </c>
      <c r="N49" s="32">
        <v>0</v>
      </c>
      <c r="O49" s="6">
        <v>0.92</v>
      </c>
      <c r="P49" s="8"/>
      <c r="Q49" s="21" t="s">
        <v>64</v>
      </c>
      <c r="R49" s="22">
        <f>SUM(M49:O49)</f>
        <v>1.92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8" x14ac:dyDescent="0.35">
      <c r="A50" s="8"/>
      <c r="B50" s="8"/>
      <c r="C50" s="8"/>
      <c r="D50" s="8"/>
      <c r="E50" s="8"/>
      <c r="F50" s="21" t="s">
        <v>49</v>
      </c>
      <c r="G50" s="31">
        <f>G46^G42</f>
        <v>1.4</v>
      </c>
      <c r="H50" s="8"/>
      <c r="I50" s="60"/>
      <c r="J50" s="8"/>
      <c r="K50" s="8"/>
      <c r="L50" s="40" t="s">
        <v>3</v>
      </c>
      <c r="M50" s="6">
        <v>1.38</v>
      </c>
      <c r="N50" s="6">
        <v>1.08</v>
      </c>
      <c r="O50" s="32">
        <v>0</v>
      </c>
      <c r="P50" s="8"/>
      <c r="Q50" s="21" t="s">
        <v>66</v>
      </c>
      <c r="R50" s="46">
        <f>SUM(M50:O50)</f>
        <v>2.46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5.5" x14ac:dyDescent="0.35">
      <c r="A51" s="8"/>
      <c r="B51" s="8"/>
      <c r="C51" s="8"/>
      <c r="D51" s="8"/>
      <c r="E51" s="8"/>
      <c r="F51" s="21" t="s">
        <v>50</v>
      </c>
      <c r="G51" s="31">
        <f>G47^G43</f>
        <v>2.5600000000000005</v>
      </c>
      <c r="H51" s="8"/>
      <c r="I51" s="6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5.5" x14ac:dyDescent="0.35">
      <c r="A52" s="8"/>
      <c r="B52" s="8"/>
      <c r="C52" s="8"/>
      <c r="D52" s="8"/>
      <c r="E52" s="8"/>
      <c r="F52" s="8"/>
      <c r="G52" s="8"/>
      <c r="H52" s="8"/>
      <c r="I52" s="60"/>
      <c r="J52" s="8"/>
      <c r="K52" s="8"/>
      <c r="L52" s="8"/>
      <c r="M52" s="33"/>
      <c r="N52" s="41" t="s">
        <v>25</v>
      </c>
      <c r="O52" s="41" t="s">
        <v>3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34" ht="18" x14ac:dyDescent="0.35">
      <c r="A53" s="8"/>
      <c r="B53" s="8"/>
      <c r="C53" s="8"/>
      <c r="D53" s="8"/>
      <c r="E53" s="8"/>
      <c r="F53" s="8" t="s">
        <v>84</v>
      </c>
      <c r="G53" s="8"/>
      <c r="H53" s="8"/>
      <c r="I53" s="60"/>
      <c r="J53" s="8"/>
      <c r="K53" s="8"/>
      <c r="L53" s="8"/>
      <c r="M53" s="40" t="s">
        <v>25</v>
      </c>
      <c r="N53" s="32">
        <v>0</v>
      </c>
      <c r="O53" s="6">
        <v>0.92</v>
      </c>
      <c r="P53" s="8"/>
      <c r="Q53" s="21" t="s">
        <v>64</v>
      </c>
      <c r="R53" s="39">
        <f>SUM(N53:O53)</f>
        <v>0.92</v>
      </c>
      <c r="S53" s="8" t="s">
        <v>25</v>
      </c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34" ht="18" x14ac:dyDescent="0.35">
      <c r="A54" s="8"/>
      <c r="B54" s="8"/>
      <c r="C54" s="8"/>
      <c r="D54" s="8"/>
      <c r="E54" s="8" t="s">
        <v>85</v>
      </c>
      <c r="F54" s="21" t="s">
        <v>83</v>
      </c>
      <c r="G54" s="31">
        <v>2.56</v>
      </c>
      <c r="H54" s="8"/>
      <c r="I54" s="60"/>
      <c r="J54" s="8"/>
      <c r="K54" s="8"/>
      <c r="L54" s="8"/>
      <c r="M54" s="40" t="s">
        <v>3</v>
      </c>
      <c r="N54" s="6">
        <v>1.08</v>
      </c>
      <c r="O54" s="32">
        <v>0</v>
      </c>
      <c r="P54" s="8"/>
      <c r="Q54" s="21" t="s">
        <v>100</v>
      </c>
      <c r="R54" s="22">
        <f>SUM(N54:O54)</f>
        <v>1.08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34" ht="15.5" x14ac:dyDescent="0.35">
      <c r="A55" s="8" t="s">
        <v>88</v>
      </c>
      <c r="B55" s="8"/>
      <c r="C55" s="45">
        <f>G54/G55</f>
        <v>1.8285714285714287</v>
      </c>
      <c r="D55" s="29" t="s">
        <v>90</v>
      </c>
      <c r="E55" s="8" t="s">
        <v>86</v>
      </c>
      <c r="F55" s="21" t="s">
        <v>87</v>
      </c>
      <c r="G55" s="31">
        <v>1.4</v>
      </c>
      <c r="H55" s="8"/>
      <c r="I55" s="60"/>
      <c r="J55" s="8"/>
      <c r="K55" s="8"/>
      <c r="L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34" ht="15.5" x14ac:dyDescent="0.35">
      <c r="A56" s="8"/>
      <c r="B56" s="8"/>
      <c r="C56" s="8"/>
      <c r="D56" s="29" t="s">
        <v>89</v>
      </c>
      <c r="E56" s="8"/>
      <c r="F56" s="8"/>
      <c r="G56" s="8"/>
      <c r="H56" s="8"/>
      <c r="I56" s="60"/>
      <c r="J56" s="8" t="s">
        <v>101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4" ht="15.5" x14ac:dyDescent="0.35">
      <c r="A57" s="59"/>
      <c r="B57" s="59"/>
      <c r="C57" s="59"/>
      <c r="D57" s="59"/>
      <c r="E57" s="59"/>
      <c r="F57" s="59"/>
      <c r="G57" s="59"/>
      <c r="H57" s="59"/>
      <c r="I57" s="59"/>
      <c r="J57" s="8" t="s">
        <v>102</v>
      </c>
    </row>
    <row r="58" spans="1:34" x14ac:dyDescent="0.35">
      <c r="A58" s="59"/>
      <c r="B58" s="59"/>
      <c r="C58" s="59"/>
      <c r="D58" s="59"/>
      <c r="E58" s="59"/>
      <c r="F58" s="59"/>
      <c r="G58" s="59"/>
      <c r="H58" s="59"/>
      <c r="I58" s="59"/>
    </row>
    <row r="60" spans="1:34" x14ac:dyDescent="0.35">
      <c r="J60" s="48" t="s">
        <v>103</v>
      </c>
      <c r="K60" s="48"/>
      <c r="L60" s="48"/>
      <c r="M60" s="48"/>
    </row>
    <row r="62" spans="1:34" ht="15.5" x14ac:dyDescent="0.35">
      <c r="J62" s="6" t="s">
        <v>0</v>
      </c>
      <c r="K62" s="35" t="s">
        <v>1</v>
      </c>
      <c r="L62" s="35" t="s">
        <v>2</v>
      </c>
      <c r="M62" s="35" t="s">
        <v>5</v>
      </c>
    </row>
    <row r="63" spans="1:34" ht="31" x14ac:dyDescent="0.35">
      <c r="J63" s="35" t="s">
        <v>26</v>
      </c>
      <c r="K63" s="6">
        <v>25</v>
      </c>
      <c r="L63" s="6">
        <v>30</v>
      </c>
      <c r="M63" s="6">
        <v>35</v>
      </c>
    </row>
    <row r="64" spans="1:34" ht="31" x14ac:dyDescent="0.35">
      <c r="J64" s="35" t="s">
        <v>28</v>
      </c>
      <c r="K64" s="6">
        <v>140</v>
      </c>
      <c r="L64" s="6">
        <v>200</v>
      </c>
      <c r="M64" s="6">
        <v>200</v>
      </c>
    </row>
    <row r="65" spans="10:18" ht="31" x14ac:dyDescent="0.35">
      <c r="J65" s="35" t="s">
        <v>30</v>
      </c>
      <c r="K65" s="6" t="s">
        <v>31</v>
      </c>
      <c r="L65" s="6" t="s">
        <v>104</v>
      </c>
      <c r="M65" s="6" t="s">
        <v>31</v>
      </c>
    </row>
    <row r="68" spans="10:18" ht="15.5" x14ac:dyDescent="0.35">
      <c r="J68" s="6" t="s">
        <v>0</v>
      </c>
      <c r="K68" s="35" t="s">
        <v>1</v>
      </c>
      <c r="L68" s="35" t="s">
        <v>2</v>
      </c>
      <c r="M68" s="35" t="s">
        <v>5</v>
      </c>
    </row>
    <row r="69" spans="10:18" ht="31" x14ac:dyDescent="0.35">
      <c r="J69" s="50" t="s">
        <v>26</v>
      </c>
      <c r="K69" s="6">
        <v>0.71</v>
      </c>
      <c r="L69" s="6">
        <v>0.86</v>
      </c>
      <c r="M69" s="6">
        <v>1</v>
      </c>
      <c r="O69" s="21" t="s">
        <v>96</v>
      </c>
      <c r="P69" s="23">
        <v>0.38</v>
      </c>
    </row>
    <row r="70" spans="10:18" ht="31" x14ac:dyDescent="0.35">
      <c r="J70" s="50" t="s">
        <v>28</v>
      </c>
      <c r="K70" s="6">
        <v>0.71</v>
      </c>
      <c r="L70" s="6">
        <v>0.5</v>
      </c>
      <c r="M70" s="6">
        <v>0.5</v>
      </c>
      <c r="O70" s="21" t="s">
        <v>21</v>
      </c>
      <c r="P70" s="22">
        <v>0.31</v>
      </c>
    </row>
    <row r="71" spans="10:18" ht="15.5" x14ac:dyDescent="0.35">
      <c r="J71" s="50" t="s">
        <v>30</v>
      </c>
      <c r="K71" s="6">
        <v>0.8</v>
      </c>
      <c r="L71" s="6">
        <v>1</v>
      </c>
      <c r="M71" s="6">
        <v>0.8</v>
      </c>
      <c r="O71" s="21" t="s">
        <v>22</v>
      </c>
      <c r="P71" s="22">
        <v>0.31</v>
      </c>
    </row>
    <row r="73" spans="10:18" ht="15.5" x14ac:dyDescent="0.35">
      <c r="J73" s="49" t="s">
        <v>105</v>
      </c>
    </row>
    <row r="74" spans="10:18" ht="31" x14ac:dyDescent="0.35">
      <c r="J74" s="6" t="s">
        <v>0</v>
      </c>
      <c r="K74" s="51" t="s">
        <v>1</v>
      </c>
      <c r="L74" s="51" t="s">
        <v>2</v>
      </c>
      <c r="M74" s="51" t="s">
        <v>5</v>
      </c>
      <c r="N74" s="53" t="s">
        <v>108</v>
      </c>
    </row>
    <row r="75" spans="10:18" ht="15.5" x14ac:dyDescent="0.35">
      <c r="J75" s="51" t="s">
        <v>1</v>
      </c>
      <c r="K75" s="6" t="s">
        <v>107</v>
      </c>
      <c r="L75" s="52">
        <f>P70</f>
        <v>0.31</v>
      </c>
      <c r="M75" s="52">
        <f>P70+P71</f>
        <v>0.62</v>
      </c>
      <c r="N75">
        <v>0.31</v>
      </c>
    </row>
    <row r="76" spans="10:18" ht="15.5" x14ac:dyDescent="0.35">
      <c r="J76" s="51" t="s">
        <v>2</v>
      </c>
      <c r="K76" s="52">
        <f>P69+P71</f>
        <v>0.69</v>
      </c>
      <c r="L76" s="6" t="s">
        <v>107</v>
      </c>
      <c r="M76" s="52">
        <f>P70+P71</f>
        <v>0.62</v>
      </c>
      <c r="N76">
        <v>0.62</v>
      </c>
    </row>
    <row r="77" spans="10:18" ht="15.5" x14ac:dyDescent="0.35">
      <c r="J77" s="51" t="s">
        <v>5</v>
      </c>
      <c r="K77" s="52">
        <f>P69+P71</f>
        <v>0.69</v>
      </c>
      <c r="L77" s="52">
        <f>P69+P70</f>
        <v>0.69</v>
      </c>
      <c r="M77" s="6" t="s">
        <v>107</v>
      </c>
      <c r="N77">
        <v>0.69</v>
      </c>
    </row>
    <row r="79" spans="10:18" ht="15.5" x14ac:dyDescent="0.35">
      <c r="J79" s="49" t="s">
        <v>106</v>
      </c>
    </row>
    <row r="80" spans="10:18" ht="31" x14ac:dyDescent="0.35">
      <c r="J80" s="6" t="s">
        <v>0</v>
      </c>
      <c r="K80" s="51" t="s">
        <v>1</v>
      </c>
      <c r="L80" s="51" t="s">
        <v>2</v>
      </c>
      <c r="M80" s="51" t="s">
        <v>5</v>
      </c>
      <c r="N80" s="54" t="s">
        <v>109</v>
      </c>
      <c r="O80" s="55"/>
      <c r="P80" s="54"/>
      <c r="Q80" s="16" t="s">
        <v>110</v>
      </c>
      <c r="R80" s="57" t="s">
        <v>111</v>
      </c>
    </row>
    <row r="81" spans="10:18" ht="15.5" x14ac:dyDescent="0.35">
      <c r="J81" s="51" t="s">
        <v>1</v>
      </c>
      <c r="K81" s="6" t="s">
        <v>107</v>
      </c>
      <c r="L81" s="6">
        <v>0.2</v>
      </c>
      <c r="M81" s="6">
        <v>0.28999999999999998</v>
      </c>
      <c r="N81">
        <v>0.28999999999999998</v>
      </c>
      <c r="Q81" s="57" t="s">
        <v>5</v>
      </c>
      <c r="R81" s="57" t="s">
        <v>112</v>
      </c>
    </row>
    <row r="82" spans="10:18" ht="15.5" x14ac:dyDescent="0.35">
      <c r="J82" s="51" t="s">
        <v>2</v>
      </c>
      <c r="K82" s="6">
        <v>0.21</v>
      </c>
      <c r="L82" s="6" t="s">
        <v>107</v>
      </c>
      <c r="M82" s="6">
        <v>0.14000000000000001</v>
      </c>
      <c r="N82">
        <v>0.21</v>
      </c>
      <c r="Q82" s="58" t="s">
        <v>5</v>
      </c>
      <c r="R82" s="58"/>
    </row>
    <row r="83" spans="10:18" ht="15.5" x14ac:dyDescent="0.35">
      <c r="J83" s="51" t="s">
        <v>5</v>
      </c>
      <c r="K83" s="6">
        <v>0.21</v>
      </c>
      <c r="L83" s="6">
        <v>0.2</v>
      </c>
      <c r="M83" s="6" t="s">
        <v>107</v>
      </c>
      <c r="N83">
        <v>0.21</v>
      </c>
      <c r="Q83" s="56" t="s">
        <v>113</v>
      </c>
      <c r="R83" s="56"/>
    </row>
  </sheetData>
  <mergeCells count="5">
    <mergeCell ref="J17:J18"/>
    <mergeCell ref="K17:M17"/>
    <mergeCell ref="A35:A36"/>
    <mergeCell ref="Q82:R82"/>
    <mergeCell ref="Q83:R8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Sheet1!_Toc517350767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byaketava</dc:creator>
  <cp:lastModifiedBy>Маша</cp:lastModifiedBy>
  <dcterms:created xsi:type="dcterms:W3CDTF">2014-01-27T09:46:08Z</dcterms:created>
  <dcterms:modified xsi:type="dcterms:W3CDTF">2025-03-27T17:21:24Z</dcterms:modified>
</cp:coreProperties>
</file>