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9180" windowHeight="141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A25" i="1"/>
  <c r="C45" i="1"/>
  <c r="D15" i="1"/>
  <c r="D16" i="1"/>
  <c r="D17" i="1"/>
  <c r="D18" i="1"/>
  <c r="D19" i="1"/>
  <c r="D20" i="1"/>
  <c r="D21" i="1"/>
  <c r="D14" i="1"/>
  <c r="F14" i="1"/>
  <c r="A15" i="1"/>
  <c r="A16" i="1"/>
  <c r="A17" i="1"/>
  <c r="A18" i="1"/>
  <c r="A19" i="1"/>
  <c r="A20" i="1"/>
  <c r="A21" i="1"/>
  <c r="A14" i="1"/>
  <c r="C15" i="1"/>
  <c r="C16" i="1"/>
  <c r="C17" i="1"/>
  <c r="C18" i="1"/>
  <c r="C19" i="1"/>
  <c r="C20" i="1"/>
  <c r="C21" i="1"/>
  <c r="C14" i="1"/>
  <c r="F15" i="1"/>
  <c r="F16" i="1"/>
  <c r="F17" i="1"/>
  <c r="F18" i="1"/>
  <c r="F19" i="1"/>
  <c r="F20" i="1"/>
  <c r="F21" i="1"/>
  <c r="E15" i="1"/>
  <c r="E16" i="1"/>
  <c r="E17" i="1"/>
  <c r="E18" i="1"/>
  <c r="E19" i="1"/>
  <c r="E20" i="1"/>
  <c r="E21" i="1"/>
  <c r="E14" i="1"/>
  <c r="C25" i="1"/>
  <c r="F25" i="1"/>
  <c r="B36" i="1"/>
  <c r="B14" i="1"/>
  <c r="D25" i="1"/>
  <c r="B25" i="1"/>
  <c r="B15" i="1"/>
  <c r="D26" i="1"/>
  <c r="B26" i="1"/>
  <c r="G26" i="1"/>
  <c r="B16" i="1"/>
  <c r="D27" i="1"/>
  <c r="B27" i="1"/>
  <c r="G27" i="1"/>
  <c r="B17" i="1"/>
  <c r="D28" i="1"/>
  <c r="B28" i="1"/>
  <c r="G28" i="1"/>
  <c r="B18" i="1"/>
  <c r="D29" i="1"/>
  <c r="B29" i="1"/>
  <c r="G29" i="1"/>
  <c r="B19" i="1"/>
  <c r="D30" i="1"/>
  <c r="B30" i="1"/>
  <c r="G30" i="1"/>
  <c r="B20" i="1"/>
  <c r="D31" i="1"/>
  <c r="B31" i="1"/>
  <c r="G31" i="1"/>
  <c r="B21" i="1"/>
  <c r="D32" i="1"/>
  <c r="B32" i="1"/>
  <c r="G32" i="1"/>
  <c r="G25" i="1"/>
  <c r="C36" i="1"/>
  <c r="C26" i="1"/>
  <c r="A26" i="1"/>
  <c r="F26" i="1"/>
  <c r="B37" i="1"/>
  <c r="C27" i="1"/>
  <c r="A27" i="1"/>
  <c r="F27" i="1"/>
  <c r="B38" i="1"/>
  <c r="C28" i="1"/>
  <c r="A28" i="1"/>
  <c r="F28" i="1"/>
  <c r="B39" i="1"/>
  <c r="C29" i="1"/>
  <c r="A29" i="1"/>
  <c r="F29" i="1"/>
  <c r="B40" i="1"/>
  <c r="C30" i="1"/>
  <c r="A30" i="1"/>
  <c r="F30" i="1"/>
  <c r="B41" i="1"/>
  <c r="C31" i="1"/>
  <c r="A31" i="1"/>
  <c r="F31" i="1"/>
  <c r="B42" i="1"/>
  <c r="C32" i="1"/>
  <c r="A32" i="1"/>
  <c r="F32" i="1"/>
  <c r="B43" i="1"/>
  <c r="C46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5" i="1"/>
  <c r="J25" i="1"/>
  <c r="K25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<sst xmlns="http://schemas.openxmlformats.org/spreadsheetml/2006/main" count="45" uniqueCount="39">
  <si>
    <t>screen</t>
  </si>
  <si>
    <t>lens</t>
  </si>
  <si>
    <t>source</t>
  </si>
  <si>
    <t>offseterror</t>
  </si>
  <si>
    <t>sourceerror</t>
  </si>
  <si>
    <t>lenserror</t>
  </si>
  <si>
    <t>screenerror</t>
  </si>
  <si>
    <t>Raw Data</t>
  </si>
  <si>
    <t>Error Propagated data</t>
  </si>
  <si>
    <t>image len</t>
  </si>
  <si>
    <t>object len</t>
  </si>
  <si>
    <t>object error</t>
  </si>
  <si>
    <t>image error</t>
  </si>
  <si>
    <t>thin lens</t>
  </si>
  <si>
    <t>screen (cm)</t>
  </si>
  <si>
    <t>lens (cm)</t>
  </si>
  <si>
    <t>source (cm)</t>
  </si>
  <si>
    <t>offset (cm)</t>
  </si>
  <si>
    <t>focal length</t>
  </si>
  <si>
    <t>low</t>
  </si>
  <si>
    <t>high</t>
  </si>
  <si>
    <t>scr+offset</t>
  </si>
  <si>
    <t>lens+offset</t>
  </si>
  <si>
    <t>sour+offset</t>
  </si>
  <si>
    <t>error</t>
  </si>
  <si>
    <t>sqrt(error^2+offset_error^2)</t>
  </si>
  <si>
    <t>Error eqn.</t>
  </si>
  <si>
    <t>measurement</t>
  </si>
  <si>
    <t>Thin eqn</t>
  </si>
  <si>
    <t>IGNORE THESE COLUMNS</t>
  </si>
  <si>
    <t>Final Focal Lengths</t>
  </si>
  <si>
    <t>Equations Used</t>
  </si>
  <si>
    <t>Obj_len</t>
  </si>
  <si>
    <t>(source+offset)-(lens+offset)</t>
  </si>
  <si>
    <t>(1/obj_len + 1/img_len)</t>
  </si>
  <si>
    <t>Img_len</t>
  </si>
  <si>
    <t>(lens+offset)-(screen+offset)</t>
  </si>
  <si>
    <t>focal len</t>
  </si>
  <si>
    <t>1/thin_lens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</si>
</sst>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/>
    <xf numFmtId="0" fontId="0" fillId="0" borderId="0" xfId="0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showRuler="0" topLeftCell="A14" workbookViewId="0">
      <selection activeCell="E36" sqref="E36"/>
    </sheetView>
  </sheetViews>
  <sheetFormatPr baseColWidth="10" defaultRowHeight="15" x14ac:dyDescent="0"/>
  <cols>
    <col min="1" max="1" width="12.6640625" bestFit="1" customWidth="1"/>
  </cols>
  <sheetData>
    <row r="1" spans="1:10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6"/>
    </row>
    <row r="2" spans="1:10">
      <c r="A2" s="1" t="s">
        <v>14</v>
      </c>
      <c r="B2" s="2" t="s">
        <v>6</v>
      </c>
      <c r="C2" s="2" t="s">
        <v>15</v>
      </c>
      <c r="D2" s="2" t="s">
        <v>5</v>
      </c>
      <c r="E2" s="2" t="s">
        <v>16</v>
      </c>
      <c r="F2" s="2" t="s">
        <v>4</v>
      </c>
      <c r="G2" s="2"/>
      <c r="H2" s="2"/>
      <c r="I2" s="2"/>
      <c r="J2" s="3"/>
    </row>
    <row r="3" spans="1:10">
      <c r="A3" s="1">
        <v>1</v>
      </c>
      <c r="B3" s="2">
        <v>0.05</v>
      </c>
      <c r="C3" s="2">
        <v>36.1</v>
      </c>
      <c r="D3" s="2">
        <v>0.05</v>
      </c>
      <c r="E3" s="2">
        <v>96</v>
      </c>
      <c r="F3" s="2">
        <v>0.05</v>
      </c>
      <c r="G3" s="2"/>
      <c r="H3" s="2"/>
      <c r="I3" s="2"/>
      <c r="J3" s="3"/>
    </row>
    <row r="4" spans="1:10">
      <c r="A4" s="1">
        <v>2</v>
      </c>
      <c r="B4" s="2">
        <v>0.05</v>
      </c>
      <c r="C4" s="2">
        <v>37.9</v>
      </c>
      <c r="D4" s="2">
        <v>0.05</v>
      </c>
      <c r="E4" s="2">
        <v>96</v>
      </c>
      <c r="F4" s="2">
        <v>0.05</v>
      </c>
      <c r="G4" s="2"/>
      <c r="H4" s="2"/>
      <c r="I4" s="7" t="s">
        <v>17</v>
      </c>
      <c r="J4" s="8" t="s">
        <v>3</v>
      </c>
    </row>
    <row r="5" spans="1:10">
      <c r="A5" s="1">
        <v>3</v>
      </c>
      <c r="B5" s="2">
        <v>0.05</v>
      </c>
      <c r="C5" s="2">
        <v>39.1</v>
      </c>
      <c r="D5" s="2">
        <v>0.05</v>
      </c>
      <c r="E5" s="2">
        <v>96</v>
      </c>
      <c r="F5" s="2">
        <v>0.05</v>
      </c>
      <c r="G5" s="2"/>
      <c r="H5" s="2" t="s">
        <v>0</v>
      </c>
      <c r="I5" s="2">
        <v>3</v>
      </c>
      <c r="J5" s="3">
        <v>0.1</v>
      </c>
    </row>
    <row r="6" spans="1:10">
      <c r="A6" s="1">
        <v>4</v>
      </c>
      <c r="B6" s="2">
        <v>0.05</v>
      </c>
      <c r="C6" s="2">
        <v>41.1</v>
      </c>
      <c r="D6" s="2">
        <v>0.05</v>
      </c>
      <c r="E6" s="2">
        <v>96</v>
      </c>
      <c r="F6" s="2">
        <v>0.05</v>
      </c>
      <c r="G6" s="2"/>
      <c r="H6" s="2" t="s">
        <v>1</v>
      </c>
      <c r="I6" s="2">
        <v>2.8</v>
      </c>
      <c r="J6" s="3">
        <v>0.15</v>
      </c>
    </row>
    <row r="7" spans="1:10">
      <c r="A7" s="1">
        <v>5</v>
      </c>
      <c r="B7" s="2">
        <v>0.05</v>
      </c>
      <c r="C7" s="2">
        <v>43.2</v>
      </c>
      <c r="D7" s="2">
        <v>0.05</v>
      </c>
      <c r="E7" s="2">
        <v>96</v>
      </c>
      <c r="F7" s="2">
        <v>0.05</v>
      </c>
      <c r="G7" s="2"/>
      <c r="H7" s="2" t="s">
        <v>2</v>
      </c>
      <c r="I7" s="2">
        <v>1.3</v>
      </c>
      <c r="J7" s="3">
        <v>0.1</v>
      </c>
    </row>
    <row r="8" spans="1:10">
      <c r="A8" s="1">
        <v>6</v>
      </c>
      <c r="B8" s="2">
        <v>0.05</v>
      </c>
      <c r="C8" s="2">
        <v>45.8</v>
      </c>
      <c r="D8" s="2">
        <v>0.05</v>
      </c>
      <c r="E8" s="2">
        <v>96</v>
      </c>
      <c r="F8" s="2">
        <v>0.05</v>
      </c>
      <c r="G8" s="2"/>
      <c r="H8" s="2"/>
      <c r="I8" s="2"/>
      <c r="J8" s="3"/>
    </row>
    <row r="9" spans="1:10">
      <c r="A9" s="1">
        <v>7</v>
      </c>
      <c r="B9" s="2">
        <v>0.05</v>
      </c>
      <c r="C9" s="2">
        <v>48.2</v>
      </c>
      <c r="D9" s="2">
        <v>0.05</v>
      </c>
      <c r="E9" s="2">
        <v>96</v>
      </c>
      <c r="F9" s="2">
        <v>0.05</v>
      </c>
      <c r="G9" s="2"/>
      <c r="H9" s="2"/>
      <c r="I9" s="2"/>
      <c r="J9" s="3"/>
    </row>
    <row r="10" spans="1:10">
      <c r="A10" s="4">
        <v>7.5</v>
      </c>
      <c r="B10" s="2">
        <v>0.05</v>
      </c>
      <c r="C10" s="5">
        <v>50.8</v>
      </c>
      <c r="D10" s="2">
        <v>0.05</v>
      </c>
      <c r="E10" s="5">
        <v>96</v>
      </c>
      <c r="F10" s="2">
        <v>0.05</v>
      </c>
      <c r="G10" s="5"/>
      <c r="H10" s="5"/>
      <c r="I10" s="5"/>
      <c r="J10" s="6"/>
    </row>
    <row r="12" spans="1:10">
      <c r="A12" s="17" t="s">
        <v>8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>
      <c r="A13" t="s">
        <v>21</v>
      </c>
      <c r="B13" t="s">
        <v>24</v>
      </c>
      <c r="C13" t="s">
        <v>22</v>
      </c>
      <c r="D13" t="s">
        <v>24</v>
      </c>
      <c r="E13" t="s">
        <v>23</v>
      </c>
      <c r="F13" t="s">
        <v>24</v>
      </c>
      <c r="H13" s="13" t="s">
        <v>31</v>
      </c>
    </row>
    <row r="14" spans="1:10">
      <c r="A14">
        <f>A3+3</f>
        <v>4</v>
      </c>
      <c r="B14">
        <f t="shared" ref="B14:B21" si="0">SQRT(B3^2+0.1^2)</f>
        <v>0.1118033988749895</v>
      </c>
      <c r="C14">
        <f>C3+2.8</f>
        <v>38.9</v>
      </c>
      <c r="D14">
        <f t="shared" ref="D14:D21" si="1">SQRT(D3^2+0.15^2)</f>
        <v>0.15811388300841897</v>
      </c>
      <c r="E14">
        <f>E3+1.3</f>
        <v>97.3</v>
      </c>
      <c r="F14">
        <f t="shared" ref="F14:F21" si="2">SQRT(F3^2+0.1^2)</f>
        <v>0.1118033988749895</v>
      </c>
      <c r="H14" t="s">
        <v>26</v>
      </c>
      <c r="I14" t="s">
        <v>25</v>
      </c>
    </row>
    <row r="15" spans="1:10">
      <c r="A15">
        <f t="shared" ref="A15:A21" si="3">A4+3</f>
        <v>5</v>
      </c>
      <c r="B15">
        <f t="shared" si="0"/>
        <v>0.1118033988749895</v>
      </c>
      <c r="C15">
        <f t="shared" ref="C15:C21" si="4">C4+2.8</f>
        <v>40.699999999999996</v>
      </c>
      <c r="D15">
        <f t="shared" si="1"/>
        <v>0.15811388300841897</v>
      </c>
      <c r="E15">
        <f t="shared" ref="E15:E21" si="5">E4+1.3</f>
        <v>97.3</v>
      </c>
      <c r="F15">
        <f t="shared" si="2"/>
        <v>0.1118033988749895</v>
      </c>
      <c r="H15" t="s">
        <v>32</v>
      </c>
      <c r="I15" t="s">
        <v>33</v>
      </c>
    </row>
    <row r="16" spans="1:10">
      <c r="A16">
        <f t="shared" si="3"/>
        <v>6</v>
      </c>
      <c r="B16">
        <f t="shared" si="0"/>
        <v>0.1118033988749895</v>
      </c>
      <c r="C16">
        <f t="shared" si="4"/>
        <v>41.9</v>
      </c>
      <c r="D16">
        <f t="shared" si="1"/>
        <v>0.15811388300841897</v>
      </c>
      <c r="E16">
        <f t="shared" si="5"/>
        <v>97.3</v>
      </c>
      <c r="F16">
        <f t="shared" si="2"/>
        <v>0.1118033988749895</v>
      </c>
      <c r="H16" t="s">
        <v>35</v>
      </c>
      <c r="I16" t="s">
        <v>36</v>
      </c>
    </row>
    <row r="17" spans="1:14">
      <c r="A17">
        <f t="shared" si="3"/>
        <v>7</v>
      </c>
      <c r="B17">
        <f t="shared" si="0"/>
        <v>0.1118033988749895</v>
      </c>
      <c r="C17">
        <f t="shared" si="4"/>
        <v>43.9</v>
      </c>
      <c r="D17">
        <f t="shared" si="1"/>
        <v>0.15811388300841897</v>
      </c>
      <c r="E17">
        <f t="shared" si="5"/>
        <v>97.3</v>
      </c>
      <c r="F17">
        <f t="shared" si="2"/>
        <v>0.1118033988749895</v>
      </c>
      <c r="H17" s="10" t="s">
        <v>28</v>
      </c>
      <c r="I17" t="s">
        <v>34</v>
      </c>
    </row>
    <row r="18" spans="1:14">
      <c r="A18">
        <f t="shared" si="3"/>
        <v>8</v>
      </c>
      <c r="B18">
        <f t="shared" si="0"/>
        <v>0.1118033988749895</v>
      </c>
      <c r="C18">
        <f t="shared" si="4"/>
        <v>46</v>
      </c>
      <c r="D18">
        <f t="shared" si="1"/>
        <v>0.15811388300841897</v>
      </c>
      <c r="E18">
        <f t="shared" si="5"/>
        <v>97.3</v>
      </c>
      <c r="F18">
        <f t="shared" si="2"/>
        <v>0.1118033988749895</v>
      </c>
      <c r="H18" s="10" t="s">
        <v>37</v>
      </c>
      <c r="I18" t="s">
        <v>38</v>
      </c>
    </row>
    <row r="19" spans="1:14">
      <c r="A19">
        <f t="shared" si="3"/>
        <v>9</v>
      </c>
      <c r="B19">
        <f t="shared" si="0"/>
        <v>0.1118033988749895</v>
      </c>
      <c r="C19">
        <f t="shared" si="4"/>
        <v>48.599999999999994</v>
      </c>
      <c r="D19">
        <f t="shared" si="1"/>
        <v>0.15811388300841897</v>
      </c>
      <c r="E19">
        <f t="shared" si="5"/>
        <v>97.3</v>
      </c>
      <c r="F19">
        <f t="shared" si="2"/>
        <v>0.1118033988749895</v>
      </c>
    </row>
    <row r="20" spans="1:14">
      <c r="A20">
        <f t="shared" si="3"/>
        <v>10</v>
      </c>
      <c r="B20">
        <f t="shared" si="0"/>
        <v>0.1118033988749895</v>
      </c>
      <c r="C20">
        <f t="shared" si="4"/>
        <v>51</v>
      </c>
      <c r="D20">
        <f t="shared" si="1"/>
        <v>0.15811388300841897</v>
      </c>
      <c r="E20">
        <f t="shared" si="5"/>
        <v>97.3</v>
      </c>
      <c r="F20">
        <f t="shared" si="2"/>
        <v>0.1118033988749895</v>
      </c>
    </row>
    <row r="21" spans="1:14">
      <c r="A21">
        <f t="shared" si="3"/>
        <v>10.5</v>
      </c>
      <c r="B21">
        <f t="shared" si="0"/>
        <v>0.1118033988749895</v>
      </c>
      <c r="C21">
        <f t="shared" si="4"/>
        <v>53.599999999999994</v>
      </c>
      <c r="D21">
        <f t="shared" si="1"/>
        <v>0.15811388300841897</v>
      </c>
      <c r="E21">
        <f t="shared" si="5"/>
        <v>97.3</v>
      </c>
      <c r="F21">
        <f t="shared" si="2"/>
        <v>0.1118033988749895</v>
      </c>
    </row>
    <row r="23" spans="1:14">
      <c r="A23" s="10"/>
      <c r="B23" s="10"/>
      <c r="C23" s="10"/>
      <c r="D23" s="10"/>
      <c r="E23" s="10"/>
      <c r="G23" s="10"/>
      <c r="H23" s="10"/>
      <c r="I23" s="10"/>
      <c r="J23" s="10"/>
    </row>
    <row r="24" spans="1:14">
      <c r="A24" t="s">
        <v>10</v>
      </c>
      <c r="B24" t="s">
        <v>11</v>
      </c>
      <c r="C24" t="s">
        <v>9</v>
      </c>
      <c r="D24" t="s">
        <v>12</v>
      </c>
      <c r="F24" t="s">
        <v>13</v>
      </c>
      <c r="I24" s="18" t="s">
        <v>29</v>
      </c>
      <c r="J24" s="18"/>
      <c r="K24" s="18"/>
      <c r="L24" s="18"/>
      <c r="M24" s="18"/>
      <c r="N24" s="18"/>
    </row>
    <row r="25" spans="1:14">
      <c r="A25" s="20">
        <f>E14-C14</f>
        <v>58.4</v>
      </c>
      <c r="B25">
        <f>SQRT(F14^2+D14^2)</f>
        <v>0.19364916731037085</v>
      </c>
      <c r="C25">
        <f>C14-A14</f>
        <v>34.9</v>
      </c>
      <c r="D25">
        <f>SQRT(D14^2+B14^2)</f>
        <v>0.19364916731037085</v>
      </c>
      <c r="F25">
        <f>(1/A25)+(1/C25)</f>
        <v>4.5776582800172702E-2</v>
      </c>
      <c r="G25">
        <f>SQRT(((1/B25^2)*(1/B25))^2+((1/B25)*(1/D25^2))^2)</f>
        <v>194.74579822405903</v>
      </c>
      <c r="I25" s="11">
        <f>(((((1/A25)+(1/C25))^-2)*(A25^-2))*B25)^2</f>
        <v>7.3418651016521157E-4</v>
      </c>
      <c r="J25" s="11">
        <f>(((((1/A25)+(1/C25))^-2)*(C25^-2))*B25)^2</f>
        <v>5.7564678199212606E-3</v>
      </c>
      <c r="K25" s="11">
        <f>SQRT(I25+J25)</f>
        <v>8.0564597250197142E-2</v>
      </c>
      <c r="L25" s="11"/>
      <c r="M25" s="12">
        <v>4.5184519308058543E-2</v>
      </c>
      <c r="N25" s="12">
        <v>0.59449062799092123</v>
      </c>
    </row>
    <row r="26" spans="1:14">
      <c r="A26" s="20">
        <f t="shared" ref="A26:A32" si="6">E15-C15</f>
        <v>56.6</v>
      </c>
      <c r="B26">
        <f t="shared" ref="B26:B32" si="7">SQRT(F15^2+D15^2)</f>
        <v>0.19364916731037085</v>
      </c>
      <c r="C26">
        <f t="shared" ref="C26:C32" si="8">C15-A15</f>
        <v>35.699999999999996</v>
      </c>
      <c r="D26">
        <f t="shared" ref="D26:D32" si="9">SQRT(D15^2+B15^2)</f>
        <v>0.19364916731037085</v>
      </c>
      <c r="F26">
        <f t="shared" ref="F26:F32" si="10">(1/A26)+(1/C26)</f>
        <v>4.567904900476092E-2</v>
      </c>
      <c r="G26">
        <f t="shared" ref="G26:G32" si="11">SQRT(((1/B26^2)*(1/B26))^2+((1/B26)*(1/D26^2))^2)</f>
        <v>194.74579822405903</v>
      </c>
      <c r="I26" s="11">
        <f t="shared" ref="I26:I32" si="12">(((((1/A26)+(1/C26))^-2)*(A26^-2))*B26)^2</f>
        <v>8.3926155252823139E-4</v>
      </c>
      <c r="J26" s="11">
        <f t="shared" ref="J26:J32" si="13">(((((1/A26)+(1/C26))^-2)*(C26^-2))*B26)^2</f>
        <v>5.3026161277236489E-3</v>
      </c>
      <c r="K26" s="11">
        <f t="shared" ref="K26:K32" si="14">SQRT(I26+J26)</f>
        <v>7.8370132577735757E-2</v>
      </c>
      <c r="L26" s="11"/>
      <c r="M26" s="12">
        <v>4.5066857162034527E-2</v>
      </c>
      <c r="N26" s="12">
        <v>0.57833878408176465</v>
      </c>
    </row>
    <row r="27" spans="1:14">
      <c r="A27" s="20">
        <f t="shared" si="6"/>
        <v>55.4</v>
      </c>
      <c r="B27">
        <f t="shared" si="7"/>
        <v>0.19364916731037085</v>
      </c>
      <c r="C27">
        <f t="shared" si="8"/>
        <v>35.9</v>
      </c>
      <c r="D27">
        <f t="shared" si="9"/>
        <v>0.19364916731037085</v>
      </c>
      <c r="F27">
        <f t="shared" si="10"/>
        <v>4.5905694719588108E-2</v>
      </c>
      <c r="G27">
        <f t="shared" si="11"/>
        <v>194.74579822405903</v>
      </c>
      <c r="I27" s="11">
        <f t="shared" si="12"/>
        <v>8.9644975301937007E-4</v>
      </c>
      <c r="J27" s="11">
        <f t="shared" si="13"/>
        <v>5.0837854813757192E-3</v>
      </c>
      <c r="K27" s="11">
        <f t="shared" si="14"/>
        <v>7.7331980670322209E-2</v>
      </c>
      <c r="L27" s="11"/>
      <c r="M27" s="12">
        <v>4.5275523467812995E-2</v>
      </c>
      <c r="N27" s="12">
        <v>0.57069349650537426</v>
      </c>
    </row>
    <row r="28" spans="1:14">
      <c r="A28" s="20">
        <f t="shared" si="6"/>
        <v>53.4</v>
      </c>
      <c r="B28">
        <f t="shared" si="7"/>
        <v>0.19364916731037085</v>
      </c>
      <c r="C28">
        <f t="shared" si="8"/>
        <v>36.9</v>
      </c>
      <c r="D28">
        <f t="shared" si="9"/>
        <v>0.19364916731037085</v>
      </c>
      <c r="F28">
        <f t="shared" si="10"/>
        <v>4.5826862763009651E-2</v>
      </c>
      <c r="G28">
        <f t="shared" si="11"/>
        <v>194.74579822405903</v>
      </c>
      <c r="I28" s="11">
        <f t="shared" si="12"/>
        <v>1.0456485296625362E-3</v>
      </c>
      <c r="J28" s="11">
        <f t="shared" si="13"/>
        <v>4.586118736349145E-3</v>
      </c>
      <c r="K28" s="11">
        <f t="shared" si="14"/>
        <v>7.5045101545748352E-2</v>
      </c>
      <c r="L28" s="11"/>
      <c r="M28" s="12">
        <v>4.5169114145297257E-2</v>
      </c>
      <c r="N28" s="12">
        <v>0.55365307666241104</v>
      </c>
    </row>
    <row r="29" spans="1:14">
      <c r="A29" s="20">
        <f t="shared" si="6"/>
        <v>51.3</v>
      </c>
      <c r="B29">
        <f t="shared" si="7"/>
        <v>0.19364916731037085</v>
      </c>
      <c r="C29">
        <f t="shared" si="8"/>
        <v>38</v>
      </c>
      <c r="D29">
        <f t="shared" si="9"/>
        <v>0.19364916731037085</v>
      </c>
      <c r="F29">
        <f t="shared" si="10"/>
        <v>4.5808966861598438E-2</v>
      </c>
      <c r="G29">
        <f t="shared" si="11"/>
        <v>194.74579822405903</v>
      </c>
      <c r="I29" s="11">
        <f t="shared" si="12"/>
        <v>1.2295885735153595E-3</v>
      </c>
      <c r="J29" s="11">
        <f t="shared" si="13"/>
        <v>4.0840861318598501E-3</v>
      </c>
      <c r="K29" s="11">
        <f t="shared" si="14"/>
        <v>7.289495665253673E-2</v>
      </c>
      <c r="L29" s="11"/>
      <c r="M29" s="12">
        <v>4.5117404410598125E-2</v>
      </c>
      <c r="N29" s="12">
        <v>0.53740655410618277</v>
      </c>
    </row>
    <row r="30" spans="1:14">
      <c r="A30" s="20">
        <f t="shared" si="6"/>
        <v>48.7</v>
      </c>
      <c r="B30">
        <f t="shared" si="7"/>
        <v>0.19364916731037085</v>
      </c>
      <c r="C30">
        <f t="shared" si="8"/>
        <v>39.599999999999994</v>
      </c>
      <c r="D30">
        <f t="shared" si="9"/>
        <v>0.19364916731037085</v>
      </c>
      <c r="F30">
        <f t="shared" si="10"/>
        <v>4.5786406156016014E-2</v>
      </c>
      <c r="G30">
        <f t="shared" si="11"/>
        <v>194.74579822405903</v>
      </c>
      <c r="I30" s="11">
        <f t="shared" si="12"/>
        <v>1.516942772576136E-3</v>
      </c>
      <c r="J30" s="11">
        <f t="shared" si="13"/>
        <v>3.4697988462250519E-3</v>
      </c>
      <c r="K30" s="11">
        <f t="shared" si="14"/>
        <v>7.0616864974318905E-2</v>
      </c>
      <c r="L30" s="11"/>
      <c r="M30" s="12">
        <v>4.504594686580312E-2</v>
      </c>
      <c r="N30" s="12">
        <v>0.51971262566869481</v>
      </c>
    </row>
    <row r="31" spans="1:14">
      <c r="A31" s="20">
        <f t="shared" si="6"/>
        <v>46.3</v>
      </c>
      <c r="B31">
        <f t="shared" si="7"/>
        <v>0.19364916731037085</v>
      </c>
      <c r="C31">
        <f t="shared" si="8"/>
        <v>41</v>
      </c>
      <c r="D31">
        <f t="shared" si="9"/>
        <v>0.19364916731037085</v>
      </c>
      <c r="F31">
        <f t="shared" si="10"/>
        <v>4.5988516040667969E-2</v>
      </c>
      <c r="G31">
        <f t="shared" si="11"/>
        <v>194.74579822405903</v>
      </c>
      <c r="I31" s="11">
        <f t="shared" si="12"/>
        <v>1.8243565479725569E-3</v>
      </c>
      <c r="J31" s="11">
        <f t="shared" si="13"/>
        <v>2.966868222595525E-3</v>
      </c>
      <c r="K31" s="11">
        <f t="shared" si="14"/>
        <v>6.9218673568395409E-2</v>
      </c>
      <c r="L31" s="11"/>
      <c r="M31" s="12">
        <v>4.5192346752244386E-2</v>
      </c>
      <c r="N31" s="12">
        <v>0.50821486076991607</v>
      </c>
    </row>
    <row r="32" spans="1:14">
      <c r="A32" s="20">
        <f t="shared" si="6"/>
        <v>43.7</v>
      </c>
      <c r="B32">
        <f t="shared" si="7"/>
        <v>0.19364916731037085</v>
      </c>
      <c r="C32">
        <f t="shared" si="8"/>
        <v>43.099999999999994</v>
      </c>
      <c r="D32">
        <f t="shared" si="9"/>
        <v>0.19364916731037085</v>
      </c>
      <c r="F32">
        <f t="shared" si="10"/>
        <v>4.608515134299989E-2</v>
      </c>
      <c r="G32">
        <f t="shared" si="11"/>
        <v>194.74579822405903</v>
      </c>
      <c r="I32" s="11">
        <f t="shared" si="12"/>
        <v>2.2796146938274934E-3</v>
      </c>
      <c r="J32" s="11">
        <f t="shared" si="13"/>
        <v>2.4092291816837589E-3</v>
      </c>
      <c r="K32" s="11">
        <f t="shared" si="14"/>
        <v>6.8475133263917437E-2</v>
      </c>
      <c r="L32" s="11"/>
      <c r="M32" s="12">
        <v>4.5218582027018742E-2</v>
      </c>
      <c r="N32" s="12">
        <v>0.50071598183421051</v>
      </c>
    </row>
    <row r="34" spans="1:16">
      <c r="A34" s="19" t="s">
        <v>30</v>
      </c>
      <c r="B34" s="19"/>
      <c r="C34" s="19"/>
    </row>
    <row r="35" spans="1:16">
      <c r="A35" t="s">
        <v>27</v>
      </c>
      <c r="B35" s="9" t="s">
        <v>18</v>
      </c>
      <c r="C35" t="s">
        <v>24</v>
      </c>
      <c r="E35">
        <f>STDEVP(B36:B43)</f>
        <v>5.7687333879239223E-2</v>
      </c>
      <c r="K35" s="17"/>
      <c r="L35" s="17"/>
      <c r="M35" s="17"/>
      <c r="N35" s="17"/>
      <c r="O35" s="17"/>
      <c r="P35" s="17"/>
    </row>
    <row r="36" spans="1:16">
      <c r="A36">
        <v>1</v>
      </c>
      <c r="B36" s="21">
        <f t="shared" ref="B36:C43" si="15">1/F25</f>
        <v>21.845230439442659</v>
      </c>
      <c r="C36" s="20">
        <f t="shared" si="15"/>
        <v>5.1348989766109333E-3</v>
      </c>
    </row>
    <row r="37" spans="1:16">
      <c r="A37">
        <v>2</v>
      </c>
      <c r="B37" s="21">
        <f t="shared" si="15"/>
        <v>21.891874322860236</v>
      </c>
      <c r="C37" s="20">
        <f t="shared" si="15"/>
        <v>5.1348989766109333E-3</v>
      </c>
    </row>
    <row r="38" spans="1:16">
      <c r="A38">
        <v>3</v>
      </c>
      <c r="B38" s="21">
        <f t="shared" si="15"/>
        <v>21.78378970427163</v>
      </c>
      <c r="C38" s="20">
        <f t="shared" si="15"/>
        <v>5.1348989766109333E-3</v>
      </c>
    </row>
    <row r="39" spans="1:16">
      <c r="A39">
        <v>4</v>
      </c>
      <c r="B39" s="21">
        <f t="shared" si="15"/>
        <v>21.821262458471761</v>
      </c>
      <c r="C39" s="20">
        <f t="shared" si="15"/>
        <v>5.1348989766109333E-3</v>
      </c>
    </row>
    <row r="40" spans="1:16">
      <c r="A40">
        <v>5</v>
      </c>
      <c r="B40" s="21">
        <f t="shared" si="15"/>
        <v>21.829787234042556</v>
      </c>
      <c r="C40" s="20">
        <f t="shared" si="15"/>
        <v>5.1348989766109333E-3</v>
      </c>
    </row>
    <row r="41" spans="1:16">
      <c r="A41">
        <v>6</v>
      </c>
      <c r="B41" s="21">
        <f t="shared" si="15"/>
        <v>21.840543601359002</v>
      </c>
      <c r="C41" s="20">
        <f t="shared" si="15"/>
        <v>5.1348989766109333E-3</v>
      </c>
    </row>
    <row r="42" spans="1:16">
      <c r="A42">
        <v>7</v>
      </c>
      <c r="B42" s="21">
        <f t="shared" si="15"/>
        <v>21.74455899198167</v>
      </c>
      <c r="C42" s="20">
        <f t="shared" si="15"/>
        <v>5.1348989766109333E-3</v>
      </c>
    </row>
    <row r="43" spans="1:16">
      <c r="A43">
        <v>8</v>
      </c>
      <c r="B43" s="21">
        <f t="shared" si="15"/>
        <v>21.698963133640554</v>
      </c>
      <c r="C43" s="20">
        <f t="shared" si="15"/>
        <v>5.1348989766109333E-3</v>
      </c>
    </row>
    <row r="45" spans="1:16">
      <c r="B45" t="s">
        <v>19</v>
      </c>
      <c r="C45">
        <f>MIN(B36:B43)</f>
        <v>21.698963133640554</v>
      </c>
    </row>
    <row r="46" spans="1:16">
      <c r="B46" t="s">
        <v>20</v>
      </c>
      <c r="C46">
        <f>MAX(B36:B43)</f>
        <v>21.891874322860236</v>
      </c>
    </row>
  </sheetData>
  <mergeCells count="5">
    <mergeCell ref="A1:J1"/>
    <mergeCell ref="A12:J12"/>
    <mergeCell ref="K35:P35"/>
    <mergeCell ref="I24:N24"/>
    <mergeCell ref="A34:C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Ruler="0" workbookViewId="0">
      <selection activeCell="A3" sqref="A3"/>
    </sheetView>
  </sheetViews>
  <sheetFormatPr baseColWidth="10" defaultRowHeight="15" x14ac:dyDescent="0"/>
  <sheetData>
    <row r="1" spans="1:5">
      <c r="A1" t="s">
        <v>0</v>
      </c>
      <c r="C1" t="s">
        <v>1</v>
      </c>
      <c r="E1" t="s">
        <v>2</v>
      </c>
    </row>
    <row r="2" spans="1:5">
      <c r="A2">
        <v>1</v>
      </c>
      <c r="B2">
        <v>0.1</v>
      </c>
      <c r="C2">
        <v>35.5</v>
      </c>
      <c r="D2">
        <v>0.1</v>
      </c>
      <c r="E2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2016-09-07T01:01:07Z</dcterms:created>
  <dcterms:modified xsi:type="dcterms:W3CDTF">2016-09-20T10:58:23Z</dcterms:modified>
</cp:coreProperties>
</file>