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4260" yWindow="0" windowWidth="17160" windowHeight="1102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1" i="2" l="1"/>
  <c r="F20" i="2"/>
  <c r="F19" i="2"/>
  <c r="F18" i="2"/>
  <c r="A12" i="1"/>
  <c r="E21" i="1"/>
  <c r="T26" i="2"/>
  <c r="T25" i="2"/>
  <c r="T24" i="2"/>
  <c r="T23" i="2"/>
  <c r="V18" i="1"/>
  <c r="V19" i="1"/>
  <c r="V20" i="1"/>
  <c r="V17" i="1"/>
  <c r="U18" i="1"/>
  <c r="U19" i="1"/>
  <c r="U20" i="1"/>
  <c r="U17" i="1"/>
  <c r="T19" i="1"/>
  <c r="W18" i="1"/>
  <c r="W19" i="1"/>
  <c r="W17" i="1"/>
  <c r="Y13" i="1"/>
  <c r="Z13" i="1"/>
  <c r="Y18" i="1"/>
  <c r="Y14" i="1"/>
  <c r="Z14" i="1"/>
  <c r="Y19" i="1"/>
  <c r="Y12" i="1"/>
  <c r="Z12" i="1"/>
  <c r="Y17" i="1"/>
  <c r="V13" i="1"/>
  <c r="W13" i="1"/>
  <c r="X18" i="1"/>
  <c r="V14" i="1"/>
  <c r="W14" i="1"/>
  <c r="X19" i="1"/>
  <c r="V12" i="1"/>
  <c r="W12" i="1"/>
  <c r="X17" i="1"/>
  <c r="Y5" i="1"/>
  <c r="Z5" i="1"/>
  <c r="Y6" i="1"/>
  <c r="Z6" i="1"/>
  <c r="Y7" i="1"/>
  <c r="Z7" i="1"/>
  <c r="Y4" i="1"/>
  <c r="Z4" i="1"/>
  <c r="V5" i="1"/>
  <c r="W5" i="1"/>
  <c r="V6" i="1"/>
  <c r="W6" i="1"/>
  <c r="V7" i="1"/>
  <c r="W7" i="1"/>
  <c r="V4" i="1"/>
  <c r="W4" i="1"/>
  <c r="T6" i="1"/>
  <c r="AM5" i="2"/>
  <c r="AM4" i="2"/>
  <c r="AM3" i="2"/>
  <c r="AM2" i="2"/>
  <c r="AH12" i="2"/>
  <c r="AH11" i="2"/>
  <c r="AH10" i="2"/>
  <c r="AH9" i="2"/>
  <c r="Z11" i="2"/>
  <c r="Z12" i="2"/>
  <c r="Z13" i="2"/>
  <c r="Z10" i="2"/>
  <c r="Z5" i="2"/>
  <c r="Z6" i="2"/>
  <c r="Z4" i="2"/>
  <c r="Z3" i="2"/>
  <c r="AD13" i="2"/>
  <c r="AD12" i="2"/>
  <c r="AD11" i="2"/>
  <c r="AD10" i="2"/>
  <c r="AD6" i="2"/>
  <c r="AD5" i="2"/>
  <c r="AD4" i="2"/>
  <c r="AD3" i="2"/>
  <c r="W6" i="2"/>
  <c r="V6" i="2"/>
  <c r="V4" i="2"/>
  <c r="W4" i="2"/>
  <c r="W5" i="2"/>
  <c r="W7" i="2"/>
  <c r="V5" i="2"/>
  <c r="V7" i="2"/>
  <c r="W3" i="2"/>
  <c r="V3" i="2"/>
  <c r="P5" i="2"/>
  <c r="P4" i="2"/>
  <c r="P3" i="2"/>
  <c r="P2" i="2"/>
  <c r="N3" i="2"/>
  <c r="O3" i="2"/>
  <c r="N4" i="2"/>
  <c r="O4" i="2"/>
  <c r="N5" i="2"/>
  <c r="O5" i="2"/>
  <c r="N6" i="2"/>
  <c r="O6" i="2"/>
  <c r="N2" i="2"/>
  <c r="O2" i="2"/>
  <c r="F6" i="2"/>
  <c r="F4" i="2"/>
  <c r="F5" i="2"/>
  <c r="F3" i="2"/>
  <c r="D43" i="1"/>
  <c r="D34" i="1"/>
  <c r="D44" i="1"/>
  <c r="D45" i="1"/>
  <c r="D42" i="1"/>
  <c r="C43" i="1"/>
  <c r="C34" i="1"/>
  <c r="C44" i="1"/>
  <c r="C45" i="1"/>
  <c r="C42" i="1"/>
  <c r="D38" i="1"/>
  <c r="D39" i="1"/>
  <c r="D40" i="1"/>
  <c r="D37" i="1"/>
  <c r="C38" i="1"/>
  <c r="C39" i="1"/>
  <c r="C40" i="1"/>
  <c r="C37" i="1"/>
  <c r="B44" i="1"/>
  <c r="B39" i="1"/>
  <c r="B34" i="1"/>
  <c r="B29" i="1"/>
  <c r="A18" i="1"/>
  <c r="A10" i="1"/>
</calcChain>
</file>

<file path=xl/sharedStrings.xml><?xml version="1.0" encoding="utf-8"?>
<sst xmlns="http://schemas.openxmlformats.org/spreadsheetml/2006/main" count="158" uniqueCount="58">
  <si>
    <t>HV_D (kV)</t>
  </si>
  <si>
    <t>Coarse Gain</t>
  </si>
  <si>
    <t>Fine tune</t>
  </si>
  <si>
    <t>Channel</t>
  </si>
  <si>
    <t>Thickness (cm)</t>
  </si>
  <si>
    <t>714-923</t>
  </si>
  <si>
    <t>Integration</t>
  </si>
  <si>
    <t>690-880</t>
  </si>
  <si>
    <t>701-888</t>
  </si>
  <si>
    <t>Aluminium</t>
  </si>
  <si>
    <t>699-897</t>
  </si>
  <si>
    <t>733-875</t>
  </si>
  <si>
    <t>Lead</t>
  </si>
  <si>
    <t>1477-1710</t>
  </si>
  <si>
    <t>Absorption Coefficient</t>
  </si>
  <si>
    <t>Aluminum (Cesium)</t>
  </si>
  <si>
    <t>Cobalt Isotope</t>
  </si>
  <si>
    <t>Cesium Isotope</t>
  </si>
  <si>
    <t>Lead (Cesium)</t>
  </si>
  <si>
    <t>Aluminum (Cobalt)</t>
  </si>
  <si>
    <t>Lead (Cobalt)</t>
  </si>
  <si>
    <t>y int</t>
  </si>
  <si>
    <t>slope</t>
  </si>
  <si>
    <t>al</t>
  </si>
  <si>
    <t>cs</t>
  </si>
  <si>
    <t>co</t>
  </si>
  <si>
    <t>pb</t>
  </si>
  <si>
    <t>normal</t>
  </si>
  <si>
    <t>normpb</t>
  </si>
  <si>
    <t>calibration</t>
  </si>
  <si>
    <t>y</t>
  </si>
  <si>
    <t>m</t>
  </si>
  <si>
    <t>x</t>
  </si>
  <si>
    <t>b</t>
  </si>
  <si>
    <t>na</t>
  </si>
  <si>
    <t>CoP1</t>
  </si>
  <si>
    <t>Na</t>
  </si>
  <si>
    <t>Cs</t>
  </si>
  <si>
    <t>Naanni</t>
  </si>
  <si>
    <t>yerr</t>
  </si>
  <si>
    <t>energy</t>
  </si>
  <si>
    <t>error</t>
  </si>
  <si>
    <t>E</t>
  </si>
  <si>
    <t>E'</t>
  </si>
  <si>
    <t>Emax</t>
  </si>
  <si>
    <t>naanni</t>
  </si>
  <si>
    <t>cs137</t>
  </si>
  <si>
    <t>co601</t>
  </si>
  <si>
    <t>co602</t>
  </si>
  <si>
    <t>gaussian</t>
  </si>
  <si>
    <t>a</t>
  </si>
  <si>
    <t>c</t>
  </si>
  <si>
    <t>+</t>
  </si>
  <si>
    <t>-</t>
  </si>
  <si>
    <t>co2</t>
  </si>
  <si>
    <t>naani</t>
  </si>
  <si>
    <t>deltaE/E</t>
  </si>
  <si>
    <t>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</si>
</sst>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8000"/>
      <name val="Calibri"/>
      <scheme val="minor"/>
    </font>
    <font>
      <b/>
      <sz val="12"/>
      <color rgb="FF0000FF"/>
      <name val="Calibri"/>
      <scheme val="minor"/>
    </font>
    <font>
      <b/>
      <sz val="12"/>
      <color rgb="FFFF6600"/>
      <name val="Calibri"/>
      <scheme val="minor"/>
    </font>
    <font>
      <b/>
      <sz val="12"/>
      <color theme="2" tint="-0.49998474074526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2" fillId="0" borderId="1" xfId="0" applyFont="1" applyBorder="1"/>
    <xf numFmtId="0" fontId="2" fillId="0" borderId="0" xfId="0" applyFont="1"/>
    <xf numFmtId="0" fontId="0" fillId="2" borderId="0" xfId="0" applyFill="1"/>
    <xf numFmtId="2" fontId="0" fillId="0" borderId="0" xfId="0" applyNumberFormat="1"/>
    <xf numFmtId="0" fontId="5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multiLvlStrRef>
              <c:f>Sheet1!$A$8:$B$11</c:f>
              <c:multiLvlStrCache>
                <c:ptCount val="4"/>
                <c:lvl>
                  <c:pt idx="0">
                    <c:v>714-923</c:v>
                  </c:pt>
                  <c:pt idx="1">
                    <c:v>714-923</c:v>
                  </c:pt>
                  <c:pt idx="2">
                    <c:v>690-880</c:v>
                  </c:pt>
                  <c:pt idx="3">
                    <c:v>701-888</c:v>
                  </c:pt>
                </c:lvl>
                <c:lvl>
                  <c:pt idx="0">
                    <c:v>0</c:v>
                  </c:pt>
                  <c:pt idx="1">
                    <c:v>1.247</c:v>
                  </c:pt>
                  <c:pt idx="2">
                    <c:v>2.494</c:v>
                  </c:pt>
                  <c:pt idx="3">
                    <c:v>5.594</c:v>
                  </c:pt>
                </c:lvl>
              </c:multiLvlStrCache>
            </c:multiLvlStrRef>
          </c:xVal>
          <c:yVal>
            <c:numRef>
              <c:f>Sheet1!$C$8:$C$11</c:f>
              <c:numCache>
                <c:formatCode>General</c:formatCode>
                <c:ptCount val="4"/>
                <c:pt idx="0">
                  <c:v>26177.0</c:v>
                </c:pt>
                <c:pt idx="1">
                  <c:v>21318.0</c:v>
                </c:pt>
                <c:pt idx="2">
                  <c:v>17442.0</c:v>
                </c:pt>
                <c:pt idx="3">
                  <c:v>10199.0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8288664"/>
        <c:axId val="-2138279656"/>
      </c:scatterChart>
      <c:valAx>
        <c:axId val="-213828866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8279656"/>
        <c:crosses val="autoZero"/>
        <c:crossBetween val="midCat"/>
      </c:valAx>
      <c:valAx>
        <c:axId val="-21382796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3828866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Sheet1!$D$8:$D$10</c:f>
              <c:numCache>
                <c:formatCode>General</c:formatCode>
                <c:ptCount val="3"/>
                <c:pt idx="0">
                  <c:v>0.0</c:v>
                </c:pt>
                <c:pt idx="1">
                  <c:v>0.644</c:v>
                </c:pt>
                <c:pt idx="2">
                  <c:v>1.914</c:v>
                </c:pt>
              </c:numCache>
            </c:numRef>
          </c:xVal>
          <c:yVal>
            <c:numRef>
              <c:f>Sheet1!$F$8:$F$10</c:f>
              <c:numCache>
                <c:formatCode>General</c:formatCode>
                <c:ptCount val="3"/>
                <c:pt idx="0">
                  <c:v>26177.0</c:v>
                </c:pt>
                <c:pt idx="1">
                  <c:v>13358.0</c:v>
                </c:pt>
                <c:pt idx="2">
                  <c:v>3184.0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0083736"/>
        <c:axId val="2130080776"/>
      </c:scatterChart>
      <c:valAx>
        <c:axId val="2130083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0080776"/>
        <c:crosses val="autoZero"/>
        <c:crossBetween val="midCat"/>
      </c:valAx>
      <c:valAx>
        <c:axId val="2130080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008373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Sheet1!$A$16:$A$19</c:f>
              <c:numCache>
                <c:formatCode>General</c:formatCode>
                <c:ptCount val="4"/>
                <c:pt idx="0">
                  <c:v>0.0</c:v>
                </c:pt>
                <c:pt idx="1">
                  <c:v>1.247</c:v>
                </c:pt>
                <c:pt idx="2">
                  <c:v>2.494</c:v>
                </c:pt>
                <c:pt idx="3">
                  <c:v>5.594</c:v>
                </c:pt>
              </c:numCache>
            </c:numRef>
          </c:xVal>
          <c:yVal>
            <c:numRef>
              <c:f>Sheet1!$C$16:$C$19</c:f>
              <c:numCache>
                <c:formatCode>General</c:formatCode>
                <c:ptCount val="4"/>
                <c:pt idx="0">
                  <c:v>2774.0</c:v>
                </c:pt>
                <c:pt idx="1">
                  <c:v>2470.0</c:v>
                </c:pt>
                <c:pt idx="2">
                  <c:v>2089.0</c:v>
                </c:pt>
                <c:pt idx="3">
                  <c:v>1385.0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0056696"/>
        <c:axId val="2130053736"/>
      </c:scatterChart>
      <c:valAx>
        <c:axId val="2130056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0053736"/>
        <c:crosses val="autoZero"/>
        <c:crossBetween val="midCat"/>
      </c:valAx>
      <c:valAx>
        <c:axId val="21300537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005669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Sheet1!$D$16:$D$18</c:f>
              <c:numCache>
                <c:formatCode>General</c:formatCode>
                <c:ptCount val="3"/>
                <c:pt idx="0">
                  <c:v>0.0</c:v>
                </c:pt>
                <c:pt idx="1">
                  <c:v>0.644</c:v>
                </c:pt>
                <c:pt idx="2">
                  <c:v>1.914</c:v>
                </c:pt>
              </c:numCache>
            </c:numRef>
          </c:xVal>
          <c:yVal>
            <c:numRef>
              <c:f>Sheet1!$F$16:$F$18</c:f>
              <c:numCache>
                <c:formatCode>General</c:formatCode>
                <c:ptCount val="3"/>
                <c:pt idx="0">
                  <c:v>2774.0</c:v>
                </c:pt>
                <c:pt idx="1">
                  <c:v>2037.0</c:v>
                </c:pt>
                <c:pt idx="2">
                  <c:v>977.0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0030168"/>
        <c:axId val="2130027208"/>
      </c:scatterChart>
      <c:valAx>
        <c:axId val="2130030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0027208"/>
        <c:crosses val="autoZero"/>
        <c:crossBetween val="midCat"/>
      </c:valAx>
      <c:valAx>
        <c:axId val="21300272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003016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Sheet1!$X$16</c:f>
              <c:strCache>
                <c:ptCount val="1"/>
                <c:pt idx="0">
                  <c:v>cs</c:v>
                </c:pt>
              </c:strCache>
            </c:strRef>
          </c:tx>
          <c:spPr>
            <a:ln w="4762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-0.0157246281714786"/>
                  <c:y val="-0.0319502770487022"/>
                </c:manualLayout>
              </c:layout>
              <c:numFmt formatCode="General" sourceLinked="0"/>
            </c:trendlineLbl>
          </c:trendline>
          <c:xVal>
            <c:numRef>
              <c:f>Sheet1!$W$17:$W$19</c:f>
              <c:numCache>
                <c:formatCode>General</c:formatCode>
                <c:ptCount val="3"/>
                <c:pt idx="0">
                  <c:v>0.0</c:v>
                </c:pt>
                <c:pt idx="1">
                  <c:v>0.644</c:v>
                </c:pt>
                <c:pt idx="2">
                  <c:v>1.914</c:v>
                </c:pt>
              </c:numCache>
            </c:numRef>
          </c:xVal>
          <c:yVal>
            <c:numRef>
              <c:f>Sheet1!$X$17:$X$19</c:f>
              <c:numCache>
                <c:formatCode>General</c:formatCode>
                <c:ptCount val="3"/>
                <c:pt idx="0">
                  <c:v>0.0</c:v>
                </c:pt>
                <c:pt idx="1">
                  <c:v>0.672765706321164</c:v>
                </c:pt>
                <c:pt idx="2">
                  <c:v>2.106742894642472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Sheet1!$Y$16</c:f>
              <c:strCache>
                <c:ptCount val="1"/>
                <c:pt idx="0">
                  <c:v>co</c:v>
                </c:pt>
              </c:strCache>
            </c:strRef>
          </c:tx>
          <c:spPr>
            <a:ln w="4762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195386482939633"/>
                  <c:y val="0.257770122484689"/>
                </c:manualLayout>
              </c:layout>
              <c:numFmt formatCode="General" sourceLinked="0"/>
            </c:trendlineLbl>
          </c:trendline>
          <c:xVal>
            <c:numRef>
              <c:f>Sheet1!$W$17:$W$19</c:f>
              <c:numCache>
                <c:formatCode>General</c:formatCode>
                <c:ptCount val="3"/>
                <c:pt idx="0">
                  <c:v>0.0</c:v>
                </c:pt>
                <c:pt idx="1">
                  <c:v>0.644</c:v>
                </c:pt>
                <c:pt idx="2">
                  <c:v>1.914</c:v>
                </c:pt>
              </c:numCache>
            </c:numRef>
          </c:xVal>
          <c:yVal>
            <c:numRef>
              <c:f>Sheet1!$Y$17:$Y$19</c:f>
              <c:numCache>
                <c:formatCode>General</c:formatCode>
                <c:ptCount val="3"/>
                <c:pt idx="0">
                  <c:v>0.0</c:v>
                </c:pt>
                <c:pt idx="1">
                  <c:v>0.308812184647971</c:v>
                </c:pt>
                <c:pt idx="2">
                  <c:v>1.043558948831994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8270264"/>
        <c:axId val="-2138267352"/>
      </c:scatterChart>
      <c:valAx>
        <c:axId val="-2138270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38267352"/>
        <c:crosses val="autoZero"/>
        <c:crossBetween val="midCat"/>
      </c:valAx>
      <c:valAx>
        <c:axId val="-21382673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3827026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Sheet2!$AL$2:$AL$5</c:f>
              <c:numCache>
                <c:formatCode>General</c:formatCode>
                <c:ptCount val="4"/>
                <c:pt idx="0">
                  <c:v>0.511</c:v>
                </c:pt>
                <c:pt idx="1">
                  <c:v>0.662</c:v>
                </c:pt>
                <c:pt idx="2">
                  <c:v>1.186</c:v>
                </c:pt>
                <c:pt idx="3">
                  <c:v>1.289</c:v>
                </c:pt>
              </c:numCache>
            </c:numRef>
          </c:xVal>
          <c:yVal>
            <c:numRef>
              <c:f>Sheet2!$AM$2:$AM$5</c:f>
              <c:numCache>
                <c:formatCode>General</c:formatCode>
                <c:ptCount val="4"/>
                <c:pt idx="0">
                  <c:v>0.51462774412733</c:v>
                </c:pt>
                <c:pt idx="1">
                  <c:v>0.297047326199946</c:v>
                </c:pt>
                <c:pt idx="2">
                  <c:v>0.0956200204318565</c:v>
                </c:pt>
                <c:pt idx="3">
                  <c:v>0.0956200204318565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9958744"/>
        <c:axId val="2129955880"/>
      </c:scatterChart>
      <c:valAx>
        <c:axId val="2129958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9955880"/>
        <c:crosses val="autoZero"/>
        <c:crossBetween val="midCat"/>
      </c:valAx>
      <c:valAx>
        <c:axId val="2129955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99587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31750</xdr:colOff>
      <xdr:row>4</xdr:row>
      <xdr:rowOff>31750</xdr:rowOff>
    </xdr:from>
    <xdr:to>
      <xdr:col>11</xdr:col>
      <xdr:colOff>800100</xdr:colOff>
      <xdr:row>16</xdr:row>
      <xdr:rowOff>177800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31750</xdr:colOff>
      <xdr:row>4</xdr:row>
      <xdr:rowOff>31750</xdr:rowOff>
    </xdr:from>
    <xdr:to>
      <xdr:col>16</xdr:col>
      <xdr:colOff>812800</xdr:colOff>
      <xdr:row>16</xdr:row>
      <xdr:rowOff>177800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19050</xdr:colOff>
      <xdr:row>19</xdr:row>
      <xdr:rowOff>19050</xdr:rowOff>
    </xdr:from>
    <xdr:to>
      <xdr:col>11</xdr:col>
      <xdr:colOff>812800</xdr:colOff>
      <xdr:row>31</xdr:row>
      <xdr:rowOff>177800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19050</xdr:colOff>
      <xdr:row>19</xdr:row>
      <xdr:rowOff>19050</xdr:rowOff>
    </xdr:from>
    <xdr:to>
      <xdr:col>16</xdr:col>
      <xdr:colOff>812800</xdr:colOff>
      <xdr:row>31</xdr:row>
      <xdr:rowOff>177800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520700</xdr:colOff>
      <xdr:row>1</xdr:row>
      <xdr:rowOff>152400</xdr:rowOff>
    </xdr:from>
    <xdr:to>
      <xdr:col>32</xdr:col>
      <xdr:colOff>139700</xdr:colOff>
      <xdr:row>16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590550</xdr:colOff>
      <xdr:row>9</xdr:row>
      <xdr:rowOff>0</xdr:rowOff>
    </xdr:from>
    <xdr:to>
      <xdr:col>40</xdr:col>
      <xdr:colOff>209550</xdr:colOff>
      <xdr:row>23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"/>
  <sheetViews>
    <sheetView showRuler="0" workbookViewId="0">
      <selection activeCell="A13" sqref="A13:F13"/>
    </sheetView>
  </sheetViews>
  <sheetFormatPr baseColWidth="10" defaultRowHeight="15" x14ac:dyDescent="0"/>
  <cols>
    <col min="1" max="1" width="13.1640625" bestFit="1" customWidth="1"/>
    <col min="2" max="2" width="11" bestFit="1" customWidth="1"/>
    <col min="3" max="3" width="10.33203125" bestFit="1" customWidth="1"/>
    <col min="4" max="4" width="13.1640625" bestFit="1" customWidth="1"/>
    <col min="5" max="5" width="11.33203125" customWidth="1"/>
    <col min="7" max="7" width="13.1640625" bestFit="1" customWidth="1"/>
  </cols>
  <sheetData>
    <row r="1" spans="1:26">
      <c r="A1" s="5" t="s">
        <v>0</v>
      </c>
      <c r="B1" s="5" t="s">
        <v>1</v>
      </c>
      <c r="C1" s="5" t="s">
        <v>2</v>
      </c>
      <c r="T1" t="s">
        <v>24</v>
      </c>
      <c r="W1" t="s">
        <v>25</v>
      </c>
    </row>
    <row r="2" spans="1:26">
      <c r="A2">
        <v>-1780</v>
      </c>
      <c r="B2">
        <v>8</v>
      </c>
      <c r="C2">
        <v>0</v>
      </c>
      <c r="T2" s="8" t="s">
        <v>9</v>
      </c>
      <c r="U2" s="8"/>
      <c r="V2" s="8"/>
      <c r="W2" s="9" t="s">
        <v>9</v>
      </c>
      <c r="X2" s="9"/>
      <c r="Y2" s="9"/>
    </row>
    <row r="3" spans="1:26">
      <c r="T3" s="4" t="s">
        <v>4</v>
      </c>
      <c r="U3" s="4" t="s">
        <v>6</v>
      </c>
      <c r="X3" s="4" t="s">
        <v>6</v>
      </c>
    </row>
    <row r="4" spans="1:26">
      <c r="A4" s="12" t="s">
        <v>14</v>
      </c>
      <c r="B4" s="12"/>
      <c r="C4" s="12"/>
      <c r="D4" s="12"/>
      <c r="E4" s="12"/>
      <c r="F4" s="12"/>
      <c r="H4" s="13" t="s">
        <v>15</v>
      </c>
      <c r="I4" s="14"/>
      <c r="J4" s="14"/>
      <c r="K4" s="14"/>
      <c r="L4" s="15"/>
      <c r="M4" s="16" t="s">
        <v>18</v>
      </c>
      <c r="N4" s="17"/>
      <c r="O4" s="17"/>
      <c r="P4" s="17"/>
      <c r="Q4" s="18"/>
      <c r="T4" s="1">
        <v>0</v>
      </c>
      <c r="U4" s="1">
        <v>26177</v>
      </c>
      <c r="V4">
        <f>U4/U4</f>
        <v>1</v>
      </c>
      <c r="W4">
        <f>LN(V4)</f>
        <v>0</v>
      </c>
      <c r="X4" s="1">
        <v>2774</v>
      </c>
      <c r="Y4">
        <f>X4/X4</f>
        <v>1</v>
      </c>
      <c r="Z4">
        <f>LN(Y4)</f>
        <v>0</v>
      </c>
    </row>
    <row r="5" spans="1:26">
      <c r="A5" s="12" t="s">
        <v>17</v>
      </c>
      <c r="B5" s="12"/>
      <c r="C5" s="12"/>
      <c r="D5" s="12"/>
      <c r="E5" s="12"/>
      <c r="F5" s="12"/>
      <c r="H5" s="1"/>
      <c r="I5" s="1"/>
      <c r="J5" s="1"/>
      <c r="K5" s="1"/>
      <c r="L5" s="1"/>
      <c r="M5" s="1"/>
      <c r="N5" s="1"/>
      <c r="O5" s="1"/>
      <c r="P5" s="1"/>
      <c r="Q5" s="1"/>
      <c r="T5" s="1">
        <v>1.2470000000000001</v>
      </c>
      <c r="U5" s="1">
        <v>21318</v>
      </c>
      <c r="V5">
        <f>U4/U5</f>
        <v>1.2279294492916784</v>
      </c>
      <c r="W5">
        <f t="shared" ref="W5:W7" si="0">LN(V5)</f>
        <v>0.20532937635766332</v>
      </c>
      <c r="X5" s="1">
        <v>2470</v>
      </c>
      <c r="Y5">
        <f>X4/X5</f>
        <v>1.1230769230769231</v>
      </c>
      <c r="Z5">
        <f t="shared" ref="Z5:Z7" si="1">LN(Y5)</f>
        <v>0.11607217125275403</v>
      </c>
    </row>
    <row r="6" spans="1:26">
      <c r="A6" s="8" t="s">
        <v>9</v>
      </c>
      <c r="B6" s="8"/>
      <c r="C6" s="8"/>
      <c r="D6" s="10" t="s">
        <v>12</v>
      </c>
      <c r="E6" s="10"/>
      <c r="F6" s="10"/>
      <c r="H6" s="1"/>
      <c r="I6" s="1"/>
      <c r="J6" s="1"/>
      <c r="K6" s="1"/>
      <c r="L6" s="1"/>
      <c r="M6" s="1"/>
      <c r="N6" s="1"/>
      <c r="O6" s="1"/>
      <c r="P6" s="1"/>
      <c r="Q6" s="1"/>
      <c r="T6" s="1">
        <f>T5*2</f>
        <v>2.4940000000000002</v>
      </c>
      <c r="U6" s="1">
        <v>17442</v>
      </c>
      <c r="V6">
        <f>U4/U6</f>
        <v>1.5008026602453848</v>
      </c>
      <c r="W6">
        <f t="shared" si="0"/>
        <v>0.40600007181981457</v>
      </c>
      <c r="X6" s="1">
        <v>2089</v>
      </c>
      <c r="Y6">
        <f>X4/X6</f>
        <v>1.3279080899952129</v>
      </c>
      <c r="Z6">
        <f t="shared" si="1"/>
        <v>0.28360483931821107</v>
      </c>
    </row>
    <row r="7" spans="1:26">
      <c r="A7" s="4" t="s">
        <v>4</v>
      </c>
      <c r="B7" s="4" t="s">
        <v>3</v>
      </c>
      <c r="C7" s="4" t="s">
        <v>6</v>
      </c>
      <c r="D7" s="4" t="s">
        <v>4</v>
      </c>
      <c r="E7" s="4" t="s">
        <v>3</v>
      </c>
      <c r="F7" s="4" t="s">
        <v>6</v>
      </c>
      <c r="H7" s="1"/>
      <c r="I7" s="1"/>
      <c r="J7" s="1"/>
      <c r="K7" s="1"/>
      <c r="L7" s="1"/>
      <c r="M7" s="1"/>
      <c r="N7" s="1"/>
      <c r="O7" s="1"/>
      <c r="P7" s="1"/>
      <c r="Q7" s="1"/>
      <c r="T7" s="1">
        <v>5.5940000000000003</v>
      </c>
      <c r="U7" s="1">
        <v>10199</v>
      </c>
      <c r="V7">
        <f>U4/U7</f>
        <v>2.5666241788410629</v>
      </c>
      <c r="W7">
        <f t="shared" si="0"/>
        <v>0.94259148635622725</v>
      </c>
      <c r="X7" s="1">
        <v>1385</v>
      </c>
      <c r="Y7">
        <f>X4/X7</f>
        <v>2.0028880866425993</v>
      </c>
      <c r="Z7">
        <f t="shared" si="1"/>
        <v>0.69459018225333802</v>
      </c>
    </row>
    <row r="8" spans="1:26">
      <c r="A8" s="1">
        <v>0</v>
      </c>
      <c r="B8" s="1" t="s">
        <v>5</v>
      </c>
      <c r="C8" s="1">
        <v>26177</v>
      </c>
      <c r="D8" s="1">
        <v>0</v>
      </c>
      <c r="E8" s="1" t="s">
        <v>5</v>
      </c>
      <c r="F8" s="1">
        <v>26177</v>
      </c>
      <c r="H8" s="1"/>
      <c r="I8" s="1"/>
      <c r="J8" s="1"/>
      <c r="K8" s="1"/>
      <c r="L8" s="1"/>
      <c r="M8" s="1"/>
      <c r="N8" s="1"/>
      <c r="O8" s="1"/>
      <c r="P8" s="1"/>
      <c r="Q8" s="1"/>
    </row>
    <row r="9" spans="1:26">
      <c r="A9" s="1">
        <v>1.2470000000000001</v>
      </c>
      <c r="B9" s="1" t="s">
        <v>5</v>
      </c>
      <c r="C9" s="1">
        <v>21318</v>
      </c>
      <c r="D9" s="1">
        <v>0.64400000000000002</v>
      </c>
      <c r="E9" s="1" t="s">
        <v>10</v>
      </c>
      <c r="F9" s="1">
        <v>13358</v>
      </c>
      <c r="H9" s="1"/>
      <c r="I9" s="1"/>
      <c r="J9" s="1"/>
      <c r="K9" s="1"/>
      <c r="L9" s="1"/>
      <c r="M9" s="1"/>
      <c r="N9" s="1"/>
      <c r="O9" s="1"/>
      <c r="P9" s="1"/>
      <c r="Q9" s="1"/>
    </row>
    <row r="10" spans="1:26">
      <c r="A10" s="1">
        <f>A9*2</f>
        <v>2.4940000000000002</v>
      </c>
      <c r="B10" s="1" t="s">
        <v>7</v>
      </c>
      <c r="C10" s="1">
        <v>17442</v>
      </c>
      <c r="D10" s="1">
        <v>1.9139999999999999</v>
      </c>
      <c r="E10" s="1" t="s">
        <v>11</v>
      </c>
      <c r="F10" s="1">
        <v>3184</v>
      </c>
      <c r="H10" s="1"/>
      <c r="I10" s="1"/>
      <c r="J10" s="1"/>
      <c r="K10" s="1"/>
      <c r="L10" s="1"/>
      <c r="M10" s="1"/>
      <c r="N10" s="1"/>
      <c r="O10" s="1"/>
      <c r="P10" s="1"/>
      <c r="Q10" s="1"/>
      <c r="T10" s="10" t="s">
        <v>12</v>
      </c>
      <c r="U10" s="10"/>
      <c r="V10" s="10"/>
      <c r="W10" s="11" t="s">
        <v>12</v>
      </c>
      <c r="X10" s="11"/>
      <c r="Y10" s="11"/>
    </row>
    <row r="11" spans="1:26">
      <c r="A11" s="1">
        <v>5.5940000000000003</v>
      </c>
      <c r="B11" s="1" t="s">
        <v>8</v>
      </c>
      <c r="C11" s="1">
        <v>10199</v>
      </c>
      <c r="H11" s="1"/>
      <c r="I11" s="1"/>
      <c r="J11" s="1"/>
      <c r="K11" s="1"/>
      <c r="L11" s="1"/>
      <c r="M11" s="1"/>
      <c r="N11" s="1"/>
      <c r="O11" s="1"/>
      <c r="P11" s="1"/>
      <c r="Q11" s="1"/>
      <c r="T11" s="4" t="s">
        <v>4</v>
      </c>
      <c r="U11" s="4" t="s">
        <v>6</v>
      </c>
      <c r="X11" s="4" t="s">
        <v>6</v>
      </c>
    </row>
    <row r="12" spans="1:26">
      <c r="A12" s="1">
        <f>A11-A10</f>
        <v>3.1</v>
      </c>
      <c r="B12" s="1"/>
      <c r="C12" s="1"/>
      <c r="D12" s="1"/>
      <c r="E12" s="1"/>
      <c r="F12" s="1"/>
      <c r="H12" s="1"/>
      <c r="I12" s="1"/>
      <c r="J12" s="1"/>
      <c r="K12" s="1"/>
      <c r="L12" s="1"/>
      <c r="M12" s="1"/>
      <c r="N12" s="1"/>
      <c r="O12" s="1"/>
      <c r="P12" s="1"/>
      <c r="Q12" s="1"/>
      <c r="T12" s="1">
        <v>0</v>
      </c>
      <c r="U12" s="1">
        <v>26177</v>
      </c>
      <c r="V12">
        <f>U12/U12</f>
        <v>1</v>
      </c>
      <c r="W12">
        <f>LN(V12)</f>
        <v>0</v>
      </c>
      <c r="X12" s="1">
        <v>2774</v>
      </c>
      <c r="Y12">
        <f>X12/X12</f>
        <v>1</v>
      </c>
      <c r="Z12">
        <f>LN(Y12)</f>
        <v>0</v>
      </c>
    </row>
    <row r="13" spans="1:26">
      <c r="A13" s="25" t="s">
        <v>16</v>
      </c>
      <c r="B13" s="26"/>
      <c r="C13" s="26"/>
      <c r="D13" s="26"/>
      <c r="E13" s="26"/>
      <c r="F13" s="27"/>
      <c r="H13" s="1"/>
      <c r="I13" s="1"/>
      <c r="J13" s="1"/>
      <c r="K13" s="1"/>
      <c r="L13" s="1"/>
      <c r="M13" s="1"/>
      <c r="N13" s="1"/>
      <c r="O13" s="1"/>
      <c r="P13" s="1"/>
      <c r="Q13" s="1"/>
      <c r="T13" s="1">
        <v>0.64400000000000002</v>
      </c>
      <c r="U13" s="1">
        <v>13358</v>
      </c>
      <c r="V13">
        <f>U12/U13</f>
        <v>1.9596496481509207</v>
      </c>
      <c r="W13">
        <f t="shared" ref="W13" si="2">LN(V13)</f>
        <v>0.67276570632116406</v>
      </c>
      <c r="X13" s="1">
        <v>2037</v>
      </c>
      <c r="Y13">
        <f>X12/X13</f>
        <v>1.3618065783014237</v>
      </c>
      <c r="Z13">
        <f t="shared" ref="Z13:Z14" si="3">LN(Y13)</f>
        <v>0.30881218464797111</v>
      </c>
    </row>
    <row r="14" spans="1:26">
      <c r="A14" s="9" t="s">
        <v>9</v>
      </c>
      <c r="B14" s="9"/>
      <c r="C14" s="9"/>
      <c r="D14" s="11" t="s">
        <v>12</v>
      </c>
      <c r="E14" s="11"/>
      <c r="F14" s="11"/>
      <c r="H14" s="1"/>
      <c r="I14" s="1"/>
      <c r="J14" s="1"/>
      <c r="K14" s="1"/>
      <c r="L14" s="1"/>
      <c r="M14" s="1"/>
      <c r="N14" s="1"/>
      <c r="O14" s="1"/>
      <c r="P14" s="1"/>
      <c r="Q14" s="1"/>
      <c r="T14" s="1">
        <v>1.9139999999999999</v>
      </c>
      <c r="U14" s="1">
        <v>3184</v>
      </c>
      <c r="V14">
        <f>U12/U14</f>
        <v>8.22141959798995</v>
      </c>
      <c r="W14">
        <f>LN(V14)</f>
        <v>2.1067428946424718</v>
      </c>
      <c r="X14" s="1">
        <v>977</v>
      </c>
      <c r="Y14">
        <f>X12/X14</f>
        <v>2.8393039918116685</v>
      </c>
      <c r="Z14">
        <f t="shared" si="3"/>
        <v>1.0435589488319943</v>
      </c>
    </row>
    <row r="15" spans="1:26">
      <c r="A15" s="4" t="s">
        <v>4</v>
      </c>
      <c r="B15" s="4" t="s">
        <v>3</v>
      </c>
      <c r="C15" s="4" t="s">
        <v>6</v>
      </c>
      <c r="D15" s="4" t="s">
        <v>4</v>
      </c>
      <c r="E15" s="4" t="s">
        <v>3</v>
      </c>
      <c r="F15" s="4" t="s">
        <v>6</v>
      </c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26">
      <c r="A16" s="1">
        <v>0</v>
      </c>
      <c r="B16" s="1" t="s">
        <v>13</v>
      </c>
      <c r="C16" s="1">
        <v>2774</v>
      </c>
      <c r="D16" s="1">
        <v>0</v>
      </c>
      <c r="E16" s="1" t="s">
        <v>13</v>
      </c>
      <c r="F16" s="1">
        <v>2774</v>
      </c>
      <c r="H16" s="1"/>
      <c r="I16" s="1"/>
      <c r="J16" s="1"/>
      <c r="K16" s="1"/>
      <c r="L16" s="1"/>
      <c r="M16" s="1"/>
      <c r="N16" s="1"/>
      <c r="O16" s="1"/>
      <c r="P16" s="1"/>
      <c r="Q16" s="1"/>
      <c r="T16" t="s">
        <v>23</v>
      </c>
      <c r="U16" t="s">
        <v>24</v>
      </c>
      <c r="V16" t="s">
        <v>25</v>
      </c>
      <c r="W16" t="s">
        <v>57</v>
      </c>
      <c r="X16" t="s">
        <v>24</v>
      </c>
      <c r="Y16" t="s">
        <v>25</v>
      </c>
    </row>
    <row r="17" spans="1:25">
      <c r="A17" s="1">
        <v>1.2470000000000001</v>
      </c>
      <c r="B17" s="1" t="s">
        <v>13</v>
      </c>
      <c r="C17" s="1">
        <v>2470</v>
      </c>
      <c r="D17" s="1">
        <v>0.64400000000000002</v>
      </c>
      <c r="E17" s="1" t="s">
        <v>13</v>
      </c>
      <c r="F17" s="1">
        <v>2037</v>
      </c>
      <c r="H17" s="1"/>
      <c r="I17" s="1"/>
      <c r="J17" s="1"/>
      <c r="K17" s="1"/>
      <c r="L17" s="1"/>
      <c r="M17" s="1"/>
      <c r="N17" s="1"/>
      <c r="O17" s="1"/>
      <c r="P17" s="1"/>
      <c r="Q17" s="1"/>
      <c r="T17" s="1">
        <v>0</v>
      </c>
      <c r="U17">
        <f>W4</f>
        <v>0</v>
      </c>
      <c r="V17">
        <f>Z4</f>
        <v>0</v>
      </c>
      <c r="W17">
        <f>T12</f>
        <v>0</v>
      </c>
      <c r="X17">
        <f>W12</f>
        <v>0</v>
      </c>
      <c r="Y17">
        <f>Z12</f>
        <v>0</v>
      </c>
    </row>
    <row r="18" spans="1:25">
      <c r="A18" s="1">
        <f>A17*2</f>
        <v>2.4940000000000002</v>
      </c>
      <c r="B18" s="1" t="s">
        <v>13</v>
      </c>
      <c r="C18" s="1">
        <v>2089</v>
      </c>
      <c r="D18" s="1">
        <v>1.9139999999999999</v>
      </c>
      <c r="E18" s="1" t="s">
        <v>13</v>
      </c>
      <c r="F18" s="1">
        <v>977</v>
      </c>
      <c r="T18" s="1">
        <v>1.2470000000000001</v>
      </c>
      <c r="U18">
        <f t="shared" ref="U18:U20" si="4">W5</f>
        <v>0.20532937635766332</v>
      </c>
      <c r="V18">
        <f t="shared" ref="V18:V20" si="5">Z5</f>
        <v>0.11607217125275403</v>
      </c>
      <c r="W18">
        <f t="shared" ref="W18:W19" si="6">T13</f>
        <v>0.64400000000000002</v>
      </c>
      <c r="X18">
        <f t="shared" ref="X18:X19" si="7">W13</f>
        <v>0.67276570632116406</v>
      </c>
      <c r="Y18">
        <f>Z13</f>
        <v>0.30881218464797111</v>
      </c>
    </row>
    <row r="19" spans="1:25">
      <c r="A19" s="1">
        <v>5.5940000000000003</v>
      </c>
      <c r="B19" s="1" t="s">
        <v>13</v>
      </c>
      <c r="C19" s="1">
        <v>1385</v>
      </c>
      <c r="H19" s="19" t="s">
        <v>19</v>
      </c>
      <c r="I19" s="20"/>
      <c r="J19" s="20"/>
      <c r="K19" s="20"/>
      <c r="L19" s="21"/>
      <c r="M19" s="22" t="s">
        <v>20</v>
      </c>
      <c r="N19" s="23"/>
      <c r="O19" s="23"/>
      <c r="P19" s="23"/>
      <c r="Q19" s="24"/>
      <c r="T19" s="1">
        <f>T18*2</f>
        <v>2.4940000000000002</v>
      </c>
      <c r="U19">
        <f t="shared" si="4"/>
        <v>0.40600007181981457</v>
      </c>
      <c r="V19">
        <f t="shared" si="5"/>
        <v>0.28360483931821107</v>
      </c>
      <c r="W19">
        <f t="shared" si="6"/>
        <v>1.9139999999999999</v>
      </c>
      <c r="X19">
        <f t="shared" si="7"/>
        <v>2.1067428946424718</v>
      </c>
      <c r="Y19">
        <f>Z14</f>
        <v>1.0435589488319943</v>
      </c>
    </row>
    <row r="20" spans="1:25">
      <c r="H20" s="1"/>
      <c r="I20" s="1"/>
      <c r="J20" s="1"/>
      <c r="K20" s="1"/>
      <c r="L20" s="1"/>
      <c r="M20" s="1"/>
      <c r="N20" s="1"/>
      <c r="O20" s="1"/>
      <c r="P20" s="1"/>
      <c r="Q20" s="1"/>
      <c r="T20" s="1">
        <v>5.5940000000000003</v>
      </c>
      <c r="U20">
        <f t="shared" si="4"/>
        <v>0.94259148635622725</v>
      </c>
      <c r="V20">
        <f t="shared" si="5"/>
        <v>0.69459018225333802</v>
      </c>
    </row>
    <row r="21" spans="1:25">
      <c r="E21">
        <f>AVERAGE(1477,1710)</f>
        <v>1593.5</v>
      </c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25"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25">
      <c r="B23" t="s">
        <v>22</v>
      </c>
      <c r="C23" t="s">
        <v>21</v>
      </c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25">
      <c r="B24">
        <v>-15.297499999999999</v>
      </c>
      <c r="C24">
        <v>633.46299999999997</v>
      </c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25"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25">
      <c r="C26" t="s">
        <v>25</v>
      </c>
      <c r="D26" t="s">
        <v>24</v>
      </c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25">
      <c r="A27" t="s">
        <v>23</v>
      </c>
      <c r="B27" s="1">
        <v>0</v>
      </c>
      <c r="C27" s="1">
        <v>2774</v>
      </c>
      <c r="D27" s="1">
        <v>26177</v>
      </c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25">
      <c r="B28" s="1">
        <v>1.2470000000000001</v>
      </c>
      <c r="C28" s="1">
        <v>2470</v>
      </c>
      <c r="D28" s="1">
        <v>21318</v>
      </c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25">
      <c r="B29" s="1">
        <f>B28*2</f>
        <v>2.4940000000000002</v>
      </c>
      <c r="C29" s="1">
        <v>2089</v>
      </c>
      <c r="D29" s="1">
        <v>17442</v>
      </c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25">
      <c r="B30" s="1">
        <v>5.5940000000000003</v>
      </c>
      <c r="C30" s="1">
        <v>1385</v>
      </c>
      <c r="D30" s="1">
        <v>10199</v>
      </c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25"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25">
      <c r="A32" t="s">
        <v>26</v>
      </c>
      <c r="B32" s="1">
        <v>0</v>
      </c>
      <c r="C32" s="1">
        <v>2774</v>
      </c>
      <c r="D32" s="1">
        <v>26177</v>
      </c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5">
      <c r="B33" s="1">
        <v>0.64400000000000002</v>
      </c>
      <c r="C33" s="1">
        <v>2037</v>
      </c>
      <c r="D33" s="1">
        <v>13358</v>
      </c>
    </row>
    <row r="34" spans="1:5">
      <c r="B34" s="2">
        <f>B35-B33</f>
        <v>1.27</v>
      </c>
      <c r="C34" s="2">
        <f>AVERAGE(C33,C35)</f>
        <v>1507</v>
      </c>
      <c r="D34" s="3">
        <f>AVERAGE(D33,D35)</f>
        <v>8271</v>
      </c>
    </row>
    <row r="35" spans="1:5">
      <c r="B35" s="1">
        <v>1.9139999999999999</v>
      </c>
      <c r="C35" s="1">
        <v>977</v>
      </c>
      <c r="D35" s="1">
        <v>3184</v>
      </c>
    </row>
    <row r="36" spans="1:5">
      <c r="E36" t="s">
        <v>28</v>
      </c>
    </row>
    <row r="37" spans="1:5">
      <c r="A37" t="s">
        <v>27</v>
      </c>
      <c r="B37" s="1">
        <v>0</v>
      </c>
      <c r="C37">
        <f>C27/2774</f>
        <v>1</v>
      </c>
      <c r="D37">
        <f>D27/26177</f>
        <v>1</v>
      </c>
    </row>
    <row r="38" spans="1:5">
      <c r="B38" s="1">
        <v>1.2470000000000001</v>
      </c>
      <c r="C38">
        <f t="shared" ref="C38:C40" si="8">C28/2774</f>
        <v>0.8904109589041096</v>
      </c>
      <c r="D38">
        <f t="shared" ref="D38:D40" si="9">D28/26177</f>
        <v>0.81437903503075215</v>
      </c>
    </row>
    <row r="39" spans="1:5">
      <c r="B39" s="1">
        <f>B38*2</f>
        <v>2.4940000000000002</v>
      </c>
      <c r="C39">
        <f t="shared" si="8"/>
        <v>0.75306416726748382</v>
      </c>
      <c r="D39">
        <f t="shared" si="9"/>
        <v>0.66631011957061548</v>
      </c>
    </row>
    <row r="40" spans="1:5">
      <c r="B40" s="1">
        <v>5.5940000000000003</v>
      </c>
      <c r="C40">
        <f t="shared" si="8"/>
        <v>0.49927901946647441</v>
      </c>
      <c r="D40">
        <f t="shared" si="9"/>
        <v>0.38961683920999352</v>
      </c>
    </row>
    <row r="42" spans="1:5">
      <c r="B42" s="1">
        <v>0</v>
      </c>
      <c r="C42">
        <f>C32/2774</f>
        <v>1</v>
      </c>
      <c r="D42">
        <f>D32/26177</f>
        <v>1</v>
      </c>
    </row>
    <row r="43" spans="1:5">
      <c r="B43" s="1">
        <v>0.64400000000000002</v>
      </c>
      <c r="C43">
        <f>C33/2774</f>
        <v>0.73431867339581836</v>
      </c>
      <c r="D43">
        <f t="shared" ref="D43:D45" si="10">D33/26177</f>
        <v>0.51029529739847956</v>
      </c>
    </row>
    <row r="44" spans="1:5">
      <c r="B44" s="2">
        <f>B45-B43</f>
        <v>1.27</v>
      </c>
      <c r="C44">
        <f>C34/2774</f>
        <v>0.54325883201153569</v>
      </c>
      <c r="D44">
        <f t="shared" si="10"/>
        <v>0.31596439622569433</v>
      </c>
    </row>
    <row r="45" spans="1:5">
      <c r="B45" s="1">
        <v>1.9139999999999999</v>
      </c>
      <c r="C45">
        <f>C35/2774</f>
        <v>0.35219899062725307</v>
      </c>
      <c r="D45">
        <f t="shared" si="10"/>
        <v>0.12163349505290905</v>
      </c>
    </row>
  </sheetData>
  <mergeCells count="15">
    <mergeCell ref="H19:L19"/>
    <mergeCell ref="M19:Q19"/>
    <mergeCell ref="A6:C6"/>
    <mergeCell ref="D6:F6"/>
    <mergeCell ref="A14:C14"/>
    <mergeCell ref="D14:F14"/>
    <mergeCell ref="A13:F13"/>
    <mergeCell ref="T2:V2"/>
    <mergeCell ref="W2:Y2"/>
    <mergeCell ref="T10:V10"/>
    <mergeCell ref="W10:Y10"/>
    <mergeCell ref="A4:F4"/>
    <mergeCell ref="H4:L4"/>
    <mergeCell ref="M4:Q4"/>
    <mergeCell ref="A5:F5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6"/>
  <sheetViews>
    <sheetView tabSelected="1" showRuler="0" workbookViewId="0">
      <selection activeCell="B18" sqref="B18"/>
    </sheetView>
  </sheetViews>
  <sheetFormatPr baseColWidth="10" defaultRowHeight="15" x14ac:dyDescent="0"/>
  <cols>
    <col min="1" max="1" width="7" bestFit="1" customWidth="1"/>
    <col min="2" max="2" width="9.83203125" bestFit="1" customWidth="1"/>
    <col min="3" max="3" width="5.1640625" bestFit="1" customWidth="1"/>
    <col min="4" max="4" width="6.83203125" bestFit="1" customWidth="1"/>
    <col min="5" max="5" width="8.1640625" customWidth="1"/>
    <col min="6" max="6" width="12.83203125" bestFit="1" customWidth="1"/>
    <col min="7" max="7" width="8.1640625" bestFit="1" customWidth="1"/>
    <col min="8" max="8" width="6.1640625" bestFit="1" customWidth="1"/>
    <col min="9" max="9" width="0.6640625" customWidth="1"/>
    <col min="10" max="10" width="7.6640625" customWidth="1"/>
  </cols>
  <sheetData>
    <row r="1" spans="1:39">
      <c r="B1" t="s">
        <v>29</v>
      </c>
      <c r="M1" t="s">
        <v>42</v>
      </c>
      <c r="N1" t="s">
        <v>43</v>
      </c>
      <c r="O1" t="s">
        <v>44</v>
      </c>
      <c r="S1" t="s">
        <v>49</v>
      </c>
      <c r="Y1" t="s">
        <v>52</v>
      </c>
      <c r="AL1" t="s">
        <v>42</v>
      </c>
      <c r="AM1" t="s">
        <v>56</v>
      </c>
    </row>
    <row r="2" spans="1:39">
      <c r="B2" t="s">
        <v>30</v>
      </c>
      <c r="D2" t="s">
        <v>31</v>
      </c>
      <c r="F2" s="6" t="s">
        <v>32</v>
      </c>
      <c r="G2" t="s">
        <v>33</v>
      </c>
      <c r="I2" t="s">
        <v>39</v>
      </c>
      <c r="J2" t="s">
        <v>40</v>
      </c>
      <c r="K2" t="s">
        <v>41</v>
      </c>
      <c r="L2" t="s">
        <v>45</v>
      </c>
      <c r="M2">
        <v>0.51100000000000001</v>
      </c>
      <c r="N2">
        <f>M2/(1+(2*(M2/0.511)))</f>
        <v>0.17033333333333334</v>
      </c>
      <c r="O2">
        <f>M2-N2</f>
        <v>0.34066666666666667</v>
      </c>
      <c r="P2">
        <f>(J3-O2)/O2*100</f>
        <v>-67.802447887228084</v>
      </c>
      <c r="S2" t="s">
        <v>50</v>
      </c>
      <c r="T2" t="s">
        <v>33</v>
      </c>
      <c r="U2" t="s">
        <v>51</v>
      </c>
      <c r="V2" t="s">
        <v>52</v>
      </c>
      <c r="W2" t="s">
        <v>53</v>
      </c>
      <c r="Z2" t="s">
        <v>30</v>
      </c>
      <c r="AB2" t="s">
        <v>31</v>
      </c>
      <c r="AD2" s="6" t="s">
        <v>32</v>
      </c>
      <c r="AE2" t="s">
        <v>33</v>
      </c>
      <c r="AH2" t="s">
        <v>32</v>
      </c>
      <c r="AK2" t="s">
        <v>45</v>
      </c>
      <c r="AL2">
        <v>0.51100000000000001</v>
      </c>
      <c r="AM2">
        <f>AH9</f>
        <v>0.51462774412732981</v>
      </c>
    </row>
    <row r="3" spans="1:39">
      <c r="A3" t="s">
        <v>38</v>
      </c>
      <c r="B3">
        <v>76.45</v>
      </c>
      <c r="C3">
        <v>3.03</v>
      </c>
      <c r="D3" s="7">
        <v>591.70299999999997</v>
      </c>
      <c r="E3">
        <v>9.7690000000000001</v>
      </c>
      <c r="F3" s="6">
        <f>(B3-G3)/D3</f>
        <v>0.109685771408967</v>
      </c>
      <c r="G3">
        <v>11.5486</v>
      </c>
      <c r="H3">
        <v>7.1440000000000001</v>
      </c>
      <c r="J3">
        <v>0.10968632753084299</v>
      </c>
      <c r="K3">
        <v>1.32330321898276E-2</v>
      </c>
      <c r="L3" t="s">
        <v>46</v>
      </c>
      <c r="M3">
        <v>0.66200000000000003</v>
      </c>
      <c r="N3">
        <f t="shared" ref="N3:N6" si="0">M3/(1+(2*(M3/0.511)))</f>
        <v>0.184349863760218</v>
      </c>
      <c r="O3">
        <f t="shared" ref="O3:O6" si="1">M3-N3</f>
        <v>0.47765013623978203</v>
      </c>
      <c r="P3">
        <f>(J5-O3)/O3*100</f>
        <v>-10.545466203432188</v>
      </c>
      <c r="R3" t="s">
        <v>45</v>
      </c>
      <c r="S3">
        <v>129.97900000000001</v>
      </c>
      <c r="T3">
        <v>309.096</v>
      </c>
      <c r="U3">
        <v>14.1837</v>
      </c>
      <c r="V3">
        <f>T3+SQRT(((2*(U3^2))*LN(S3/(S3/2))))</f>
        <v>325.79603053635276</v>
      </c>
      <c r="W3">
        <f>T3-SQRT(((2*(U3^2))*LN(S3/(S3/2))))</f>
        <v>292.39596946364725</v>
      </c>
      <c r="Y3" t="s">
        <v>45</v>
      </c>
      <c r="Z3">
        <f>V3</f>
        <v>325.79603053635276</v>
      </c>
      <c r="AA3">
        <v>3.03</v>
      </c>
      <c r="AB3" s="7">
        <v>591.70299999999997</v>
      </c>
      <c r="AC3">
        <v>9.7690000000000001</v>
      </c>
      <c r="AD3" s="6">
        <f>(Z3-AE3)/AB3</f>
        <v>0.53108980440584674</v>
      </c>
      <c r="AE3">
        <v>11.5486</v>
      </c>
      <c r="AF3">
        <v>7.1440000000000001</v>
      </c>
      <c r="AG3" t="s">
        <v>38</v>
      </c>
      <c r="AH3">
        <v>0.109685771408967</v>
      </c>
      <c r="AK3" t="s">
        <v>46</v>
      </c>
      <c r="AL3">
        <v>0.66200000000000003</v>
      </c>
      <c r="AM3">
        <f>AH12</f>
        <v>0.29704732619994578</v>
      </c>
    </row>
    <row r="4" spans="1:39">
      <c r="A4" t="s">
        <v>35</v>
      </c>
      <c r="B4">
        <v>534.82000000000005</v>
      </c>
      <c r="C4">
        <v>2.06</v>
      </c>
      <c r="D4" s="7">
        <v>591.70299999999997</v>
      </c>
      <c r="E4">
        <v>9.7690000000000001</v>
      </c>
      <c r="F4" s="6">
        <f t="shared" ref="F4" si="2">(B4-G4)/D4</f>
        <v>0.88434805975295061</v>
      </c>
      <c r="G4">
        <v>11.5486</v>
      </c>
      <c r="H4">
        <v>7.1440000000000001</v>
      </c>
      <c r="J4">
        <v>0.88435254351867498</v>
      </c>
      <c r="K4">
        <v>1.9263318015198101E-2</v>
      </c>
      <c r="L4" t="s">
        <v>47</v>
      </c>
      <c r="M4">
        <v>1.1859999999999999</v>
      </c>
      <c r="N4">
        <f t="shared" si="0"/>
        <v>0.21021366631980576</v>
      </c>
      <c r="O4">
        <f t="shared" si="1"/>
        <v>0.97578633368019418</v>
      </c>
      <c r="P4">
        <f>(J4-O4)/O4*100</f>
        <v>-9.3702675478836799</v>
      </c>
      <c r="R4" t="s">
        <v>34</v>
      </c>
      <c r="S4">
        <v>9.0712499999999991</v>
      </c>
      <c r="T4">
        <v>777.678</v>
      </c>
      <c r="U4">
        <v>24.459700000000002</v>
      </c>
      <c r="V4">
        <f t="shared" ref="V4:V6" si="3">T4+SQRT(((2*(U4^2))*LN(S4/(S4/2))))</f>
        <v>806.47709592772173</v>
      </c>
      <c r="W4">
        <f t="shared" ref="W4:W6" si="4">T4-SQRT(((2*(U4^2))*LN(S4/(S4/2))))</f>
        <v>748.87890407227826</v>
      </c>
      <c r="Y4" t="s">
        <v>34</v>
      </c>
      <c r="Z4">
        <f>V4</f>
        <v>806.47709592772173</v>
      </c>
      <c r="AA4">
        <v>2.06</v>
      </c>
      <c r="AB4" s="7">
        <v>591.70299999999997</v>
      </c>
      <c r="AC4">
        <v>9.7690000000000001</v>
      </c>
      <c r="AD4" s="6">
        <f t="shared" ref="AD4" si="5">(Z4-AE4)/AB4</f>
        <v>1.34345862016539</v>
      </c>
      <c r="AE4">
        <v>11.5486</v>
      </c>
      <c r="AF4">
        <v>7.1440000000000001</v>
      </c>
      <c r="AG4" t="s">
        <v>35</v>
      </c>
      <c r="AH4">
        <v>0.88434805975295061</v>
      </c>
      <c r="AK4" t="s">
        <v>47</v>
      </c>
      <c r="AL4">
        <v>1.1859999999999999</v>
      </c>
      <c r="AM4">
        <f>AH10</f>
        <v>9.5620020431856495E-2</v>
      </c>
    </row>
    <row r="5" spans="1:39">
      <c r="A5" t="s">
        <v>37</v>
      </c>
      <c r="B5">
        <v>264.37</v>
      </c>
      <c r="C5">
        <v>4.78</v>
      </c>
      <c r="D5" s="7">
        <v>591.70299999999997</v>
      </c>
      <c r="E5">
        <v>9.7690000000000001</v>
      </c>
      <c r="F5" s="6">
        <f>(B5-G5)/D5</f>
        <v>0.42727753619636882</v>
      </c>
      <c r="G5">
        <v>11.5486</v>
      </c>
      <c r="H5">
        <v>7.1440000000000001</v>
      </c>
      <c r="J5">
        <v>0.42727970255196801</v>
      </c>
      <c r="K5">
        <v>1.6149286589655198E-2</v>
      </c>
      <c r="L5" t="s">
        <v>34</v>
      </c>
      <c r="M5">
        <v>1.2889999999999999</v>
      </c>
      <c r="N5">
        <f t="shared" si="0"/>
        <v>0.21323373259954678</v>
      </c>
      <c r="O5">
        <f t="shared" si="1"/>
        <v>1.0757662674004531</v>
      </c>
      <c r="P5">
        <f>(J6-O5)/O5*100</f>
        <v>-5.367453551471038</v>
      </c>
      <c r="R5" t="s">
        <v>25</v>
      </c>
      <c r="S5">
        <v>178.589</v>
      </c>
      <c r="T5">
        <v>705.79</v>
      </c>
      <c r="U5">
        <v>25.6066</v>
      </c>
      <c r="V5">
        <f t="shared" si="3"/>
        <v>735.93946748254473</v>
      </c>
      <c r="W5">
        <f t="shared" si="4"/>
        <v>675.6405325174552</v>
      </c>
      <c r="Y5" t="s">
        <v>25</v>
      </c>
      <c r="Z5">
        <f>V5</f>
        <v>735.93946748254473</v>
      </c>
      <c r="AA5">
        <v>4.78</v>
      </c>
      <c r="AB5" s="7">
        <v>591.70299999999997</v>
      </c>
      <c r="AC5">
        <v>9.7690000000000001</v>
      </c>
      <c r="AD5" s="6">
        <f>(Z5-AE5)/AB5</f>
        <v>1.2242474137912851</v>
      </c>
      <c r="AE5">
        <v>11.5486</v>
      </c>
      <c r="AF5">
        <v>7.1440000000000001</v>
      </c>
      <c r="AG5" t="s">
        <v>37</v>
      </c>
      <c r="AH5">
        <v>0.42727753619636882</v>
      </c>
      <c r="AK5" t="s">
        <v>34</v>
      </c>
      <c r="AL5">
        <v>1.2889999999999999</v>
      </c>
      <c r="AM5">
        <f>AH10</f>
        <v>9.5620020431856495E-2</v>
      </c>
    </row>
    <row r="6" spans="1:39">
      <c r="A6" t="s">
        <v>36</v>
      </c>
      <c r="B6">
        <v>613.91399999999999</v>
      </c>
      <c r="C6">
        <v>4.3250000000000002</v>
      </c>
      <c r="D6" s="7">
        <v>591.70299999999997</v>
      </c>
      <c r="E6">
        <v>9.7690000000000001</v>
      </c>
      <c r="F6" s="6">
        <f>(B6-G6)/D6</f>
        <v>1.0180198511753364</v>
      </c>
      <c r="G6">
        <v>11.5486</v>
      </c>
      <c r="H6">
        <v>7.1440000000000001</v>
      </c>
      <c r="J6">
        <v>1.0180250126753401</v>
      </c>
      <c r="K6">
        <v>2.19504580376421E-2</v>
      </c>
      <c r="L6" t="s">
        <v>48</v>
      </c>
      <c r="M6">
        <v>1.3480000000000001</v>
      </c>
      <c r="N6">
        <f t="shared" si="0"/>
        <v>0.21478889928281883</v>
      </c>
      <c r="O6">
        <f t="shared" si="1"/>
        <v>1.1332111007171812</v>
      </c>
      <c r="R6" t="s">
        <v>54</v>
      </c>
      <c r="S6">
        <v>150.255</v>
      </c>
      <c r="T6">
        <v>808.57500000000005</v>
      </c>
      <c r="U6">
        <v>31.891999999999999</v>
      </c>
      <c r="V6">
        <f t="shared" si="3"/>
        <v>846.12496043806357</v>
      </c>
      <c r="W6">
        <f t="shared" si="4"/>
        <v>771.02503956193652</v>
      </c>
      <c r="Y6" t="s">
        <v>24</v>
      </c>
      <c r="Z6">
        <f>V6</f>
        <v>846.12496043806357</v>
      </c>
      <c r="AA6">
        <v>4.3250000000000002</v>
      </c>
      <c r="AB6" s="7">
        <v>591.70299999999997</v>
      </c>
      <c r="AC6">
        <v>9.7690000000000001</v>
      </c>
      <c r="AD6" s="6">
        <f>(Z6-AE6)/AB6</f>
        <v>1.4104649806373528</v>
      </c>
      <c r="AE6">
        <v>11.5486</v>
      </c>
      <c r="AF6">
        <v>7.1440000000000001</v>
      </c>
      <c r="AG6" t="s">
        <v>36</v>
      </c>
      <c r="AH6">
        <v>1.0180198511753364</v>
      </c>
      <c r="AK6" t="s">
        <v>48</v>
      </c>
      <c r="AL6">
        <v>1.3480000000000001</v>
      </c>
    </row>
    <row r="7" spans="1:39">
      <c r="R7" t="s">
        <v>24</v>
      </c>
      <c r="S7">
        <v>3438</v>
      </c>
      <c r="T7">
        <v>406.37</v>
      </c>
      <c r="U7">
        <v>-17.269300000000001</v>
      </c>
      <c r="V7">
        <f>T7+SQRT(((2*(U7^2))*LN(S7/(S7/2))))</f>
        <v>426.7030469018265</v>
      </c>
      <c r="W7">
        <f>T7-SQRT(((2*(U7^2))*LN(S7/(S7/2))))</f>
        <v>386.03695309817351</v>
      </c>
    </row>
    <row r="8" spans="1:39">
      <c r="Y8" t="s">
        <v>53</v>
      </c>
    </row>
    <row r="9" spans="1:39">
      <c r="Z9" t="s">
        <v>30</v>
      </c>
      <c r="AB9" t="s">
        <v>31</v>
      </c>
      <c r="AD9" s="6" t="s">
        <v>32</v>
      </c>
      <c r="AE9" t="s">
        <v>33</v>
      </c>
      <c r="AG9" t="s">
        <v>55</v>
      </c>
      <c r="AH9">
        <f>(AD3-AD10)/AH3</f>
        <v>0.51462774412732981</v>
      </c>
    </row>
    <row r="10" spans="1:39">
      <c r="F10" s="6"/>
      <c r="Y10" t="s">
        <v>45</v>
      </c>
      <c r="Z10">
        <f>W3</f>
        <v>292.39596946364725</v>
      </c>
      <c r="AA10">
        <v>3.03</v>
      </c>
      <c r="AB10" s="7">
        <v>591.70299999999997</v>
      </c>
      <c r="AC10">
        <v>9.7690000000000001</v>
      </c>
      <c r="AD10" s="6">
        <f>(Z10-AE10)/AB10</f>
        <v>0.47464246330278409</v>
      </c>
      <c r="AE10">
        <v>11.5486</v>
      </c>
      <c r="AF10">
        <v>7.1440000000000001</v>
      </c>
      <c r="AG10" t="s">
        <v>34</v>
      </c>
      <c r="AH10">
        <f>(AD4-AD11)/AH6</f>
        <v>9.5620020431856495E-2</v>
      </c>
    </row>
    <row r="11" spans="1:39">
      <c r="F11" s="6"/>
      <c r="Y11" t="s">
        <v>34</v>
      </c>
      <c r="Z11">
        <f t="shared" ref="Z11:Z13" si="6">W4</f>
        <v>748.87890407227826</v>
      </c>
      <c r="AA11">
        <v>2.06</v>
      </c>
      <c r="AB11" s="7">
        <v>591.70299999999997</v>
      </c>
      <c r="AC11">
        <v>9.7690000000000001</v>
      </c>
      <c r="AD11" s="6">
        <f t="shared" ref="AD11" si="7">(Z11-AE11)/AB11</f>
        <v>1.2461155411959688</v>
      </c>
      <c r="AE11">
        <v>11.5486</v>
      </c>
      <c r="AF11">
        <v>7.1440000000000001</v>
      </c>
      <c r="AG11" t="s">
        <v>25</v>
      </c>
      <c r="AH11">
        <f>(AD5-AD12)/AH4</f>
        <v>0.11523453214735131</v>
      </c>
    </row>
    <row r="12" spans="1:39">
      <c r="F12" s="6"/>
      <c r="Y12" t="s">
        <v>25</v>
      </c>
      <c r="Z12">
        <f t="shared" si="6"/>
        <v>675.6405325174552</v>
      </c>
      <c r="AA12">
        <v>4.78</v>
      </c>
      <c r="AB12" s="7">
        <v>591.70299999999997</v>
      </c>
      <c r="AC12">
        <v>9.7690000000000001</v>
      </c>
      <c r="AD12" s="6">
        <f>(Z12-AE12)/AB12</f>
        <v>1.122339978870236</v>
      </c>
      <c r="AE12">
        <v>11.5486</v>
      </c>
      <c r="AF12">
        <v>7.1440000000000001</v>
      </c>
      <c r="AG12" t="s">
        <v>24</v>
      </c>
      <c r="AH12">
        <f>(AD6-AD13)/AH5</f>
        <v>0.29704732619994578</v>
      </c>
    </row>
    <row r="13" spans="1:39">
      <c r="Y13" t="s">
        <v>24</v>
      </c>
      <c r="Z13">
        <f t="shared" si="6"/>
        <v>771.02503956193652</v>
      </c>
      <c r="AA13">
        <v>4.3250000000000002</v>
      </c>
      <c r="AB13" s="7">
        <v>591.70299999999997</v>
      </c>
      <c r="AC13">
        <v>9.7690000000000001</v>
      </c>
      <c r="AD13" s="6">
        <f>(Z13-AE13)/AB13</f>
        <v>1.2835433309649209</v>
      </c>
      <c r="AE13">
        <v>11.5486</v>
      </c>
      <c r="AF13">
        <v>7.1440000000000001</v>
      </c>
    </row>
    <row r="16" spans="1:39">
      <c r="B16" t="s">
        <v>29</v>
      </c>
    </row>
    <row r="17" spans="1:24">
      <c r="B17" t="s">
        <v>30</v>
      </c>
      <c r="D17" t="s">
        <v>31</v>
      </c>
      <c r="F17" s="6" t="s">
        <v>32</v>
      </c>
      <c r="G17" t="s">
        <v>33</v>
      </c>
      <c r="I17" t="s">
        <v>39</v>
      </c>
      <c r="J17" t="s">
        <v>40</v>
      </c>
      <c r="K17" t="s">
        <v>41</v>
      </c>
      <c r="L17" t="s">
        <v>45</v>
      </c>
    </row>
    <row r="18" spans="1:24">
      <c r="A18" t="s">
        <v>38</v>
      </c>
      <c r="B18">
        <v>76.45</v>
      </c>
      <c r="C18">
        <v>3.03</v>
      </c>
      <c r="D18" s="7">
        <v>591.70299999999997</v>
      </c>
      <c r="E18">
        <v>9.7690000000000001</v>
      </c>
      <c r="F18" s="6">
        <f>(B18-G18)/D18</f>
        <v>0.109685771408967</v>
      </c>
      <c r="G18">
        <v>11.5486</v>
      </c>
      <c r="H18">
        <v>7.1440000000000001</v>
      </c>
      <c r="J18">
        <v>0.10968632753084299</v>
      </c>
      <c r="K18">
        <v>1.32330321898276E-2</v>
      </c>
      <c r="L18" t="s">
        <v>46</v>
      </c>
    </row>
    <row r="19" spans="1:24">
      <c r="A19" t="s">
        <v>35</v>
      </c>
      <c r="B19">
        <v>534.82000000000005</v>
      </c>
      <c r="C19">
        <v>2.06</v>
      </c>
      <c r="D19" s="7">
        <v>591.70299999999997</v>
      </c>
      <c r="E19">
        <v>9.7690000000000001</v>
      </c>
      <c r="F19" s="6">
        <f t="shared" ref="F19" si="8">(B19-G19)/D19</f>
        <v>0.88434805975295061</v>
      </c>
      <c r="G19">
        <v>11.5486</v>
      </c>
      <c r="H19">
        <v>7.1440000000000001</v>
      </c>
      <c r="J19">
        <v>0.88435254351867498</v>
      </c>
      <c r="K19">
        <v>1.9263318015198101E-2</v>
      </c>
      <c r="L19" t="s">
        <v>47</v>
      </c>
    </row>
    <row r="20" spans="1:24">
      <c r="A20" t="s">
        <v>37</v>
      </c>
      <c r="B20">
        <v>264.37</v>
      </c>
      <c r="C20">
        <v>4.78</v>
      </c>
      <c r="D20" s="7">
        <v>591.70299999999997</v>
      </c>
      <c r="E20">
        <v>9.7690000000000001</v>
      </c>
      <c r="F20" s="6">
        <f>(B20-G20)/D20</f>
        <v>0.42727753619636882</v>
      </c>
      <c r="G20">
        <v>11.5486</v>
      </c>
      <c r="H20">
        <v>7.1440000000000001</v>
      </c>
      <c r="J20">
        <v>0.42727970255196801</v>
      </c>
      <c r="K20">
        <v>1.6149286589655198E-2</v>
      </c>
      <c r="L20" t="s">
        <v>34</v>
      </c>
    </row>
    <row r="21" spans="1:24">
      <c r="A21" t="s">
        <v>36</v>
      </c>
      <c r="B21">
        <v>613.91399999999999</v>
      </c>
      <c r="C21">
        <v>4.3250000000000002</v>
      </c>
      <c r="D21" s="7">
        <v>591.70299999999997</v>
      </c>
      <c r="E21">
        <v>9.7690000000000001</v>
      </c>
      <c r="F21" s="6">
        <f>(B21-G21)/D21</f>
        <v>1.0180198511753364</v>
      </c>
      <c r="G21">
        <v>11.5486</v>
      </c>
      <c r="H21">
        <v>7.1440000000000001</v>
      </c>
      <c r="J21">
        <v>1.0180250126753401</v>
      </c>
      <c r="K21">
        <v>2.19504580376421E-2</v>
      </c>
      <c r="L21" t="s">
        <v>48</v>
      </c>
    </row>
    <row r="22" spans="1:24">
      <c r="P22" t="s">
        <v>30</v>
      </c>
      <c r="R22" t="s">
        <v>31</v>
      </c>
      <c r="T22" s="6" t="s">
        <v>32</v>
      </c>
      <c r="U22" t="s">
        <v>33</v>
      </c>
      <c r="W22" t="s">
        <v>39</v>
      </c>
      <c r="X22" t="s">
        <v>40</v>
      </c>
    </row>
    <row r="23" spans="1:24">
      <c r="O23" t="s">
        <v>38</v>
      </c>
      <c r="P23">
        <v>76.45</v>
      </c>
      <c r="Q23">
        <v>3.03</v>
      </c>
      <c r="R23" s="7">
        <v>591.70299999999997</v>
      </c>
      <c r="S23">
        <v>9.7690000000000001</v>
      </c>
      <c r="T23" s="6">
        <f>(P23-U23)/R23</f>
        <v>0.109685771408967</v>
      </c>
      <c r="U23">
        <v>11.5486</v>
      </c>
      <c r="V23">
        <v>7.1440000000000001</v>
      </c>
      <c r="X23">
        <v>0.10968632753084299</v>
      </c>
    </row>
    <row r="24" spans="1:24">
      <c r="O24" t="s">
        <v>35</v>
      </c>
      <c r="P24">
        <v>1593</v>
      </c>
      <c r="Q24">
        <v>2.06</v>
      </c>
      <c r="R24" s="7">
        <v>591.70299999999997</v>
      </c>
      <c r="S24">
        <v>9.7690000000000001</v>
      </c>
      <c r="T24" s="6">
        <f t="shared" ref="T24" si="9">(P24-U24)/R24</f>
        <v>2.6727114785627251</v>
      </c>
      <c r="U24">
        <v>11.5486</v>
      </c>
      <c r="V24">
        <v>7.1440000000000001</v>
      </c>
      <c r="X24">
        <v>0.88435254351867498</v>
      </c>
    </row>
    <row r="25" spans="1:24">
      <c r="O25" t="s">
        <v>37</v>
      </c>
      <c r="P25">
        <v>264.37</v>
      </c>
      <c r="Q25">
        <v>4.78</v>
      </c>
      <c r="R25" s="7">
        <v>591.70299999999997</v>
      </c>
      <c r="S25">
        <v>9.7690000000000001</v>
      </c>
      <c r="T25" s="6">
        <f>(P25-U25)/R25</f>
        <v>0.42727753619636882</v>
      </c>
      <c r="U25">
        <v>11.5486</v>
      </c>
      <c r="V25">
        <v>7.1440000000000001</v>
      </c>
      <c r="X25">
        <v>0.42727970255196801</v>
      </c>
    </row>
    <row r="26" spans="1:24">
      <c r="O26" t="s">
        <v>36</v>
      </c>
      <c r="P26">
        <v>613.91399999999999</v>
      </c>
      <c r="Q26">
        <v>4.3250000000000002</v>
      </c>
      <c r="R26" s="7">
        <v>591.70299999999997</v>
      </c>
      <c r="S26">
        <v>9.7690000000000001</v>
      </c>
      <c r="T26" s="6">
        <f>(P26-U26)/R26</f>
        <v>1.0180198511753364</v>
      </c>
      <c r="U26">
        <v>11.5486</v>
      </c>
      <c r="V26">
        <v>7.1440000000000001</v>
      </c>
      <c r="X26">
        <v>1.0180250126753401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Yamashiro</dc:creator>
  <cp:lastModifiedBy>Bryan Yamashiro</cp:lastModifiedBy>
  <dcterms:created xsi:type="dcterms:W3CDTF">2015-12-01T00:33:10Z</dcterms:created>
  <dcterms:modified xsi:type="dcterms:W3CDTF">2015-12-24T10:39:40Z</dcterms:modified>
</cp:coreProperties>
</file>