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560" yWindow="0" windowWidth="15520" windowHeight="13400" tabRatio="500" activeTab="1"/>
  </bookViews>
  <sheets>
    <sheet name="Week1" sheetId="1" r:id="rId1"/>
    <sheet name="Week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28" i="2"/>
  <c r="M27" i="2"/>
  <c r="L9" i="2"/>
  <c r="L10" i="2"/>
  <c r="L11" i="2"/>
  <c r="L8" i="2"/>
  <c r="K9" i="2"/>
  <c r="K10" i="2"/>
  <c r="K11" i="2"/>
  <c r="K8" i="2"/>
  <c r="H11" i="2"/>
  <c r="K20" i="2"/>
  <c r="K21" i="2"/>
  <c r="N19" i="2"/>
  <c r="N20" i="2"/>
  <c r="N21" i="2"/>
  <c r="N22" i="2"/>
  <c r="K19" i="2"/>
  <c r="J20" i="2"/>
  <c r="J21" i="2"/>
  <c r="M19" i="2"/>
  <c r="M20" i="2"/>
  <c r="M21" i="2"/>
  <c r="M22" i="2"/>
  <c r="J19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" i="1"/>
  <c r="F19" i="2"/>
  <c r="F20" i="2"/>
  <c r="F21" i="2"/>
  <c r="F23" i="2"/>
  <c r="F24" i="2"/>
  <c r="F25" i="2"/>
  <c r="F26" i="2"/>
  <c r="F17" i="2"/>
  <c r="M2" i="2"/>
  <c r="N2" i="2"/>
  <c r="F10" i="2"/>
  <c r="F11" i="2"/>
  <c r="F8" i="2"/>
  <c r="F9" i="2"/>
  <c r="I11" i="2"/>
  <c r="J11" i="2"/>
  <c r="G2" i="2"/>
  <c r="J3" i="2"/>
  <c r="K3" i="2"/>
  <c r="L3" i="2"/>
  <c r="J2" i="2"/>
  <c r="K2" i="2"/>
  <c r="L2" i="2"/>
  <c r="D2" i="2"/>
  <c r="E38" i="1"/>
  <c r="G38" i="1"/>
  <c r="E39" i="1"/>
  <c r="G39" i="1"/>
  <c r="E40" i="1"/>
  <c r="G40" i="1"/>
  <c r="E41" i="1"/>
  <c r="G41" i="1"/>
  <c r="G42" i="1"/>
  <c r="F38" i="1"/>
  <c r="F39" i="1"/>
  <c r="F40" i="1"/>
  <c r="F41" i="1"/>
  <c r="F42" i="1"/>
  <c r="E42" i="1"/>
  <c r="E37" i="1"/>
  <c r="G37" i="1"/>
  <c r="E32" i="1"/>
  <c r="E33" i="1"/>
  <c r="E34" i="1"/>
  <c r="E35" i="1"/>
  <c r="E36" i="1"/>
  <c r="E30" i="1"/>
  <c r="G30" i="1"/>
  <c r="E31" i="1"/>
  <c r="G31" i="1"/>
  <c r="G32" i="1"/>
  <c r="G33" i="1"/>
  <c r="G34" i="1"/>
  <c r="G35" i="1"/>
  <c r="G36" i="1"/>
  <c r="F30" i="1"/>
  <c r="F31" i="1"/>
  <c r="F32" i="1"/>
  <c r="F33" i="1"/>
  <c r="F34" i="1"/>
  <c r="F35" i="1"/>
  <c r="F36" i="1"/>
  <c r="F37" i="1"/>
  <c r="G5" i="1"/>
  <c r="E6" i="1"/>
  <c r="G6" i="1"/>
  <c r="G7" i="1"/>
  <c r="G8" i="1"/>
  <c r="G9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E5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<sst xmlns="http://schemas.openxmlformats.org/spreadsheetml/2006/main" count="58" uniqueCount="45">
  <si>
    <t>Malus' Law</t>
  </si>
  <si>
    <t>Degrees</t>
  </si>
  <si>
    <t>Divisions</t>
  </si>
  <si>
    <t>volts per divisions</t>
  </si>
  <si>
    <t>degrees</t>
  </si>
  <si>
    <t>volts</t>
  </si>
  <si>
    <t>Volts</t>
  </si>
  <si>
    <t>R_s</t>
  </si>
  <si>
    <t>numerator</t>
  </si>
  <si>
    <t>denominator</t>
  </si>
  <si>
    <t>n</t>
  </si>
  <si>
    <t>R_p</t>
  </si>
  <si>
    <t>Total</t>
  </si>
  <si>
    <t>hor_angle</t>
  </si>
  <si>
    <t>phi</t>
  </si>
  <si>
    <t>Volts/div</t>
  </si>
  <si>
    <t>b^2 (179)</t>
  </si>
  <si>
    <t>45 (44 degrees)</t>
  </si>
  <si>
    <t>a^2 (89)</t>
  </si>
  <si>
    <r>
      <t>(-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 xml:space="preserve">45 </t>
    </r>
    <r>
      <rPr>
        <sz val="12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134</t>
    </r>
    <r>
      <rPr>
        <sz val="12"/>
        <color indexed="206"/>
        <rFont val="Calibri"/>
        <family val="2"/>
      </rPr>
      <t>)</t>
    </r>
  </si>
  <si>
    <t>I+</t>
  </si>
  <si>
    <t>I-</t>
  </si>
  <si>
    <t>radians</t>
  </si>
  <si>
    <t>cos(phi)</t>
  </si>
  <si>
    <t>arccos(phi)</t>
  </si>
  <si>
    <t></t>
  </si>
  <si>
    <t>angle(rad)</t>
  </si>
  <si>
    <t>angle(deg)</t>
  </si>
  <si>
    <t>(degrees)</t>
  </si>
  <si>
    <t>axis of sapphire(birefringence)</t>
  </si>
  <si>
    <t>arctan (rad)</t>
  </si>
  <si>
    <t>angle (deg)</t>
  </si>
  <si>
    <t></t>
  </si>
  <si>
    <t></t>
  </si>
  <si>
    <t></t>
  </si>
  <si>
    <t>vert_pol</t>
  </si>
  <si>
    <t>hor_pol</t>
  </si>
  <si>
    <t>volt/div</t>
  </si>
  <si>
    <t>div</t>
  </si>
  <si>
    <t>divisions</t>
  </si>
  <si>
    <t>angle (deg) (+/-0.5)</t>
  </si>
  <si>
    <t>+</t>
  </si>
  <si>
    <t>-</t>
  </si>
  <si>
    <t>area from 0</t>
  </si>
  <si>
    <t>phicos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</si>
</sst>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sz val="12"/>
      <color theme="1"/>
      <name val="Wingding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0" xfId="0" applyFont="1"/>
    <xf numFmtId="0" fontId="0" fillId="2" borderId="1" xfId="0" applyFill="1" applyBorder="1"/>
    <xf numFmtId="0" fontId="0" fillId="0" borderId="3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Week1!$F$4:$F$42</c:f>
              <c:numCache>
                <c:formatCode>General</c:formatCode>
                <c:ptCount val="39"/>
                <c:pt idx="0">
                  <c:v>145.0</c:v>
                </c:pt>
                <c:pt idx="1">
                  <c:v>150.0</c:v>
                </c:pt>
                <c:pt idx="2">
                  <c:v>155.0</c:v>
                </c:pt>
                <c:pt idx="3">
                  <c:v>160.0</c:v>
                </c:pt>
                <c:pt idx="4">
                  <c:v>165.0</c:v>
                </c:pt>
                <c:pt idx="5">
                  <c:v>170.0</c:v>
                </c:pt>
                <c:pt idx="6">
                  <c:v>175.0</c:v>
                </c:pt>
                <c:pt idx="7">
                  <c:v>180.0</c:v>
                </c:pt>
                <c:pt idx="8">
                  <c:v>185.0</c:v>
                </c:pt>
                <c:pt idx="9">
                  <c:v>190.0</c:v>
                </c:pt>
                <c:pt idx="10">
                  <c:v>195.0</c:v>
                </c:pt>
                <c:pt idx="11">
                  <c:v>200.0</c:v>
                </c:pt>
                <c:pt idx="12">
                  <c:v>205.0</c:v>
                </c:pt>
                <c:pt idx="13">
                  <c:v>210.0</c:v>
                </c:pt>
                <c:pt idx="14">
                  <c:v>220.0</c:v>
                </c:pt>
                <c:pt idx="15">
                  <c:v>230.0</c:v>
                </c:pt>
                <c:pt idx="16">
                  <c:v>240.0</c:v>
                </c:pt>
                <c:pt idx="17">
                  <c:v>250.0</c:v>
                </c:pt>
                <c:pt idx="18">
                  <c:v>260.0</c:v>
                </c:pt>
                <c:pt idx="19">
                  <c:v>270.0</c:v>
                </c:pt>
                <c:pt idx="20">
                  <c:v>280.0</c:v>
                </c:pt>
                <c:pt idx="21">
                  <c:v>290.0</c:v>
                </c:pt>
                <c:pt idx="22">
                  <c:v>300.0</c:v>
                </c:pt>
                <c:pt idx="23">
                  <c:v>310.0</c:v>
                </c:pt>
                <c:pt idx="24">
                  <c:v>320.0</c:v>
                </c:pt>
                <c:pt idx="25">
                  <c:v>330.0</c:v>
                </c:pt>
                <c:pt idx="26">
                  <c:v>335.0</c:v>
                </c:pt>
                <c:pt idx="27">
                  <c:v>340.0</c:v>
                </c:pt>
                <c:pt idx="28">
                  <c:v>345.0</c:v>
                </c:pt>
                <c:pt idx="29">
                  <c:v>350.0</c:v>
                </c:pt>
                <c:pt idx="30">
                  <c:v>355.0</c:v>
                </c:pt>
                <c:pt idx="31">
                  <c:v>360.0</c:v>
                </c:pt>
                <c:pt idx="32">
                  <c:v>365.0</c:v>
                </c:pt>
                <c:pt idx="33">
                  <c:v>370.0</c:v>
                </c:pt>
                <c:pt idx="34">
                  <c:v>375.0</c:v>
                </c:pt>
                <c:pt idx="35">
                  <c:v>380.0</c:v>
                </c:pt>
                <c:pt idx="36">
                  <c:v>385.0</c:v>
                </c:pt>
                <c:pt idx="37">
                  <c:v>390.0</c:v>
                </c:pt>
                <c:pt idx="38">
                  <c:v>0.0</c:v>
                </c:pt>
              </c:numCache>
            </c:numRef>
          </c:xVal>
          <c:yVal>
            <c:numRef>
              <c:f>Week1!$G$4:$G$42</c:f>
              <c:numCache>
                <c:formatCode>General</c:formatCode>
                <c:ptCount val="39"/>
                <c:pt idx="0">
                  <c:v>3.175</c:v>
                </c:pt>
                <c:pt idx="1">
                  <c:v>2.4</c:v>
                </c:pt>
                <c:pt idx="2">
                  <c:v>1.7</c:v>
                </c:pt>
                <c:pt idx="3">
                  <c:v>1.11</c:v>
                </c:pt>
                <c:pt idx="4">
                  <c:v>0.61</c:v>
                </c:pt>
                <c:pt idx="5">
                  <c:v>0.28</c:v>
                </c:pt>
                <c:pt idx="6">
                  <c:v>0.0615</c:v>
                </c:pt>
                <c:pt idx="7">
                  <c:v>0.00325</c:v>
                </c:pt>
                <c:pt idx="8">
                  <c:v>0.1</c:v>
                </c:pt>
                <c:pt idx="9">
                  <c:v>0.3575</c:v>
                </c:pt>
                <c:pt idx="10">
                  <c:v>0.735</c:v>
                </c:pt>
                <c:pt idx="11">
                  <c:v>1.25</c:v>
                </c:pt>
                <c:pt idx="12">
                  <c:v>1.85</c:v>
                </c:pt>
                <c:pt idx="13">
                  <c:v>2.6</c:v>
                </c:pt>
                <c:pt idx="14">
                  <c:v>4.25</c:v>
                </c:pt>
                <c:pt idx="15">
                  <c:v>5.95</c:v>
                </c:pt>
                <c:pt idx="16">
                  <c:v>7.5</c:v>
                </c:pt>
                <c:pt idx="17">
                  <c:v>8.8</c:v>
                </c:pt>
                <c:pt idx="18">
                  <c:v>9.7</c:v>
                </c:pt>
                <c:pt idx="19">
                  <c:v>10.0</c:v>
                </c:pt>
                <c:pt idx="20">
                  <c:v>9.7</c:v>
                </c:pt>
                <c:pt idx="21">
                  <c:v>8.78</c:v>
                </c:pt>
                <c:pt idx="22">
                  <c:v>7.45</c:v>
                </c:pt>
                <c:pt idx="23">
                  <c:v>5.8</c:v>
                </c:pt>
                <c:pt idx="24">
                  <c:v>4.05</c:v>
                </c:pt>
                <c:pt idx="25">
                  <c:v>2.425</c:v>
                </c:pt>
                <c:pt idx="26">
                  <c:v>1.7</c:v>
                </c:pt>
                <c:pt idx="27">
                  <c:v>1.1</c:v>
                </c:pt>
                <c:pt idx="28">
                  <c:v>0.6</c:v>
                </c:pt>
                <c:pt idx="29">
                  <c:v>0.265</c:v>
                </c:pt>
                <c:pt idx="30">
                  <c:v>0.0545</c:v>
                </c:pt>
                <c:pt idx="31">
                  <c:v>0.005</c:v>
                </c:pt>
                <c:pt idx="32">
                  <c:v>0.114</c:v>
                </c:pt>
                <c:pt idx="33">
                  <c:v>0.39</c:v>
                </c:pt>
                <c:pt idx="34">
                  <c:v>0.78</c:v>
                </c:pt>
                <c:pt idx="35">
                  <c:v>1.33</c:v>
                </c:pt>
                <c:pt idx="36">
                  <c:v>2.0</c:v>
                </c:pt>
                <c:pt idx="37">
                  <c:v>2.75</c:v>
                </c:pt>
                <c:pt idx="3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62344"/>
        <c:axId val="2144659320"/>
      </c:scatterChart>
      <c:valAx>
        <c:axId val="21446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59320"/>
        <c:crosses val="autoZero"/>
        <c:crossBetween val="midCat"/>
      </c:valAx>
      <c:valAx>
        <c:axId val="214465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6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7</xdr:row>
      <xdr:rowOff>57150</xdr:rowOff>
    </xdr:from>
    <xdr:to>
      <xdr:col>18</xdr:col>
      <xdr:colOff>76200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Ruler="0" topLeftCell="D4" workbookViewId="0">
      <selection activeCell="G16" sqref="G16"/>
    </sheetView>
  </sheetViews>
  <sheetFormatPr baseColWidth="10" defaultRowHeight="15" x14ac:dyDescent="0"/>
  <cols>
    <col min="1" max="1" width="10.33203125" bestFit="1" customWidth="1"/>
    <col min="2" max="2" width="8" bestFit="1" customWidth="1"/>
    <col min="3" max="3" width="8.6640625" bestFit="1" customWidth="1"/>
    <col min="4" max="4" width="16.1640625" bestFit="1" customWidth="1"/>
    <col min="5" max="5" width="8.1640625" bestFit="1" customWidth="1"/>
    <col min="7" max="7" width="7.83203125" bestFit="1" customWidth="1"/>
    <col min="8" max="8" width="8.1640625" bestFit="1" customWidth="1"/>
    <col min="9" max="9" width="37.83203125" bestFit="1" customWidth="1"/>
  </cols>
  <sheetData>
    <row r="1" spans="1:12">
      <c r="A1" t="s">
        <v>0</v>
      </c>
    </row>
    <row r="2" spans="1:12">
      <c r="B2" s="6" t="s">
        <v>1</v>
      </c>
      <c r="C2" s="6" t="s">
        <v>2</v>
      </c>
      <c r="D2" s="7" t="s">
        <v>3</v>
      </c>
      <c r="E2" s="1"/>
      <c r="F2" s="1"/>
      <c r="G2" s="1"/>
      <c r="H2" s="1"/>
      <c r="K2" s="8"/>
      <c r="L2" s="9"/>
    </row>
    <row r="3" spans="1:12">
      <c r="B3" s="6"/>
      <c r="C3" s="6"/>
      <c r="D3" s="7"/>
      <c r="E3" s="1" t="s">
        <v>6</v>
      </c>
      <c r="F3" s="1" t="s">
        <v>4</v>
      </c>
      <c r="G3" s="1" t="s">
        <v>5</v>
      </c>
      <c r="K3" s="8"/>
      <c r="L3" s="9"/>
    </row>
    <row r="4" spans="1:12">
      <c r="B4">
        <v>145</v>
      </c>
      <c r="C4">
        <v>6.35</v>
      </c>
      <c r="D4">
        <v>0.5</v>
      </c>
      <c r="E4">
        <f>C4*D4</f>
        <v>3.1749999999999998</v>
      </c>
      <c r="F4">
        <f t="shared" ref="F4:F42" si="0">B4</f>
        <v>145</v>
      </c>
      <c r="G4">
        <f t="shared" ref="G4:G42" si="1">E4</f>
        <v>3.1749999999999998</v>
      </c>
      <c r="H4">
        <f>G4*0.1</f>
        <v>0.3175</v>
      </c>
    </row>
    <row r="5" spans="1:12">
      <c r="B5">
        <v>150</v>
      </c>
      <c r="C5">
        <v>4.8</v>
      </c>
      <c r="D5">
        <v>0.5</v>
      </c>
      <c r="E5">
        <f t="shared" ref="E5:E42" si="2">C5*D5</f>
        <v>2.4</v>
      </c>
      <c r="F5">
        <f t="shared" si="0"/>
        <v>150</v>
      </c>
      <c r="G5">
        <f t="shared" si="1"/>
        <v>2.4</v>
      </c>
      <c r="H5">
        <f t="shared" ref="H5:H41" si="3">G5*0.1</f>
        <v>0.24</v>
      </c>
    </row>
    <row r="6" spans="1:12">
      <c r="B6">
        <v>155</v>
      </c>
      <c r="C6">
        <v>3.4</v>
      </c>
      <c r="D6">
        <v>0.5</v>
      </c>
      <c r="E6">
        <f t="shared" si="2"/>
        <v>1.7</v>
      </c>
      <c r="F6">
        <f t="shared" si="0"/>
        <v>155</v>
      </c>
      <c r="G6">
        <f t="shared" si="1"/>
        <v>1.7</v>
      </c>
      <c r="H6">
        <f t="shared" si="3"/>
        <v>0.17</v>
      </c>
    </row>
    <row r="7" spans="1:12">
      <c r="B7">
        <v>160</v>
      </c>
      <c r="C7">
        <v>5.55</v>
      </c>
      <c r="D7">
        <v>0.2</v>
      </c>
      <c r="E7">
        <f t="shared" si="2"/>
        <v>1.1100000000000001</v>
      </c>
      <c r="F7">
        <f t="shared" si="0"/>
        <v>160</v>
      </c>
      <c r="G7">
        <f t="shared" si="1"/>
        <v>1.1100000000000001</v>
      </c>
      <c r="H7">
        <f t="shared" si="3"/>
        <v>0.11100000000000002</v>
      </c>
    </row>
    <row r="8" spans="1:12">
      <c r="B8">
        <v>165</v>
      </c>
      <c r="C8">
        <v>6.1</v>
      </c>
      <c r="D8">
        <v>0.1</v>
      </c>
      <c r="E8">
        <f t="shared" si="2"/>
        <v>0.61</v>
      </c>
      <c r="F8">
        <f t="shared" si="0"/>
        <v>165</v>
      </c>
      <c r="G8">
        <f t="shared" si="1"/>
        <v>0.61</v>
      </c>
      <c r="H8">
        <f t="shared" si="3"/>
        <v>6.0999999999999999E-2</v>
      </c>
    </row>
    <row r="9" spans="1:12">
      <c r="B9">
        <v>170</v>
      </c>
      <c r="C9">
        <v>5.6</v>
      </c>
      <c r="D9">
        <v>0.05</v>
      </c>
      <c r="E9">
        <f t="shared" si="2"/>
        <v>0.27999999999999997</v>
      </c>
      <c r="F9">
        <f t="shared" si="0"/>
        <v>170</v>
      </c>
      <c r="G9">
        <f t="shared" si="1"/>
        <v>0.27999999999999997</v>
      </c>
      <c r="H9">
        <f t="shared" si="3"/>
        <v>2.7999999999999997E-2</v>
      </c>
    </row>
    <row r="10" spans="1:12">
      <c r="B10">
        <v>175</v>
      </c>
      <c r="C10">
        <v>6.15</v>
      </c>
      <c r="D10">
        <v>0.01</v>
      </c>
      <c r="E10">
        <f t="shared" si="2"/>
        <v>6.1500000000000006E-2</v>
      </c>
      <c r="F10">
        <f t="shared" si="0"/>
        <v>175</v>
      </c>
      <c r="G10">
        <f t="shared" si="1"/>
        <v>6.1500000000000006E-2</v>
      </c>
      <c r="H10">
        <f t="shared" si="3"/>
        <v>6.150000000000001E-3</v>
      </c>
    </row>
    <row r="11" spans="1:12">
      <c r="B11">
        <v>180</v>
      </c>
      <c r="C11">
        <v>0.65</v>
      </c>
      <c r="D11">
        <v>5.0000000000000001E-3</v>
      </c>
      <c r="E11">
        <f t="shared" si="2"/>
        <v>3.2500000000000003E-3</v>
      </c>
      <c r="F11">
        <f t="shared" si="0"/>
        <v>180</v>
      </c>
      <c r="G11">
        <f t="shared" si="1"/>
        <v>3.2500000000000003E-3</v>
      </c>
      <c r="H11">
        <f t="shared" si="3"/>
        <v>3.2500000000000004E-4</v>
      </c>
    </row>
    <row r="12" spans="1:12">
      <c r="B12">
        <v>185</v>
      </c>
      <c r="C12">
        <v>5</v>
      </c>
      <c r="D12">
        <v>0.02</v>
      </c>
      <c r="E12">
        <f t="shared" si="2"/>
        <v>0.1</v>
      </c>
      <c r="F12">
        <f t="shared" si="0"/>
        <v>185</v>
      </c>
      <c r="G12">
        <f t="shared" si="1"/>
        <v>0.1</v>
      </c>
      <c r="H12">
        <f t="shared" si="3"/>
        <v>1.0000000000000002E-2</v>
      </c>
    </row>
    <row r="13" spans="1:12">
      <c r="B13">
        <v>190</v>
      </c>
      <c r="C13">
        <v>7.15</v>
      </c>
      <c r="D13">
        <v>0.05</v>
      </c>
      <c r="E13">
        <f t="shared" si="2"/>
        <v>0.35750000000000004</v>
      </c>
      <c r="F13">
        <f t="shared" si="0"/>
        <v>190</v>
      </c>
      <c r="G13">
        <f t="shared" si="1"/>
        <v>0.35750000000000004</v>
      </c>
      <c r="H13">
        <f t="shared" si="3"/>
        <v>3.5750000000000004E-2</v>
      </c>
    </row>
    <row r="14" spans="1:12">
      <c r="B14">
        <v>195</v>
      </c>
      <c r="C14">
        <v>7.35</v>
      </c>
      <c r="D14">
        <v>0.1</v>
      </c>
      <c r="E14">
        <f t="shared" si="2"/>
        <v>0.73499999999999999</v>
      </c>
      <c r="F14">
        <f t="shared" si="0"/>
        <v>195</v>
      </c>
      <c r="G14">
        <f t="shared" si="1"/>
        <v>0.73499999999999999</v>
      </c>
      <c r="H14">
        <f t="shared" si="3"/>
        <v>7.3499999999999996E-2</v>
      </c>
    </row>
    <row r="15" spans="1:12">
      <c r="B15">
        <v>200</v>
      </c>
      <c r="C15">
        <v>6.25</v>
      </c>
      <c r="D15">
        <v>0.2</v>
      </c>
      <c r="E15">
        <f t="shared" si="2"/>
        <v>1.25</v>
      </c>
      <c r="F15">
        <f t="shared" si="0"/>
        <v>200</v>
      </c>
      <c r="G15">
        <f t="shared" si="1"/>
        <v>1.25</v>
      </c>
      <c r="H15">
        <f t="shared" si="3"/>
        <v>0.125</v>
      </c>
    </row>
    <row r="16" spans="1:12">
      <c r="B16">
        <v>205</v>
      </c>
      <c r="C16">
        <v>3.7</v>
      </c>
      <c r="D16">
        <v>0.5</v>
      </c>
      <c r="E16">
        <f t="shared" si="2"/>
        <v>1.85</v>
      </c>
      <c r="F16">
        <f t="shared" si="0"/>
        <v>205</v>
      </c>
      <c r="G16">
        <f t="shared" si="1"/>
        <v>1.85</v>
      </c>
      <c r="H16">
        <f t="shared" si="3"/>
        <v>0.18500000000000003</v>
      </c>
    </row>
    <row r="17" spans="2:8">
      <c r="B17">
        <v>210</v>
      </c>
      <c r="C17">
        <v>5.2</v>
      </c>
      <c r="D17">
        <v>0.5</v>
      </c>
      <c r="E17">
        <f t="shared" si="2"/>
        <v>2.6</v>
      </c>
      <c r="F17">
        <f t="shared" si="0"/>
        <v>210</v>
      </c>
      <c r="G17">
        <f t="shared" si="1"/>
        <v>2.6</v>
      </c>
      <c r="H17">
        <f t="shared" si="3"/>
        <v>0.26</v>
      </c>
    </row>
    <row r="18" spans="2:8">
      <c r="B18">
        <v>220</v>
      </c>
      <c r="C18">
        <v>4.25</v>
      </c>
      <c r="D18">
        <v>1</v>
      </c>
      <c r="E18">
        <f t="shared" si="2"/>
        <v>4.25</v>
      </c>
      <c r="F18">
        <f t="shared" si="0"/>
        <v>220</v>
      </c>
      <c r="G18">
        <f t="shared" si="1"/>
        <v>4.25</v>
      </c>
      <c r="H18">
        <f t="shared" si="3"/>
        <v>0.42500000000000004</v>
      </c>
    </row>
    <row r="19" spans="2:8">
      <c r="B19">
        <v>230</v>
      </c>
      <c r="C19">
        <v>5.95</v>
      </c>
      <c r="D19">
        <v>1</v>
      </c>
      <c r="E19">
        <f t="shared" si="2"/>
        <v>5.95</v>
      </c>
      <c r="F19">
        <f t="shared" si="0"/>
        <v>230</v>
      </c>
      <c r="G19">
        <f t="shared" si="1"/>
        <v>5.95</v>
      </c>
      <c r="H19">
        <f t="shared" si="3"/>
        <v>0.59500000000000008</v>
      </c>
    </row>
    <row r="20" spans="2:8">
      <c r="B20">
        <v>240</v>
      </c>
      <c r="C20">
        <v>3.75</v>
      </c>
      <c r="D20">
        <v>2</v>
      </c>
      <c r="E20">
        <f t="shared" si="2"/>
        <v>7.5</v>
      </c>
      <c r="F20">
        <f t="shared" si="0"/>
        <v>240</v>
      </c>
      <c r="G20">
        <f t="shared" si="1"/>
        <v>7.5</v>
      </c>
      <c r="H20">
        <f t="shared" si="3"/>
        <v>0.75</v>
      </c>
    </row>
    <row r="21" spans="2:8">
      <c r="B21">
        <v>250</v>
      </c>
      <c r="C21">
        <v>4.4000000000000004</v>
      </c>
      <c r="D21">
        <v>2</v>
      </c>
      <c r="E21">
        <f t="shared" si="2"/>
        <v>8.8000000000000007</v>
      </c>
      <c r="F21">
        <f t="shared" si="0"/>
        <v>250</v>
      </c>
      <c r="G21">
        <f t="shared" si="1"/>
        <v>8.8000000000000007</v>
      </c>
      <c r="H21">
        <f t="shared" si="3"/>
        <v>0.88000000000000012</v>
      </c>
    </row>
    <row r="22" spans="2:8">
      <c r="B22">
        <v>260</v>
      </c>
      <c r="C22">
        <v>4.8499999999999996</v>
      </c>
      <c r="D22">
        <v>2</v>
      </c>
      <c r="E22">
        <f t="shared" si="2"/>
        <v>9.6999999999999993</v>
      </c>
      <c r="F22">
        <f t="shared" si="0"/>
        <v>260</v>
      </c>
      <c r="G22">
        <f t="shared" si="1"/>
        <v>9.6999999999999993</v>
      </c>
      <c r="H22">
        <f t="shared" si="3"/>
        <v>0.97</v>
      </c>
    </row>
    <row r="23" spans="2:8">
      <c r="B23">
        <v>270</v>
      </c>
      <c r="C23">
        <v>5</v>
      </c>
      <c r="D23">
        <v>2</v>
      </c>
      <c r="E23">
        <f t="shared" si="2"/>
        <v>10</v>
      </c>
      <c r="F23">
        <f t="shared" si="0"/>
        <v>270</v>
      </c>
      <c r="G23">
        <f t="shared" si="1"/>
        <v>10</v>
      </c>
      <c r="H23">
        <f t="shared" si="3"/>
        <v>1</v>
      </c>
    </row>
    <row r="24" spans="2:8">
      <c r="B24">
        <v>280</v>
      </c>
      <c r="C24">
        <v>4.8499999999999996</v>
      </c>
      <c r="D24">
        <v>2</v>
      </c>
      <c r="E24">
        <f t="shared" si="2"/>
        <v>9.6999999999999993</v>
      </c>
      <c r="F24">
        <f t="shared" si="0"/>
        <v>280</v>
      </c>
      <c r="G24">
        <f t="shared" si="1"/>
        <v>9.6999999999999993</v>
      </c>
      <c r="H24">
        <f t="shared" si="3"/>
        <v>0.97</v>
      </c>
    </row>
    <row r="25" spans="2:8">
      <c r="B25">
        <v>290</v>
      </c>
      <c r="C25">
        <v>4.3899999999999997</v>
      </c>
      <c r="D25">
        <v>2</v>
      </c>
      <c r="E25">
        <f t="shared" si="2"/>
        <v>8.7799999999999994</v>
      </c>
      <c r="F25">
        <f t="shared" si="0"/>
        <v>290</v>
      </c>
      <c r="G25">
        <f t="shared" si="1"/>
        <v>8.7799999999999994</v>
      </c>
      <c r="H25">
        <f t="shared" si="3"/>
        <v>0.878</v>
      </c>
    </row>
    <row r="26" spans="2:8">
      <c r="B26">
        <v>300</v>
      </c>
      <c r="C26">
        <v>7.45</v>
      </c>
      <c r="D26">
        <v>1</v>
      </c>
      <c r="E26">
        <f t="shared" si="2"/>
        <v>7.45</v>
      </c>
      <c r="F26">
        <f t="shared" si="0"/>
        <v>300</v>
      </c>
      <c r="G26">
        <f t="shared" si="1"/>
        <v>7.45</v>
      </c>
      <c r="H26">
        <f t="shared" si="3"/>
        <v>0.74500000000000011</v>
      </c>
    </row>
    <row r="27" spans="2:8">
      <c r="B27">
        <v>310</v>
      </c>
      <c r="C27">
        <v>5.8</v>
      </c>
      <c r="D27">
        <v>1</v>
      </c>
      <c r="E27">
        <f t="shared" si="2"/>
        <v>5.8</v>
      </c>
      <c r="F27">
        <f t="shared" si="0"/>
        <v>310</v>
      </c>
      <c r="G27">
        <f t="shared" si="1"/>
        <v>5.8</v>
      </c>
      <c r="H27">
        <f t="shared" si="3"/>
        <v>0.57999999999999996</v>
      </c>
    </row>
    <row r="28" spans="2:8">
      <c r="B28">
        <v>320</v>
      </c>
      <c r="C28">
        <v>4.05</v>
      </c>
      <c r="D28">
        <v>1</v>
      </c>
      <c r="E28">
        <f t="shared" si="2"/>
        <v>4.05</v>
      </c>
      <c r="F28">
        <f t="shared" si="0"/>
        <v>320</v>
      </c>
      <c r="G28">
        <f t="shared" si="1"/>
        <v>4.05</v>
      </c>
      <c r="H28">
        <f t="shared" si="3"/>
        <v>0.40500000000000003</v>
      </c>
    </row>
    <row r="29" spans="2:8">
      <c r="B29">
        <v>330</v>
      </c>
      <c r="C29">
        <v>4.8499999999999996</v>
      </c>
      <c r="D29">
        <v>0.5</v>
      </c>
      <c r="E29">
        <f t="shared" si="2"/>
        <v>2.4249999999999998</v>
      </c>
      <c r="F29">
        <f t="shared" si="0"/>
        <v>330</v>
      </c>
      <c r="G29">
        <f t="shared" si="1"/>
        <v>2.4249999999999998</v>
      </c>
      <c r="H29">
        <f t="shared" si="3"/>
        <v>0.24249999999999999</v>
      </c>
    </row>
    <row r="30" spans="2:8">
      <c r="B30">
        <v>335</v>
      </c>
      <c r="C30">
        <v>3.4</v>
      </c>
      <c r="D30">
        <v>0.5</v>
      </c>
      <c r="E30">
        <f t="shared" si="2"/>
        <v>1.7</v>
      </c>
      <c r="F30">
        <f t="shared" si="0"/>
        <v>335</v>
      </c>
      <c r="G30">
        <f t="shared" si="1"/>
        <v>1.7</v>
      </c>
      <c r="H30">
        <f t="shared" si="3"/>
        <v>0.17</v>
      </c>
    </row>
    <row r="31" spans="2:8">
      <c r="B31">
        <v>340</v>
      </c>
      <c r="C31">
        <v>5.5</v>
      </c>
      <c r="D31">
        <v>0.2</v>
      </c>
      <c r="E31">
        <f t="shared" si="2"/>
        <v>1.1000000000000001</v>
      </c>
      <c r="F31">
        <f t="shared" si="0"/>
        <v>340</v>
      </c>
      <c r="G31">
        <f t="shared" si="1"/>
        <v>1.1000000000000001</v>
      </c>
      <c r="H31">
        <f t="shared" si="3"/>
        <v>0.11000000000000001</v>
      </c>
    </row>
    <row r="32" spans="2:8">
      <c r="B32">
        <v>345</v>
      </c>
      <c r="C32">
        <v>6</v>
      </c>
      <c r="D32">
        <v>0.1</v>
      </c>
      <c r="E32">
        <f t="shared" si="2"/>
        <v>0.60000000000000009</v>
      </c>
      <c r="F32">
        <f t="shared" si="0"/>
        <v>345</v>
      </c>
      <c r="G32">
        <f t="shared" si="1"/>
        <v>0.60000000000000009</v>
      </c>
      <c r="H32">
        <f t="shared" si="3"/>
        <v>6.0000000000000012E-2</v>
      </c>
    </row>
    <row r="33" spans="2:8">
      <c r="B33">
        <v>350</v>
      </c>
      <c r="C33">
        <v>5.3</v>
      </c>
      <c r="D33">
        <v>0.05</v>
      </c>
      <c r="E33">
        <f t="shared" si="2"/>
        <v>0.26500000000000001</v>
      </c>
      <c r="F33">
        <f t="shared" si="0"/>
        <v>350</v>
      </c>
      <c r="G33">
        <f t="shared" si="1"/>
        <v>0.26500000000000001</v>
      </c>
      <c r="H33">
        <f t="shared" si="3"/>
        <v>2.6500000000000003E-2</v>
      </c>
    </row>
    <row r="34" spans="2:8">
      <c r="B34">
        <v>355</v>
      </c>
      <c r="C34">
        <v>5.45</v>
      </c>
      <c r="D34">
        <v>0.01</v>
      </c>
      <c r="E34">
        <f t="shared" si="2"/>
        <v>5.45E-2</v>
      </c>
      <c r="F34">
        <f t="shared" si="0"/>
        <v>355</v>
      </c>
      <c r="G34">
        <f t="shared" si="1"/>
        <v>5.45E-2</v>
      </c>
      <c r="H34">
        <f t="shared" si="3"/>
        <v>5.45E-3</v>
      </c>
    </row>
    <row r="35" spans="2:8">
      <c r="B35">
        <v>360</v>
      </c>
      <c r="C35">
        <v>1</v>
      </c>
      <c r="D35">
        <v>5.0000000000000001E-3</v>
      </c>
      <c r="E35">
        <f t="shared" si="2"/>
        <v>5.0000000000000001E-3</v>
      </c>
      <c r="F35">
        <f t="shared" si="0"/>
        <v>360</v>
      </c>
      <c r="G35">
        <f t="shared" si="1"/>
        <v>5.0000000000000001E-3</v>
      </c>
      <c r="H35">
        <f t="shared" si="3"/>
        <v>5.0000000000000001E-4</v>
      </c>
    </row>
    <row r="36" spans="2:8">
      <c r="B36">
        <v>365</v>
      </c>
      <c r="C36">
        <v>5.7</v>
      </c>
      <c r="D36">
        <v>0.02</v>
      </c>
      <c r="E36">
        <f t="shared" si="2"/>
        <v>0.114</v>
      </c>
      <c r="F36">
        <f t="shared" si="0"/>
        <v>365</v>
      </c>
      <c r="G36">
        <f t="shared" si="1"/>
        <v>0.114</v>
      </c>
      <c r="H36">
        <f t="shared" si="3"/>
        <v>1.14E-2</v>
      </c>
    </row>
    <row r="37" spans="2:8">
      <c r="B37">
        <v>370</v>
      </c>
      <c r="C37">
        <v>3.9</v>
      </c>
      <c r="D37">
        <v>0.1</v>
      </c>
      <c r="E37">
        <f t="shared" si="2"/>
        <v>0.39</v>
      </c>
      <c r="F37">
        <f t="shared" si="0"/>
        <v>370</v>
      </c>
      <c r="G37">
        <f t="shared" si="1"/>
        <v>0.39</v>
      </c>
      <c r="H37">
        <f t="shared" si="3"/>
        <v>3.9000000000000007E-2</v>
      </c>
    </row>
    <row r="38" spans="2:8">
      <c r="B38">
        <v>375</v>
      </c>
      <c r="C38">
        <v>3.9</v>
      </c>
      <c r="D38">
        <v>0.2</v>
      </c>
      <c r="E38">
        <f t="shared" si="2"/>
        <v>0.78</v>
      </c>
      <c r="F38">
        <f t="shared" si="0"/>
        <v>375</v>
      </c>
      <c r="G38">
        <f t="shared" si="1"/>
        <v>0.78</v>
      </c>
      <c r="H38">
        <f t="shared" si="3"/>
        <v>7.8000000000000014E-2</v>
      </c>
    </row>
    <row r="39" spans="2:8">
      <c r="B39">
        <v>380</v>
      </c>
      <c r="C39">
        <v>6.65</v>
      </c>
      <c r="D39">
        <v>0.2</v>
      </c>
      <c r="E39">
        <f t="shared" si="2"/>
        <v>1.33</v>
      </c>
      <c r="F39">
        <f t="shared" si="0"/>
        <v>380</v>
      </c>
      <c r="G39">
        <f t="shared" si="1"/>
        <v>1.33</v>
      </c>
      <c r="H39">
        <f t="shared" si="3"/>
        <v>0.13300000000000001</v>
      </c>
    </row>
    <row r="40" spans="2:8">
      <c r="B40">
        <v>385</v>
      </c>
      <c r="C40">
        <v>4</v>
      </c>
      <c r="D40">
        <v>0.5</v>
      </c>
      <c r="E40">
        <f t="shared" si="2"/>
        <v>2</v>
      </c>
      <c r="F40">
        <f t="shared" si="0"/>
        <v>385</v>
      </c>
      <c r="G40">
        <f t="shared" si="1"/>
        <v>2</v>
      </c>
      <c r="H40">
        <f t="shared" si="3"/>
        <v>0.2</v>
      </c>
    </row>
    <row r="41" spans="2:8">
      <c r="B41">
        <v>390</v>
      </c>
      <c r="C41">
        <v>5.5</v>
      </c>
      <c r="D41">
        <v>0.5</v>
      </c>
      <c r="E41">
        <f t="shared" si="2"/>
        <v>2.75</v>
      </c>
      <c r="F41">
        <f t="shared" si="0"/>
        <v>390</v>
      </c>
      <c r="G41">
        <f t="shared" si="1"/>
        <v>2.75</v>
      </c>
      <c r="H41">
        <f t="shared" si="3"/>
        <v>0.27500000000000002</v>
      </c>
    </row>
    <row r="42" spans="2:8">
      <c r="E42">
        <f t="shared" si="2"/>
        <v>0</v>
      </c>
      <c r="F42">
        <f t="shared" si="0"/>
        <v>0</v>
      </c>
      <c r="G42">
        <f t="shared" si="1"/>
        <v>0</v>
      </c>
    </row>
  </sheetData>
  <mergeCells count="5">
    <mergeCell ref="B2:B3"/>
    <mergeCell ref="D2:D3"/>
    <mergeCell ref="K2:K3"/>
    <mergeCell ref="L2:L3"/>
    <mergeCell ref="C2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showRuler="0" topLeftCell="A6" workbookViewId="0">
      <selection activeCell="I19" sqref="I19:N22"/>
    </sheetView>
  </sheetViews>
  <sheetFormatPr baseColWidth="10" defaultRowHeight="15" x14ac:dyDescent="0"/>
  <cols>
    <col min="2" max="2" width="10.6640625" bestFit="1" customWidth="1"/>
    <col min="3" max="3" width="19.83203125" bestFit="1" customWidth="1"/>
    <col min="4" max="4" width="9.5" bestFit="1" customWidth="1"/>
    <col min="7" max="7" width="12.1640625" bestFit="1" customWidth="1"/>
    <col min="8" max="8" width="7.1640625" bestFit="1" customWidth="1"/>
    <col min="9" max="9" width="12.1640625" bestFit="1" customWidth="1"/>
    <col min="10" max="10" width="13.83203125" bestFit="1" customWidth="1"/>
    <col min="11" max="12" width="12.1640625" bestFit="1" customWidth="1"/>
  </cols>
  <sheetData>
    <row r="1" spans="2:14">
      <c r="B1" t="s">
        <v>36</v>
      </c>
      <c r="C1" t="s">
        <v>35</v>
      </c>
      <c r="D1" t="s">
        <v>13</v>
      </c>
      <c r="F1" t="s">
        <v>27</v>
      </c>
      <c r="G1" t="s">
        <v>26</v>
      </c>
      <c r="H1" t="s">
        <v>10</v>
      </c>
      <c r="I1" s="2"/>
      <c r="J1" s="2" t="s">
        <v>8</v>
      </c>
      <c r="K1" s="2" t="s">
        <v>9</v>
      </c>
      <c r="L1" s="2" t="s">
        <v>12</v>
      </c>
      <c r="M1" s="5" t="s">
        <v>30</v>
      </c>
      <c r="N1" s="5" t="s">
        <v>31</v>
      </c>
    </row>
    <row r="2" spans="2:14">
      <c r="B2">
        <v>286.5</v>
      </c>
      <c r="C2">
        <v>359</v>
      </c>
      <c r="D2">
        <f>C2-B2</f>
        <v>72.5</v>
      </c>
      <c r="F2">
        <v>45</v>
      </c>
      <c r="G2">
        <f>45*(PI()/180)</f>
        <v>0.78539816339744828</v>
      </c>
      <c r="H2">
        <v>1.5118</v>
      </c>
      <c r="I2" s="2" t="s">
        <v>7</v>
      </c>
      <c r="J2" s="2">
        <f>((H2^2)*COS(G2))-(SQRT((H2^2)-(SIN(G2))^2))</f>
        <v>0.2798795834239669</v>
      </c>
      <c r="K2" s="2">
        <f>((H2^2)*COS(G2))+(SQRT((H2^2)-(SIN(G2))^2))</f>
        <v>2.9523610071199302</v>
      </c>
      <c r="L2" s="2">
        <f>J2/K2</f>
        <v>9.4798563843990533E-2</v>
      </c>
      <c r="M2">
        <f>ATAN(L3/L2)</f>
        <v>1.2721133815696837</v>
      </c>
      <c r="N2">
        <f>M2*(180/PI())</f>
        <v>72.886727826058163</v>
      </c>
    </row>
    <row r="3" spans="2:14">
      <c r="D3" s="3" t="s">
        <v>34</v>
      </c>
      <c r="I3" s="2" t="s">
        <v>11</v>
      </c>
      <c r="J3" s="2">
        <f>(COS(G2))-(SQRT((H2^2)-(SIN(G2))^2))</f>
        <v>-0.62913393066143397</v>
      </c>
      <c r="K3" s="2">
        <f>(COS(G2))+(SQRT((H2^2)-(SIN(G2))^2))</f>
        <v>2.043347493034529</v>
      </c>
      <c r="L3" s="2">
        <f>ABS(J3/K3)</f>
        <v>0.30789375414904169</v>
      </c>
      <c r="N3" s="3" t="s">
        <v>33</v>
      </c>
    </row>
    <row r="4" spans="2:14">
      <c r="D4" s="3" t="s">
        <v>34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32</v>
      </c>
      <c r="M4" s="3" t="s">
        <v>32</v>
      </c>
      <c r="N4" s="3" t="s">
        <v>33</v>
      </c>
    </row>
    <row r="7" spans="2:14">
      <c r="B7" s="2"/>
      <c r="C7" s="2" t="s">
        <v>28</v>
      </c>
      <c r="D7" s="2" t="s">
        <v>15</v>
      </c>
      <c r="E7" s="2" t="s">
        <v>2</v>
      </c>
      <c r="F7" s="2" t="s">
        <v>6</v>
      </c>
    </row>
    <row r="8" spans="2:14">
      <c r="B8" s="2"/>
      <c r="C8" s="2" t="s">
        <v>18</v>
      </c>
      <c r="D8" s="2">
        <v>0.2</v>
      </c>
      <c r="E8" s="2">
        <v>7.25</v>
      </c>
      <c r="F8" s="2">
        <f>D8*E8</f>
        <v>1.4500000000000002</v>
      </c>
      <c r="G8" s="11" t="s">
        <v>25</v>
      </c>
      <c r="K8">
        <f>F8</f>
        <v>1.4500000000000002</v>
      </c>
      <c r="L8">
        <f>K8*0.1</f>
        <v>0.14500000000000002</v>
      </c>
    </row>
    <row r="9" spans="2:14">
      <c r="B9" s="2"/>
      <c r="C9" s="2" t="s">
        <v>16</v>
      </c>
      <c r="D9" s="2">
        <v>0.2</v>
      </c>
      <c r="E9" s="2">
        <v>7.8</v>
      </c>
      <c r="F9" s="2">
        <f t="shared" ref="F9:F11" si="0">D9*E9</f>
        <v>1.56</v>
      </c>
      <c r="G9" s="11"/>
      <c r="H9" s="10" t="s">
        <v>22</v>
      </c>
      <c r="I9" s="10"/>
      <c r="J9" s="2" t="s">
        <v>4</v>
      </c>
      <c r="K9">
        <f t="shared" ref="K9:K11" si="1">F9</f>
        <v>1.56</v>
      </c>
      <c r="L9">
        <f t="shared" ref="L9:L11" si="2">K9*0.1</f>
        <v>0.15600000000000003</v>
      </c>
    </row>
    <row r="10" spans="2:14">
      <c r="B10" s="2" t="s">
        <v>20</v>
      </c>
      <c r="C10" s="2" t="s">
        <v>17</v>
      </c>
      <c r="D10" s="2">
        <v>0.5</v>
      </c>
      <c r="E10" s="2">
        <v>5.85</v>
      </c>
      <c r="F10" s="2">
        <f t="shared" si="0"/>
        <v>2.9249999999999998</v>
      </c>
      <c r="G10" s="11"/>
      <c r="H10" s="2" t="s">
        <v>23</v>
      </c>
      <c r="I10" s="2" t="s">
        <v>24</v>
      </c>
      <c r="J10" s="2" t="s">
        <v>14</v>
      </c>
      <c r="K10">
        <f t="shared" si="1"/>
        <v>2.9249999999999998</v>
      </c>
      <c r="L10">
        <f t="shared" si="2"/>
        <v>0.29249999999999998</v>
      </c>
    </row>
    <row r="11" spans="2:14">
      <c r="B11" s="2" t="s">
        <v>21</v>
      </c>
      <c r="C11" s="2" t="s">
        <v>19</v>
      </c>
      <c r="D11" s="2">
        <v>0.02</v>
      </c>
      <c r="E11" s="2">
        <v>5.75</v>
      </c>
      <c r="F11" s="2">
        <f t="shared" si="0"/>
        <v>0.115</v>
      </c>
      <c r="G11" s="11"/>
      <c r="H11" s="2">
        <f>(F10-F11)/(2*(SQRT(F8*F9)))</f>
        <v>0.93417883580129468</v>
      </c>
      <c r="I11" s="2">
        <f>ACOS(H11)</f>
        <v>0.36484567623145114</v>
      </c>
      <c r="J11" s="4">
        <f>I11*(180/PI())</f>
        <v>20.904117421658643</v>
      </c>
      <c r="K11">
        <f t="shared" si="1"/>
        <v>0.115</v>
      </c>
      <c r="L11">
        <f t="shared" si="2"/>
        <v>1.1500000000000002E-2</v>
      </c>
    </row>
    <row r="13" spans="2:14">
      <c r="L13" t="s">
        <v>44</v>
      </c>
      <c r="M13">
        <v>0.93417883580129402</v>
      </c>
      <c r="N13">
        <v>0.117617540960711</v>
      </c>
    </row>
    <row r="15" spans="2:14">
      <c r="B15" s="10" t="s">
        <v>29</v>
      </c>
      <c r="C15" s="10"/>
      <c r="D15" s="10"/>
      <c r="E15" s="10"/>
      <c r="F15" s="10"/>
      <c r="G15" s="10"/>
    </row>
    <row r="16" spans="2:14">
      <c r="B16" s="2" t="s">
        <v>43</v>
      </c>
      <c r="C16" s="2" t="s">
        <v>40</v>
      </c>
      <c r="D16" s="2" t="s">
        <v>37</v>
      </c>
      <c r="E16" s="2" t="s">
        <v>38</v>
      </c>
      <c r="F16" s="2" t="s">
        <v>39</v>
      </c>
      <c r="G16" s="2"/>
    </row>
    <row r="17" spans="2:14">
      <c r="B17" s="2"/>
      <c r="C17" s="2">
        <v>179</v>
      </c>
      <c r="D17" s="2">
        <v>1</v>
      </c>
      <c r="E17" s="2">
        <v>5.3</v>
      </c>
      <c r="F17" s="2">
        <f>D17*E17</f>
        <v>5.3</v>
      </c>
      <c r="G17" s="2"/>
    </row>
    <row r="18" spans="2:14">
      <c r="B18" s="2"/>
      <c r="C18" s="2"/>
      <c r="D18" s="2"/>
      <c r="E18" s="2"/>
      <c r="F18" s="2"/>
      <c r="G18" s="2"/>
    </row>
    <row r="19" spans="2:14">
      <c r="B19" s="10" t="s">
        <v>41</v>
      </c>
      <c r="C19" s="2">
        <v>65</v>
      </c>
      <c r="D19" s="2">
        <v>0.01</v>
      </c>
      <c r="E19" s="2">
        <v>4.2</v>
      </c>
      <c r="F19" s="2">
        <f t="shared" ref="F19:F26" si="3">D19*E19</f>
        <v>4.2000000000000003E-2</v>
      </c>
      <c r="G19" s="2"/>
      <c r="I19" s="2">
        <v>65</v>
      </c>
      <c r="J19">
        <f>F19</f>
        <v>4.2000000000000003E-2</v>
      </c>
      <c r="K19">
        <f>J19*0.1</f>
        <v>4.2000000000000006E-3</v>
      </c>
      <c r="L19" s="2">
        <v>293</v>
      </c>
      <c r="M19">
        <f>F23</f>
        <v>2.0750000000000001E-2</v>
      </c>
      <c r="N19">
        <f>M19*0.1</f>
        <v>2.075E-3</v>
      </c>
    </row>
    <row r="20" spans="2:14">
      <c r="B20" s="10"/>
      <c r="C20" s="2">
        <v>70</v>
      </c>
      <c r="D20" s="2">
        <v>5.0000000000000001E-3</v>
      </c>
      <c r="E20" s="2">
        <v>5.5</v>
      </c>
      <c r="F20" s="2">
        <f t="shared" si="3"/>
        <v>2.75E-2</v>
      </c>
      <c r="G20" s="2"/>
      <c r="I20" s="2">
        <v>70</v>
      </c>
      <c r="J20">
        <f t="shared" ref="J20:J26" si="4">F20</f>
        <v>2.75E-2</v>
      </c>
      <c r="K20">
        <f t="shared" ref="K20:K26" si="5">J20*0.1</f>
        <v>2.7500000000000003E-3</v>
      </c>
      <c r="L20" s="2">
        <v>287.5</v>
      </c>
      <c r="M20">
        <f>F24</f>
        <v>3.5000000000000003E-2</v>
      </c>
      <c r="N20">
        <f>M20*0.1</f>
        <v>3.5000000000000005E-3</v>
      </c>
    </row>
    <row r="21" spans="2:14">
      <c r="B21" s="10"/>
      <c r="C21" s="2">
        <v>76.5</v>
      </c>
      <c r="D21" s="2">
        <v>0.01</v>
      </c>
      <c r="E21" s="2">
        <v>6.5</v>
      </c>
      <c r="F21" s="2">
        <f t="shared" si="3"/>
        <v>6.5000000000000002E-2</v>
      </c>
      <c r="G21" s="2"/>
      <c r="I21" s="2">
        <v>76.5</v>
      </c>
      <c r="J21">
        <f t="shared" si="4"/>
        <v>6.5000000000000002E-2</v>
      </c>
      <c r="K21">
        <f t="shared" si="5"/>
        <v>6.5000000000000006E-3</v>
      </c>
      <c r="L21" s="2">
        <v>280.5</v>
      </c>
      <c r="M21">
        <f>F25</f>
        <v>0.10400000000000001</v>
      </c>
      <c r="N21">
        <f>M21*0.1</f>
        <v>1.0400000000000001E-2</v>
      </c>
    </row>
    <row r="22" spans="2:14">
      <c r="B22" s="2"/>
      <c r="C22" s="2"/>
      <c r="D22" s="2"/>
      <c r="E22" s="2"/>
      <c r="F22" s="2"/>
      <c r="G22" s="2"/>
      <c r="L22" s="2">
        <v>297.5</v>
      </c>
      <c r="M22">
        <f>F26</f>
        <v>3.1000000000000003E-2</v>
      </c>
      <c r="N22">
        <f>M22*0.1</f>
        <v>3.1000000000000003E-3</v>
      </c>
    </row>
    <row r="23" spans="2:14">
      <c r="B23" s="10" t="s">
        <v>42</v>
      </c>
      <c r="C23" s="2">
        <v>293</v>
      </c>
      <c r="D23" s="2">
        <v>5.0000000000000001E-3</v>
      </c>
      <c r="E23" s="2">
        <v>4.1500000000000004</v>
      </c>
      <c r="F23" s="2">
        <f t="shared" si="3"/>
        <v>2.0750000000000001E-2</v>
      </c>
      <c r="G23" s="2"/>
    </row>
    <row r="24" spans="2:14">
      <c r="B24" s="10"/>
      <c r="C24" s="2">
        <v>287.5</v>
      </c>
      <c r="D24" s="2">
        <v>5.0000000000000001E-3</v>
      </c>
      <c r="E24" s="2">
        <v>7</v>
      </c>
      <c r="F24" s="2">
        <f t="shared" si="3"/>
        <v>3.5000000000000003E-2</v>
      </c>
      <c r="G24" s="2"/>
    </row>
    <row r="25" spans="2:14">
      <c r="B25" s="10"/>
      <c r="C25" s="2">
        <v>280.5</v>
      </c>
      <c r="D25" s="2">
        <v>0.02</v>
      </c>
      <c r="E25" s="2">
        <v>5.2</v>
      </c>
      <c r="F25" s="2">
        <f t="shared" si="3"/>
        <v>0.10400000000000001</v>
      </c>
      <c r="G25" s="2"/>
      <c r="M25">
        <v>292.89999999999998</v>
      </c>
      <c r="N25">
        <v>0.17199999999999999</v>
      </c>
    </row>
    <row r="26" spans="2:14">
      <c r="B26" s="10"/>
      <c r="C26" s="2">
        <v>297.5</v>
      </c>
      <c r="D26" s="2">
        <v>5.0000000000000001E-3</v>
      </c>
      <c r="E26" s="2">
        <v>6.2</v>
      </c>
      <c r="F26" s="2">
        <f t="shared" si="3"/>
        <v>3.1000000000000003E-2</v>
      </c>
      <c r="G26" s="2"/>
      <c r="M26">
        <v>69.423599999999993</v>
      </c>
    </row>
    <row r="27" spans="2:14">
      <c r="M27">
        <f>M25-M26</f>
        <v>223.47639999999998</v>
      </c>
    </row>
    <row r="28" spans="2:14">
      <c r="C28">
        <f>360-C23</f>
        <v>67</v>
      </c>
    </row>
    <row r="29" spans="2:14">
      <c r="C29">
        <f t="shared" ref="C29:C32" si="6">360-C24</f>
        <v>72.5</v>
      </c>
    </row>
    <row r="30" spans="2:14">
      <c r="C30">
        <f t="shared" si="6"/>
        <v>79.5</v>
      </c>
    </row>
    <row r="31" spans="2:14">
      <c r="C31">
        <f t="shared" si="6"/>
        <v>62.5</v>
      </c>
    </row>
    <row r="32" spans="2:14">
      <c r="C32">
        <f t="shared" si="6"/>
        <v>360</v>
      </c>
    </row>
  </sheetData>
  <mergeCells count="5">
    <mergeCell ref="H9:I9"/>
    <mergeCell ref="G8:G11"/>
    <mergeCell ref="B15:G15"/>
    <mergeCell ref="B19:B21"/>
    <mergeCell ref="B23:B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2015-11-13T00:01:43Z</dcterms:created>
  <dcterms:modified xsi:type="dcterms:W3CDTF">2015-12-17T11:50:28Z</dcterms:modified>
</cp:coreProperties>
</file>