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checkCompatibility="1" autoCompressPictures="0"/>
  <bookViews>
    <workbookView xWindow="360" yWindow="0" windowWidth="23680" windowHeight="14900" tabRatio="316" firstSheet="1" activeTab="1"/>
  </bookViews>
  <sheets>
    <sheet name="Cleaned Data" sheetId="3" r:id="rId1"/>
    <sheet name="const" sheetId="6" r:id="rId2"/>
    <sheet name="Sheet5" sheetId="7" r:id="rId3"/>
    <sheet name="HV calibration" sheetId="1" r:id="rId4"/>
    <sheet name="Sheet2" sheetId="2" r:id="rId5"/>
    <sheet name="NaCl" sheetId="4" r:id="rId6"/>
    <sheet name="LiF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6" l="1"/>
  <c r="K39" i="6"/>
  <c r="J39" i="6"/>
  <c r="I39" i="6"/>
  <c r="M34" i="6"/>
  <c r="M33" i="6"/>
  <c r="L33" i="6"/>
  <c r="L38" i="6"/>
  <c r="K38" i="6"/>
  <c r="L29" i="6"/>
  <c r="L28" i="6"/>
  <c r="J38" i="6"/>
  <c r="M29" i="6"/>
  <c r="B4" i="6"/>
  <c r="I38" i="6"/>
  <c r="M28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4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5" i="7"/>
  <c r="I23" i="6"/>
  <c r="I22" i="6"/>
  <c r="I21" i="6"/>
  <c r="H23" i="6"/>
  <c r="H22" i="6"/>
  <c r="H21" i="6"/>
  <c r="J9" i="6"/>
  <c r="I9" i="6"/>
  <c r="J8" i="6"/>
  <c r="I8" i="6"/>
  <c r="H9" i="6"/>
  <c r="H8" i="6"/>
  <c r="J4" i="6"/>
  <c r="I4" i="6"/>
  <c r="H4" i="6"/>
  <c r="J3" i="6"/>
  <c r="I3" i="6"/>
  <c r="H3" i="6"/>
  <c r="I17" i="6"/>
  <c r="I16" i="6"/>
  <c r="I15" i="6"/>
  <c r="H17" i="6"/>
  <c r="H16" i="6"/>
  <c r="H15" i="6"/>
  <c r="H42" i="4"/>
  <c r="H43" i="4"/>
  <c r="F42" i="4"/>
  <c r="F43" i="4"/>
  <c r="D42" i="4"/>
  <c r="D43" i="4"/>
  <c r="P41" i="4"/>
  <c r="P42" i="4"/>
  <c r="O41" i="4"/>
  <c r="O42" i="4"/>
  <c r="N41" i="4"/>
  <c r="N42" i="4"/>
  <c r="M41" i="4"/>
  <c r="M42" i="4"/>
  <c r="K41" i="4"/>
  <c r="K42" i="4"/>
  <c r="J41" i="4"/>
  <c r="J42" i="4"/>
  <c r="D32" i="4"/>
  <c r="D33" i="4"/>
  <c r="D34" i="4"/>
  <c r="D35" i="4"/>
  <c r="D36" i="4"/>
  <c r="D37" i="4"/>
  <c r="D38" i="4"/>
  <c r="D39" i="4"/>
  <c r="D40" i="4"/>
  <c r="D41" i="4"/>
  <c r="D44" i="4"/>
  <c r="D45" i="4"/>
  <c r="D46" i="4"/>
  <c r="D47" i="4"/>
  <c r="D48" i="4"/>
  <c r="D49" i="4"/>
  <c r="D50" i="4"/>
  <c r="D51" i="4"/>
  <c r="D52" i="4"/>
  <c r="D53" i="4"/>
  <c r="D54" i="4"/>
  <c r="D55" i="4"/>
  <c r="D31" i="4"/>
  <c r="H32" i="4"/>
  <c r="H33" i="4"/>
  <c r="H34" i="4"/>
  <c r="H35" i="4"/>
  <c r="H36" i="4"/>
  <c r="H37" i="4"/>
  <c r="H38" i="4"/>
  <c r="H39" i="4"/>
  <c r="H40" i="4"/>
  <c r="H41" i="4"/>
  <c r="H44" i="4"/>
  <c r="H45" i="4"/>
  <c r="H46" i="4"/>
  <c r="H47" i="4"/>
  <c r="H48" i="4"/>
  <c r="H49" i="4"/>
  <c r="H50" i="4"/>
  <c r="H51" i="4"/>
  <c r="H52" i="4"/>
  <c r="H53" i="4"/>
  <c r="H54" i="4"/>
  <c r="H55" i="4"/>
  <c r="H31" i="4"/>
  <c r="P31" i="4"/>
  <c r="P32" i="4"/>
  <c r="P33" i="4"/>
  <c r="P34" i="4"/>
  <c r="P35" i="4"/>
  <c r="P36" i="4"/>
  <c r="P37" i="4"/>
  <c r="P38" i="4"/>
  <c r="P39" i="4"/>
  <c r="P40" i="4"/>
  <c r="P43" i="4"/>
  <c r="P44" i="4"/>
  <c r="P45" i="4"/>
  <c r="P46" i="4"/>
  <c r="P47" i="4"/>
  <c r="P48" i="4"/>
  <c r="P49" i="4"/>
  <c r="P50" i="4"/>
  <c r="P51" i="4"/>
  <c r="P52" i="4"/>
  <c r="P53" i="4"/>
  <c r="P54" i="4"/>
  <c r="P30" i="4"/>
  <c r="O31" i="4"/>
  <c r="O32" i="4"/>
  <c r="O33" i="4"/>
  <c r="O34" i="4"/>
  <c r="O35" i="4"/>
  <c r="O36" i="4"/>
  <c r="O37" i="4"/>
  <c r="O38" i="4"/>
  <c r="O39" i="4"/>
  <c r="O40" i="4"/>
  <c r="O43" i="4"/>
  <c r="O44" i="4"/>
  <c r="O45" i="4"/>
  <c r="O46" i="4"/>
  <c r="O47" i="4"/>
  <c r="O48" i="4"/>
  <c r="O49" i="4"/>
  <c r="O50" i="4"/>
  <c r="O51" i="4"/>
  <c r="O52" i="4"/>
  <c r="O53" i="4"/>
  <c r="O54" i="4"/>
  <c r="O30" i="4"/>
  <c r="N31" i="4"/>
  <c r="N32" i="4"/>
  <c r="N33" i="4"/>
  <c r="N34" i="4"/>
  <c r="N35" i="4"/>
  <c r="N36" i="4"/>
  <c r="N37" i="4"/>
  <c r="N38" i="4"/>
  <c r="N39" i="4"/>
  <c r="N40" i="4"/>
  <c r="N43" i="4"/>
  <c r="N44" i="4"/>
  <c r="N45" i="4"/>
  <c r="N46" i="4"/>
  <c r="N47" i="4"/>
  <c r="N48" i="4"/>
  <c r="N49" i="4"/>
  <c r="N50" i="4"/>
  <c r="N51" i="4"/>
  <c r="N52" i="4"/>
  <c r="N53" i="4"/>
  <c r="N54" i="4"/>
  <c r="N30" i="4"/>
  <c r="F32" i="4"/>
  <c r="M31" i="4"/>
  <c r="F33" i="4"/>
  <c r="M32" i="4"/>
  <c r="F34" i="4"/>
  <c r="M33" i="4"/>
  <c r="F35" i="4"/>
  <c r="M34" i="4"/>
  <c r="F36" i="4"/>
  <c r="M35" i="4"/>
  <c r="F37" i="4"/>
  <c r="M36" i="4"/>
  <c r="F38" i="4"/>
  <c r="M37" i="4"/>
  <c r="F39" i="4"/>
  <c r="M38" i="4"/>
  <c r="F40" i="4"/>
  <c r="M39" i="4"/>
  <c r="F41" i="4"/>
  <c r="M40" i="4"/>
  <c r="F44" i="4"/>
  <c r="M43" i="4"/>
  <c r="F45" i="4"/>
  <c r="M44" i="4"/>
  <c r="F46" i="4"/>
  <c r="M45" i="4"/>
  <c r="F47" i="4"/>
  <c r="M46" i="4"/>
  <c r="F48" i="4"/>
  <c r="M47" i="4"/>
  <c r="F49" i="4"/>
  <c r="M48" i="4"/>
  <c r="F50" i="4"/>
  <c r="M49" i="4"/>
  <c r="F51" i="4"/>
  <c r="M50" i="4"/>
  <c r="F52" i="4"/>
  <c r="M51" i="4"/>
  <c r="F53" i="4"/>
  <c r="M52" i="4"/>
  <c r="F54" i="4"/>
  <c r="M53" i="4"/>
  <c r="F55" i="4"/>
  <c r="M54" i="4"/>
  <c r="M30" i="4"/>
  <c r="K31" i="4"/>
  <c r="K32" i="4"/>
  <c r="K33" i="4"/>
  <c r="K34" i="4"/>
  <c r="K35" i="4"/>
  <c r="K36" i="4"/>
  <c r="K37" i="4"/>
  <c r="K38" i="4"/>
  <c r="K39" i="4"/>
  <c r="K40" i="4"/>
  <c r="K43" i="4"/>
  <c r="K44" i="4"/>
  <c r="K45" i="4"/>
  <c r="K46" i="4"/>
  <c r="K47" i="4"/>
  <c r="K48" i="4"/>
  <c r="K49" i="4"/>
  <c r="K50" i="4"/>
  <c r="K51" i="4"/>
  <c r="K52" i="4"/>
  <c r="K53" i="4"/>
  <c r="K54" i="4"/>
  <c r="K30" i="4"/>
  <c r="F31" i="4"/>
  <c r="J31" i="4"/>
  <c r="J32" i="4"/>
  <c r="J33" i="4"/>
  <c r="J34" i="4"/>
  <c r="J35" i="4"/>
  <c r="J36" i="4"/>
  <c r="J37" i="4"/>
  <c r="J38" i="4"/>
  <c r="J39" i="4"/>
  <c r="J40" i="4"/>
  <c r="J43" i="4"/>
  <c r="J44" i="4"/>
  <c r="J45" i="4"/>
  <c r="J46" i="4"/>
  <c r="J47" i="4"/>
  <c r="J48" i="4"/>
  <c r="J49" i="4"/>
  <c r="J50" i="4"/>
  <c r="J51" i="4"/>
  <c r="J52" i="4"/>
  <c r="J53" i="4"/>
  <c r="J54" i="4"/>
  <c r="J30" i="4"/>
  <c r="E18" i="5"/>
  <c r="C18" i="5"/>
  <c r="G18" i="5"/>
  <c r="E19" i="5"/>
  <c r="C19" i="5"/>
  <c r="G19" i="5"/>
  <c r="E20" i="5"/>
  <c r="C20" i="5"/>
  <c r="G20" i="5"/>
  <c r="G6" i="5"/>
  <c r="C6" i="5"/>
  <c r="O3" i="5"/>
  <c r="G7" i="5"/>
  <c r="C7" i="5"/>
  <c r="O4" i="5"/>
  <c r="G8" i="5"/>
  <c r="C8" i="5"/>
  <c r="O5" i="5"/>
  <c r="G9" i="5"/>
  <c r="C9" i="5"/>
  <c r="O6" i="5"/>
  <c r="G10" i="5"/>
  <c r="C10" i="5"/>
  <c r="O7" i="5"/>
  <c r="G11" i="5"/>
  <c r="C11" i="5"/>
  <c r="O8" i="5"/>
  <c r="G12" i="5"/>
  <c r="C12" i="5"/>
  <c r="O9" i="5"/>
  <c r="G13" i="5"/>
  <c r="C13" i="5"/>
  <c r="O10" i="5"/>
  <c r="G14" i="5"/>
  <c r="C14" i="5"/>
  <c r="O11" i="5"/>
  <c r="G15" i="5"/>
  <c r="C15" i="5"/>
  <c r="O12" i="5"/>
  <c r="G16" i="5"/>
  <c r="C16" i="5"/>
  <c r="O13" i="5"/>
  <c r="G17" i="5"/>
  <c r="C17" i="5"/>
  <c r="O14" i="5"/>
  <c r="G21" i="5"/>
  <c r="C21" i="5"/>
  <c r="O15" i="5"/>
  <c r="G22" i="5"/>
  <c r="C22" i="5"/>
  <c r="O16" i="5"/>
  <c r="G23" i="5"/>
  <c r="C23" i="5"/>
  <c r="O17" i="5"/>
  <c r="G24" i="5"/>
  <c r="C24" i="5"/>
  <c r="O18" i="5"/>
  <c r="G25" i="5"/>
  <c r="C25" i="5"/>
  <c r="O19" i="5"/>
  <c r="G26" i="5"/>
  <c r="C26" i="5"/>
  <c r="O20" i="5"/>
  <c r="G27" i="5"/>
  <c r="C27" i="5"/>
  <c r="O21" i="5"/>
  <c r="G5" i="5"/>
  <c r="C5" i="5"/>
  <c r="O2" i="5"/>
  <c r="K3" i="5"/>
  <c r="N3" i="5"/>
  <c r="K4" i="5"/>
  <c r="N4" i="5"/>
  <c r="K5" i="5"/>
  <c r="N5" i="5"/>
  <c r="K6" i="5"/>
  <c r="N6" i="5"/>
  <c r="K7" i="5"/>
  <c r="N7" i="5"/>
  <c r="K8" i="5"/>
  <c r="N8" i="5"/>
  <c r="K9" i="5"/>
  <c r="N9" i="5"/>
  <c r="K10" i="5"/>
  <c r="N10" i="5"/>
  <c r="K11" i="5"/>
  <c r="N11" i="5"/>
  <c r="K12" i="5"/>
  <c r="N12" i="5"/>
  <c r="K13" i="5"/>
  <c r="N13" i="5"/>
  <c r="K14" i="5"/>
  <c r="N14" i="5"/>
  <c r="K15" i="5"/>
  <c r="N15" i="5"/>
  <c r="K16" i="5"/>
  <c r="N16" i="5"/>
  <c r="K17" i="5"/>
  <c r="N17" i="5"/>
  <c r="K18" i="5"/>
  <c r="N18" i="5"/>
  <c r="K19" i="5"/>
  <c r="N19" i="5"/>
  <c r="K20" i="5"/>
  <c r="N20" i="5"/>
  <c r="K21" i="5"/>
  <c r="N21" i="5"/>
  <c r="K2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E6" i="5"/>
  <c r="L3" i="5"/>
  <c r="E7" i="5"/>
  <c r="L4" i="5"/>
  <c r="E8" i="5"/>
  <c r="L5" i="5"/>
  <c r="E9" i="5"/>
  <c r="L6" i="5"/>
  <c r="E10" i="5"/>
  <c r="L7" i="5"/>
  <c r="E11" i="5"/>
  <c r="L8" i="5"/>
  <c r="E12" i="5"/>
  <c r="L9" i="5"/>
  <c r="E13" i="5"/>
  <c r="L10" i="5"/>
  <c r="E14" i="5"/>
  <c r="L11" i="5"/>
  <c r="E15" i="5"/>
  <c r="L12" i="5"/>
  <c r="E16" i="5"/>
  <c r="L13" i="5"/>
  <c r="E17" i="5"/>
  <c r="L14" i="5"/>
  <c r="E21" i="5"/>
  <c r="L15" i="5"/>
  <c r="E22" i="5"/>
  <c r="L16" i="5"/>
  <c r="E23" i="5"/>
  <c r="L17" i="5"/>
  <c r="E24" i="5"/>
  <c r="L18" i="5"/>
  <c r="E25" i="5"/>
  <c r="L19" i="5"/>
  <c r="E26" i="5"/>
  <c r="L20" i="5"/>
  <c r="E27" i="5"/>
  <c r="L21" i="5"/>
  <c r="E5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G6" i="4"/>
  <c r="C6" i="4"/>
  <c r="V4" i="4"/>
  <c r="G7" i="4"/>
  <c r="C7" i="4"/>
  <c r="V5" i="4"/>
  <c r="G8" i="4"/>
  <c r="C8" i="4"/>
  <c r="V6" i="4"/>
  <c r="G9" i="4"/>
  <c r="C9" i="4"/>
  <c r="V7" i="4"/>
  <c r="G10" i="4"/>
  <c r="C10" i="4"/>
  <c r="V8" i="4"/>
  <c r="G11" i="4"/>
  <c r="C11" i="4"/>
  <c r="V9" i="4"/>
  <c r="G12" i="4"/>
  <c r="C12" i="4"/>
  <c r="V10" i="4"/>
  <c r="G13" i="4"/>
  <c r="C13" i="4"/>
  <c r="V11" i="4"/>
  <c r="G14" i="4"/>
  <c r="C14" i="4"/>
  <c r="V12" i="4"/>
  <c r="G16" i="4"/>
  <c r="B16" i="4"/>
  <c r="C16" i="4"/>
  <c r="V13" i="4"/>
  <c r="G17" i="4"/>
  <c r="B17" i="4"/>
  <c r="C17" i="4"/>
  <c r="V14" i="4"/>
  <c r="G18" i="4"/>
  <c r="B18" i="4"/>
  <c r="C18" i="4"/>
  <c r="V15" i="4"/>
  <c r="G19" i="4"/>
  <c r="C19" i="4"/>
  <c r="V16" i="4"/>
  <c r="G20" i="4"/>
  <c r="C20" i="4"/>
  <c r="V17" i="4"/>
  <c r="G21" i="4"/>
  <c r="C21" i="4"/>
  <c r="V18" i="4"/>
  <c r="G22" i="4"/>
  <c r="C22" i="4"/>
  <c r="V19" i="4"/>
  <c r="G23" i="4"/>
  <c r="C23" i="4"/>
  <c r="V20" i="4"/>
  <c r="G24" i="4"/>
  <c r="C24" i="4"/>
  <c r="V21" i="4"/>
  <c r="G25" i="4"/>
  <c r="C25" i="4"/>
  <c r="V22" i="4"/>
  <c r="G26" i="4"/>
  <c r="C26" i="4"/>
  <c r="V23" i="4"/>
  <c r="G27" i="4"/>
  <c r="C27" i="4"/>
  <c r="V24" i="4"/>
  <c r="G5" i="4"/>
  <c r="C5" i="4"/>
  <c r="V3" i="4"/>
  <c r="E27" i="4"/>
  <c r="S24" i="4"/>
  <c r="E6" i="4"/>
  <c r="S4" i="4"/>
  <c r="E7" i="4"/>
  <c r="S5" i="4"/>
  <c r="E8" i="4"/>
  <c r="S6" i="4"/>
  <c r="E9" i="4"/>
  <c r="S7" i="4"/>
  <c r="E10" i="4"/>
  <c r="S8" i="4"/>
  <c r="E11" i="4"/>
  <c r="S9" i="4"/>
  <c r="E12" i="4"/>
  <c r="S10" i="4"/>
  <c r="E13" i="4"/>
  <c r="S11" i="4"/>
  <c r="E14" i="4"/>
  <c r="S12" i="4"/>
  <c r="E16" i="4"/>
  <c r="S13" i="4"/>
  <c r="E17" i="4"/>
  <c r="S14" i="4"/>
  <c r="E18" i="4"/>
  <c r="S15" i="4"/>
  <c r="E19" i="4"/>
  <c r="S16" i="4"/>
  <c r="E20" i="4"/>
  <c r="S17" i="4"/>
  <c r="E21" i="4"/>
  <c r="S18" i="4"/>
  <c r="E22" i="4"/>
  <c r="S19" i="4"/>
  <c r="E23" i="4"/>
  <c r="S20" i="4"/>
  <c r="E24" i="4"/>
  <c r="S21" i="4"/>
  <c r="E25" i="4"/>
  <c r="S22" i="4"/>
  <c r="E26" i="4"/>
  <c r="S23" i="4"/>
  <c r="E5" i="4"/>
  <c r="S3" i="4"/>
  <c r="G15" i="4"/>
  <c r="E15" i="4"/>
  <c r="C15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I4" i="4"/>
  <c r="K4" i="4"/>
  <c r="L4" i="4"/>
  <c r="M4" i="4"/>
  <c r="N4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5" i="4"/>
  <c r="N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5" i="4"/>
  <c r="L5" i="4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27" i="3"/>
  <c r="Y4" i="2"/>
  <c r="J58" i="3"/>
  <c r="J59" i="3"/>
  <c r="J60" i="3"/>
  <c r="G15" i="2"/>
  <c r="G16" i="2"/>
  <c r="G17" i="2"/>
  <c r="K6" i="2"/>
  <c r="K7" i="2"/>
  <c r="K8" i="2"/>
  <c r="K9" i="2"/>
  <c r="K10" i="2"/>
  <c r="K11" i="2"/>
  <c r="K12" i="2"/>
  <c r="K13" i="2"/>
  <c r="K18" i="2"/>
  <c r="K19" i="2"/>
  <c r="K20" i="2"/>
  <c r="K21" i="2"/>
  <c r="K22" i="2"/>
  <c r="K23" i="2"/>
  <c r="K24" i="2"/>
  <c r="K25" i="2"/>
  <c r="K26" i="2"/>
  <c r="K5" i="2"/>
  <c r="G6" i="2"/>
  <c r="G7" i="2"/>
  <c r="G8" i="2"/>
  <c r="G9" i="2"/>
  <c r="G10" i="2"/>
  <c r="G11" i="2"/>
  <c r="G12" i="2"/>
  <c r="G13" i="2"/>
  <c r="G18" i="2"/>
  <c r="G19" i="2"/>
  <c r="G20" i="2"/>
  <c r="G21" i="2"/>
  <c r="G22" i="2"/>
  <c r="G23" i="2"/>
  <c r="G24" i="2"/>
  <c r="G25" i="2"/>
  <c r="G26" i="2"/>
  <c r="G5" i="2"/>
</calcChain>
</file>

<file path=xl/sharedStrings.xml><?xml version="1.0" encoding="utf-8"?>
<sst xmlns="http://schemas.openxmlformats.org/spreadsheetml/2006/main" count="222" uniqueCount="64">
  <si>
    <t>HV B (positive)</t>
  </si>
  <si>
    <t>HV (kV)</t>
  </si>
  <si>
    <t>reading</t>
  </si>
  <si>
    <t>Coarse Gain</t>
  </si>
  <si>
    <t>Amplifier at x33</t>
  </si>
  <si>
    <t>Time (sec)</t>
  </si>
  <si>
    <t>Counts</t>
  </si>
  <si>
    <t>kV</t>
  </si>
  <si>
    <t>plateau</t>
  </si>
  <si>
    <t>No source</t>
  </si>
  <si>
    <t>Angle</t>
  </si>
  <si>
    <t>no filter</t>
  </si>
  <si>
    <t>No filter</t>
  </si>
  <si>
    <t>NaCl</t>
  </si>
  <si>
    <t>Filter</t>
  </si>
  <si>
    <t>Source</t>
  </si>
  <si>
    <t>angle</t>
  </si>
  <si>
    <t>none</t>
  </si>
  <si>
    <t>New parameters</t>
  </si>
  <si>
    <t>.384 kV</t>
  </si>
  <si>
    <t>counts (true)</t>
  </si>
  <si>
    <t>Ni</t>
  </si>
  <si>
    <t>counts (filt)</t>
  </si>
  <si>
    <t>LiF</t>
  </si>
  <si>
    <t>nofilter</t>
  </si>
  <si>
    <t>ni filter</t>
  </si>
  <si>
    <t>time step</t>
  </si>
  <si>
    <t>1:30 min</t>
  </si>
  <si>
    <t>3:00min</t>
  </si>
  <si>
    <t>pos erro</t>
  </si>
  <si>
    <t>backgr</t>
    <phoneticPr fontId="4"/>
  </si>
  <si>
    <t>Backgroud</t>
  </si>
  <si>
    <t>angle</t>
    <phoneticPr fontId="4"/>
  </si>
  <si>
    <t>counts</t>
    <phoneticPr fontId="4"/>
  </si>
  <si>
    <t>3 min</t>
    <phoneticPr fontId="4"/>
  </si>
  <si>
    <t>Nickel Filter</t>
  </si>
  <si>
    <t>No Filter</t>
  </si>
  <si>
    <t>Background</t>
  </si>
  <si>
    <t>45 seconds</t>
  </si>
  <si>
    <t>180 seconds</t>
  </si>
  <si>
    <t>Background (avg)</t>
  </si>
  <si>
    <t>-</t>
  </si>
  <si>
    <t>angle error</t>
  </si>
  <si>
    <t>nofilt</t>
  </si>
  <si>
    <t>nofilterr</t>
  </si>
  <si>
    <t>filt</t>
  </si>
  <si>
    <t>filterr</t>
  </si>
  <si>
    <t>counterr</t>
  </si>
  <si>
    <t>background</t>
  </si>
  <si>
    <t>backerr</t>
  </si>
  <si>
    <t>n</t>
  </si>
  <si>
    <t>2d=a (nm)</t>
  </si>
  <si>
    <t>theta (rad)</t>
  </si>
  <si>
    <t>theta (deg)</t>
  </si>
  <si>
    <t>Ka1 (nm)</t>
  </si>
  <si>
    <t>Ka2 (nm)</t>
  </si>
  <si>
    <t>Kb (nm)</t>
  </si>
  <si>
    <t>Ka1</t>
  </si>
  <si>
    <t>Ka2</t>
  </si>
  <si>
    <t>Kb</t>
  </si>
  <si>
    <t>n1</t>
  </si>
  <si>
    <t>n2</t>
  </si>
  <si>
    <t>kb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</si>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</sst>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b/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6"/>
      <name val="Arial"/>
      <family val="2"/>
    </font>
    <font>
      <b/>
      <sz val="18"/>
      <name val="Arial"/>
    </font>
    <font>
      <sz val="18"/>
      <name val="Arial"/>
    </font>
    <font>
      <b/>
      <u/>
      <sz val="18"/>
      <name val="Arial"/>
    </font>
    <font>
      <b/>
      <u/>
      <sz val="2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0" xfId="0" applyFill="1" applyBorder="1"/>
    <xf numFmtId="0" fontId="0" fillId="4" borderId="0" xfId="0" applyFill="1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1" fillId="0" borderId="2" xfId="0" applyFont="1" applyBorder="1"/>
    <xf numFmtId="0" fontId="1" fillId="0" borderId="1" xfId="0" applyFont="1" applyBorder="1"/>
    <xf numFmtId="20" fontId="0" fillId="0" borderId="2" xfId="0" applyNumberFormat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5" xfId="0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Fill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5" borderId="0" xfId="0" applyFill="1"/>
    <xf numFmtId="0" fontId="1" fillId="5" borderId="4" xfId="0" applyFont="1" applyFill="1" applyBorder="1"/>
    <xf numFmtId="0" fontId="1" fillId="5" borderId="0" xfId="0" applyFont="1" applyFill="1" applyBorder="1"/>
    <xf numFmtId="0" fontId="1" fillId="5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" fontId="0" fillId="5" borderId="0" xfId="0" applyNumberForma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0" xfId="0" applyFill="1"/>
    <xf numFmtId="0" fontId="0" fillId="6" borderId="9" xfId="0" applyFill="1" applyBorder="1"/>
    <xf numFmtId="0" fontId="1" fillId="6" borderId="9" xfId="0" applyFont="1" applyFill="1" applyBorder="1"/>
    <xf numFmtId="0" fontId="0" fillId="5" borderId="9" xfId="0" applyFill="1" applyBorder="1"/>
    <xf numFmtId="0" fontId="0" fillId="0" borderId="9" xfId="0" applyBorder="1"/>
    <xf numFmtId="0" fontId="6" fillId="7" borderId="0" xfId="0" applyFont="1" applyFill="1"/>
    <xf numFmtId="0" fontId="0" fillId="7" borderId="0" xfId="0" applyFill="1"/>
    <xf numFmtId="0" fontId="1" fillId="7" borderId="2" xfId="0" applyFont="1" applyFill="1" applyBorder="1" applyAlignment="1"/>
    <xf numFmtId="0" fontId="0" fillId="7" borderId="5" xfId="0" applyFill="1" applyBorder="1"/>
    <xf numFmtId="0" fontId="0" fillId="7" borderId="4" xfId="0" applyFill="1" applyBorder="1"/>
    <xf numFmtId="0" fontId="0" fillId="7" borderId="0" xfId="0" applyFill="1" applyBorder="1"/>
    <xf numFmtId="0" fontId="5" fillId="0" borderId="9" xfId="0" applyFont="1" applyBorder="1" applyAlignment="1">
      <alignment horizontal="center"/>
    </xf>
    <xf numFmtId="0" fontId="1" fillId="0" borderId="9" xfId="0" applyFont="1" applyBorder="1"/>
    <xf numFmtId="0" fontId="0" fillId="7" borderId="9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0" fillId="2" borderId="7" xfId="0" applyFill="1" applyBorder="1"/>
    <xf numFmtId="1" fontId="0" fillId="2" borderId="0" xfId="0" applyNumberFormat="1" applyFill="1" applyBorder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" fillId="3" borderId="9" xfId="0" applyFont="1" applyFill="1" applyBorder="1"/>
    <xf numFmtId="0" fontId="0" fillId="2" borderId="9" xfId="0" applyFill="1" applyBorder="1"/>
    <xf numFmtId="0" fontId="0" fillId="3" borderId="9" xfId="0" applyFill="1" applyBorder="1"/>
    <xf numFmtId="0" fontId="0" fillId="0" borderId="9" xfId="0" applyFill="1" applyBorder="1"/>
    <xf numFmtId="0" fontId="1" fillId="0" borderId="9" xfId="0" applyFont="1" applyFill="1" applyBorder="1"/>
    <xf numFmtId="0" fontId="6" fillId="8" borderId="0" xfId="0" applyFont="1" applyFill="1"/>
    <xf numFmtId="0" fontId="0" fillId="0" borderId="13" xfId="0" applyBorder="1"/>
    <xf numFmtId="0" fontId="1" fillId="0" borderId="13" xfId="0" applyFont="1" applyBorder="1"/>
    <xf numFmtId="0" fontId="1" fillId="0" borderId="8" xfId="0" applyFont="1" applyBorder="1"/>
    <xf numFmtId="0" fontId="0" fillId="8" borderId="0" xfId="0" applyFill="1"/>
    <xf numFmtId="0" fontId="0" fillId="8" borderId="13" xfId="0" applyFill="1" applyBorder="1"/>
    <xf numFmtId="0" fontId="0" fillId="8" borderId="8" xfId="0" applyFill="1" applyBorder="1"/>
    <xf numFmtId="0" fontId="1" fillId="8" borderId="2" xfId="0" applyFont="1" applyFill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'Cleaned Data'!$A$5:$A$29</c:f>
              <c:numCache>
                <c:formatCode>General</c:formatCode>
                <c:ptCount val="2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1">
                  <c:v>56.0</c:v>
                </c:pt>
                <c:pt idx="12">
                  <c:v>57.0</c:v>
                </c:pt>
                <c:pt idx="13">
                  <c:v>58.0</c:v>
                </c:pt>
                <c:pt idx="14">
                  <c:v>59.0</c:v>
                </c:pt>
                <c:pt idx="15">
                  <c:v>60.0</c:v>
                </c:pt>
                <c:pt idx="16">
                  <c:v>61.0</c:v>
                </c:pt>
                <c:pt idx="17">
                  <c:v>62.0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67.0</c:v>
                </c:pt>
                <c:pt idx="23">
                  <c:v>68.0</c:v>
                </c:pt>
                <c:pt idx="24">
                  <c:v>69.0</c:v>
                </c:pt>
              </c:numCache>
            </c:numRef>
          </c:xVal>
          <c:yVal>
            <c:numRef>
              <c:f>'Cleaned Data'!$B$5:$B$29</c:f>
              <c:numCache>
                <c:formatCode>General</c:formatCode>
                <c:ptCount val="25"/>
                <c:pt idx="0">
                  <c:v>12.0</c:v>
                </c:pt>
                <c:pt idx="1">
                  <c:v>15.0</c:v>
                </c:pt>
                <c:pt idx="2">
                  <c:v>20.0</c:v>
                </c:pt>
                <c:pt idx="3">
                  <c:v>26.0</c:v>
                </c:pt>
                <c:pt idx="4">
                  <c:v>23.0</c:v>
                </c:pt>
                <c:pt idx="5">
                  <c:v>33.0</c:v>
                </c:pt>
                <c:pt idx="6">
                  <c:v>38.0</c:v>
                </c:pt>
                <c:pt idx="7">
                  <c:v>41.0</c:v>
                </c:pt>
                <c:pt idx="8">
                  <c:v>33.0</c:v>
                </c:pt>
                <c:pt idx="9">
                  <c:v>37.0</c:v>
                </c:pt>
                <c:pt idx="11">
                  <c:v>10.0</c:v>
                </c:pt>
                <c:pt idx="12">
                  <c:v>9.0</c:v>
                </c:pt>
                <c:pt idx="13">
                  <c:v>5.0</c:v>
                </c:pt>
                <c:pt idx="14">
                  <c:v>7.0</c:v>
                </c:pt>
                <c:pt idx="15">
                  <c:v>6.0</c:v>
                </c:pt>
                <c:pt idx="16">
                  <c:v>8.0</c:v>
                </c:pt>
                <c:pt idx="17">
                  <c:v>13.0</c:v>
                </c:pt>
                <c:pt idx="18">
                  <c:v>7.0</c:v>
                </c:pt>
                <c:pt idx="19">
                  <c:v>6.0</c:v>
                </c:pt>
                <c:pt idx="20">
                  <c:v>11.0</c:v>
                </c:pt>
                <c:pt idx="21">
                  <c:v>11.0</c:v>
                </c:pt>
                <c:pt idx="22">
                  <c:v>10.0</c:v>
                </c:pt>
                <c:pt idx="23">
                  <c:v>8.0</c:v>
                </c:pt>
                <c:pt idx="24">
                  <c:v>10.0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'Cleaned Data'!$A$5:$A$29</c:f>
              <c:numCache>
                <c:formatCode>General</c:formatCode>
                <c:ptCount val="2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1">
                  <c:v>56.0</c:v>
                </c:pt>
                <c:pt idx="12">
                  <c:v>57.0</c:v>
                </c:pt>
                <c:pt idx="13">
                  <c:v>58.0</c:v>
                </c:pt>
                <c:pt idx="14">
                  <c:v>59.0</c:v>
                </c:pt>
                <c:pt idx="15">
                  <c:v>60.0</c:v>
                </c:pt>
                <c:pt idx="16">
                  <c:v>61.0</c:v>
                </c:pt>
                <c:pt idx="17">
                  <c:v>62.0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67.0</c:v>
                </c:pt>
                <c:pt idx="23">
                  <c:v>68.0</c:v>
                </c:pt>
                <c:pt idx="24">
                  <c:v>69.0</c:v>
                </c:pt>
              </c:numCache>
            </c:numRef>
          </c:xVal>
          <c:yVal>
            <c:numRef>
              <c:f>'Cleaned Data'!$C$5:$C$29</c:f>
              <c:numCache>
                <c:formatCode>General</c:formatCode>
                <c:ptCount val="25"/>
                <c:pt idx="0">
                  <c:v>33.0</c:v>
                </c:pt>
                <c:pt idx="1">
                  <c:v>56.0</c:v>
                </c:pt>
                <c:pt idx="2">
                  <c:v>108.0</c:v>
                </c:pt>
                <c:pt idx="3">
                  <c:v>61.0</c:v>
                </c:pt>
                <c:pt idx="4">
                  <c:v>44.0</c:v>
                </c:pt>
                <c:pt idx="5">
                  <c:v>176.0</c:v>
                </c:pt>
                <c:pt idx="6">
                  <c:v>111.0</c:v>
                </c:pt>
                <c:pt idx="7">
                  <c:v>45.0</c:v>
                </c:pt>
                <c:pt idx="8">
                  <c:v>52.0</c:v>
                </c:pt>
                <c:pt idx="9">
                  <c:v>59.0</c:v>
                </c:pt>
                <c:pt idx="11">
                  <c:v>22.0</c:v>
                </c:pt>
                <c:pt idx="12">
                  <c:v>47.0</c:v>
                </c:pt>
                <c:pt idx="13">
                  <c:v>78.0</c:v>
                </c:pt>
                <c:pt idx="14">
                  <c:v>25.0</c:v>
                </c:pt>
                <c:pt idx="15">
                  <c:v>21.0</c:v>
                </c:pt>
                <c:pt idx="16">
                  <c:v>21.0</c:v>
                </c:pt>
                <c:pt idx="17">
                  <c:v>24.0</c:v>
                </c:pt>
                <c:pt idx="18">
                  <c:v>13.0</c:v>
                </c:pt>
                <c:pt idx="19">
                  <c:v>22.0</c:v>
                </c:pt>
                <c:pt idx="20">
                  <c:v>53.0</c:v>
                </c:pt>
                <c:pt idx="21">
                  <c:v>23.0</c:v>
                </c:pt>
                <c:pt idx="22">
                  <c:v>18.0</c:v>
                </c:pt>
                <c:pt idx="23">
                  <c:v>20.0</c:v>
                </c:pt>
                <c:pt idx="24">
                  <c:v>20.0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'Cleaned Data'!$A$5:$A$29</c:f>
              <c:numCache>
                <c:formatCode>General</c:formatCode>
                <c:ptCount val="25"/>
                <c:pt idx="0">
                  <c:v>25.0</c:v>
                </c:pt>
                <c:pt idx="1">
                  <c:v>26.0</c:v>
                </c:pt>
                <c:pt idx="2">
                  <c:v>27.0</c:v>
                </c:pt>
                <c:pt idx="3">
                  <c:v>28.0</c:v>
                </c:pt>
                <c:pt idx="4">
                  <c:v>29.0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  <c:pt idx="8">
                  <c:v>33.0</c:v>
                </c:pt>
                <c:pt idx="9">
                  <c:v>34.0</c:v>
                </c:pt>
                <c:pt idx="11">
                  <c:v>56.0</c:v>
                </c:pt>
                <c:pt idx="12">
                  <c:v>57.0</c:v>
                </c:pt>
                <c:pt idx="13">
                  <c:v>58.0</c:v>
                </c:pt>
                <c:pt idx="14">
                  <c:v>59.0</c:v>
                </c:pt>
                <c:pt idx="15">
                  <c:v>60.0</c:v>
                </c:pt>
                <c:pt idx="16">
                  <c:v>61.0</c:v>
                </c:pt>
                <c:pt idx="17">
                  <c:v>62.0</c:v>
                </c:pt>
                <c:pt idx="18">
                  <c:v>63.0</c:v>
                </c:pt>
                <c:pt idx="19">
                  <c:v>64.0</c:v>
                </c:pt>
                <c:pt idx="20">
                  <c:v>65.0</c:v>
                </c:pt>
                <c:pt idx="21">
                  <c:v>66.0</c:v>
                </c:pt>
                <c:pt idx="22">
                  <c:v>67.0</c:v>
                </c:pt>
                <c:pt idx="23">
                  <c:v>68.0</c:v>
                </c:pt>
                <c:pt idx="24">
                  <c:v>69.0</c:v>
                </c:pt>
              </c:numCache>
            </c:numRef>
          </c:xVal>
          <c:yVal>
            <c:numRef>
              <c:f>'Cleaned Data'!$D$5:$D$29</c:f>
              <c:numCache>
                <c:formatCode>General</c:formatCode>
                <c:ptCount val="25"/>
                <c:pt idx="0">
                  <c:v>11.0</c:v>
                </c:pt>
                <c:pt idx="1">
                  <c:v>25.0</c:v>
                </c:pt>
                <c:pt idx="2">
                  <c:v>19.0</c:v>
                </c:pt>
                <c:pt idx="3">
                  <c:v>22.0</c:v>
                </c:pt>
                <c:pt idx="4">
                  <c:v>35.0</c:v>
                </c:pt>
                <c:pt idx="5">
                  <c:v>131.0</c:v>
                </c:pt>
                <c:pt idx="6">
                  <c:v>72.0</c:v>
                </c:pt>
                <c:pt idx="7">
                  <c:v>36.0</c:v>
                </c:pt>
                <c:pt idx="8">
                  <c:v>21.0</c:v>
                </c:pt>
                <c:pt idx="9">
                  <c:v>30.0</c:v>
                </c:pt>
                <c:pt idx="11">
                  <c:v>13.0</c:v>
                </c:pt>
                <c:pt idx="12">
                  <c:v>10.0</c:v>
                </c:pt>
                <c:pt idx="13">
                  <c:v>11.0</c:v>
                </c:pt>
                <c:pt idx="14">
                  <c:v>14.0</c:v>
                </c:pt>
                <c:pt idx="15">
                  <c:v>14.0</c:v>
                </c:pt>
                <c:pt idx="16">
                  <c:v>8.0</c:v>
                </c:pt>
                <c:pt idx="17">
                  <c:v>16.0</c:v>
                </c:pt>
                <c:pt idx="18">
                  <c:v>13.0</c:v>
                </c:pt>
                <c:pt idx="19">
                  <c:v>11.0</c:v>
                </c:pt>
                <c:pt idx="20">
                  <c:v>31.0</c:v>
                </c:pt>
                <c:pt idx="21">
                  <c:v>15.0</c:v>
                </c:pt>
                <c:pt idx="22">
                  <c:v>16.0</c:v>
                </c:pt>
                <c:pt idx="23">
                  <c:v>12.0</c:v>
                </c:pt>
                <c:pt idx="24">
                  <c:v>18.0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62856"/>
        <c:axId val="-2085680008"/>
      </c:scatterChart>
      <c:valAx>
        <c:axId val="-20993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680008"/>
        <c:crosses val="autoZero"/>
        <c:crossBetween val="midCat"/>
      </c:valAx>
      <c:valAx>
        <c:axId val="-2085680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362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Sheet2!$N$19:$N$25</c:f>
              <c:numCache>
                <c:formatCode>General</c:formatCode>
                <c:ptCount val="7"/>
                <c:pt idx="0">
                  <c:v>83.0</c:v>
                </c:pt>
                <c:pt idx="1">
                  <c:v>84.0</c:v>
                </c:pt>
                <c:pt idx="2">
                  <c:v>85.0</c:v>
                </c:pt>
                <c:pt idx="3">
                  <c:v>86.0</c:v>
                </c:pt>
                <c:pt idx="4">
                  <c:v>87.0</c:v>
                </c:pt>
                <c:pt idx="5">
                  <c:v>88.0</c:v>
                </c:pt>
                <c:pt idx="6">
                  <c:v>89.0</c:v>
                </c:pt>
              </c:numCache>
            </c:numRef>
          </c:xVal>
          <c:yVal>
            <c:numRef>
              <c:f>Sheet2!$O$19:$O$25</c:f>
              <c:numCache>
                <c:formatCode>General</c:formatCode>
                <c:ptCount val="7"/>
                <c:pt idx="0">
                  <c:v>64.0</c:v>
                </c:pt>
                <c:pt idx="1">
                  <c:v>70.0</c:v>
                </c:pt>
                <c:pt idx="2">
                  <c:v>80.0</c:v>
                </c:pt>
                <c:pt idx="3">
                  <c:v>74.0</c:v>
                </c:pt>
                <c:pt idx="4">
                  <c:v>68.0</c:v>
                </c:pt>
                <c:pt idx="5">
                  <c:v>65.0</c:v>
                </c:pt>
                <c:pt idx="6">
                  <c:v>70.0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Sheet2!$N$19:$N$25</c:f>
              <c:numCache>
                <c:formatCode>General</c:formatCode>
                <c:ptCount val="7"/>
                <c:pt idx="0">
                  <c:v>83.0</c:v>
                </c:pt>
                <c:pt idx="1">
                  <c:v>84.0</c:v>
                </c:pt>
                <c:pt idx="2">
                  <c:v>85.0</c:v>
                </c:pt>
                <c:pt idx="3">
                  <c:v>86.0</c:v>
                </c:pt>
                <c:pt idx="4">
                  <c:v>87.0</c:v>
                </c:pt>
                <c:pt idx="5">
                  <c:v>88.0</c:v>
                </c:pt>
                <c:pt idx="6">
                  <c:v>89.0</c:v>
                </c:pt>
              </c:numCache>
            </c:numRef>
          </c:xVal>
          <c:yVal>
            <c:numRef>
              <c:f>Sheet2!$P$19:$P$25</c:f>
              <c:numCache>
                <c:formatCode>General</c:formatCode>
                <c:ptCount val="7"/>
                <c:pt idx="0">
                  <c:v>71.0</c:v>
                </c:pt>
                <c:pt idx="1">
                  <c:v>72.0</c:v>
                </c:pt>
                <c:pt idx="2">
                  <c:v>66.0</c:v>
                </c:pt>
                <c:pt idx="3">
                  <c:v>96.0</c:v>
                </c:pt>
                <c:pt idx="4">
                  <c:v>122.0</c:v>
                </c:pt>
                <c:pt idx="5">
                  <c:v>73.0</c:v>
                </c:pt>
                <c:pt idx="6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172744"/>
        <c:axId val="-2083396104"/>
      </c:scatterChart>
      <c:valAx>
        <c:axId val="-208317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396104"/>
        <c:crosses val="autoZero"/>
        <c:crossBetween val="midCat"/>
      </c:valAx>
      <c:valAx>
        <c:axId val="-2083396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172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'Cleaned Data'!$F$4:$F$24</c:f>
              <c:numCache>
                <c:formatCode>General</c:formatCode>
                <c:ptCount val="2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4">
                  <c:v>83.0</c:v>
                </c:pt>
                <c:pt idx="15">
                  <c:v>84.0</c:v>
                </c:pt>
                <c:pt idx="16">
                  <c:v>85.0</c:v>
                </c:pt>
                <c:pt idx="17">
                  <c:v>86.0</c:v>
                </c:pt>
                <c:pt idx="18">
                  <c:v>87.0</c:v>
                </c:pt>
                <c:pt idx="19">
                  <c:v>88.0</c:v>
                </c:pt>
                <c:pt idx="20">
                  <c:v>89.0</c:v>
                </c:pt>
              </c:numCache>
            </c:numRef>
          </c:xVal>
          <c:yVal>
            <c:numRef>
              <c:f>'Cleaned Data'!$G$4:$G$24</c:f>
              <c:numCache>
                <c:formatCode>General</c:formatCode>
                <c:ptCount val="21"/>
                <c:pt idx="0">
                  <c:v>184.0</c:v>
                </c:pt>
                <c:pt idx="1">
                  <c:v>124.0</c:v>
                </c:pt>
                <c:pt idx="2">
                  <c:v>96.0</c:v>
                </c:pt>
                <c:pt idx="3">
                  <c:v>64.0</c:v>
                </c:pt>
                <c:pt idx="4">
                  <c:v>50.0</c:v>
                </c:pt>
                <c:pt idx="5">
                  <c:v>52.0</c:v>
                </c:pt>
                <c:pt idx="6">
                  <c:v>43.0</c:v>
                </c:pt>
                <c:pt idx="7">
                  <c:v>37.0</c:v>
                </c:pt>
                <c:pt idx="8">
                  <c:v>37.0</c:v>
                </c:pt>
                <c:pt idx="9">
                  <c:v>27.0</c:v>
                </c:pt>
                <c:pt idx="10">
                  <c:v>46.0</c:v>
                </c:pt>
                <c:pt idx="11">
                  <c:v>43.0</c:v>
                </c:pt>
                <c:pt idx="12">
                  <c:v>39.0</c:v>
                </c:pt>
                <c:pt idx="14">
                  <c:v>36.0</c:v>
                </c:pt>
                <c:pt idx="15">
                  <c:v>45.0</c:v>
                </c:pt>
                <c:pt idx="16">
                  <c:v>32.0</c:v>
                </c:pt>
                <c:pt idx="17">
                  <c:v>39.0</c:v>
                </c:pt>
                <c:pt idx="18">
                  <c:v>47.0</c:v>
                </c:pt>
                <c:pt idx="19">
                  <c:v>42.0</c:v>
                </c:pt>
                <c:pt idx="20">
                  <c:v>24.0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'Cleaned Data'!$F$4:$F$24</c:f>
              <c:numCache>
                <c:formatCode>General</c:formatCode>
                <c:ptCount val="2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4">
                  <c:v>83.0</c:v>
                </c:pt>
                <c:pt idx="15">
                  <c:v>84.0</c:v>
                </c:pt>
                <c:pt idx="16">
                  <c:v>85.0</c:v>
                </c:pt>
                <c:pt idx="17">
                  <c:v>86.0</c:v>
                </c:pt>
                <c:pt idx="18">
                  <c:v>87.0</c:v>
                </c:pt>
                <c:pt idx="19">
                  <c:v>88.0</c:v>
                </c:pt>
                <c:pt idx="20">
                  <c:v>89.0</c:v>
                </c:pt>
              </c:numCache>
            </c:numRef>
          </c:xVal>
          <c:yVal>
            <c:numRef>
              <c:f>'Cleaned Data'!$H$4:$H$24</c:f>
              <c:numCache>
                <c:formatCode>General</c:formatCode>
                <c:ptCount val="21"/>
                <c:pt idx="0">
                  <c:v>392.0</c:v>
                </c:pt>
                <c:pt idx="1">
                  <c:v>318.0</c:v>
                </c:pt>
                <c:pt idx="2">
                  <c:v>277.0</c:v>
                </c:pt>
                <c:pt idx="3">
                  <c:v>266.0</c:v>
                </c:pt>
                <c:pt idx="4">
                  <c:v>727.0</c:v>
                </c:pt>
                <c:pt idx="5">
                  <c:v>754.0</c:v>
                </c:pt>
                <c:pt idx="6">
                  <c:v>268.0</c:v>
                </c:pt>
                <c:pt idx="7">
                  <c:v>245.0</c:v>
                </c:pt>
                <c:pt idx="8">
                  <c:v>309.0</c:v>
                </c:pt>
                <c:pt idx="9">
                  <c:v>1588.0</c:v>
                </c:pt>
                <c:pt idx="10">
                  <c:v>420.0</c:v>
                </c:pt>
                <c:pt idx="11">
                  <c:v>236.0</c:v>
                </c:pt>
                <c:pt idx="12">
                  <c:v>250.0</c:v>
                </c:pt>
                <c:pt idx="14">
                  <c:v>71.0</c:v>
                </c:pt>
                <c:pt idx="15">
                  <c:v>72.0</c:v>
                </c:pt>
                <c:pt idx="16">
                  <c:v>66.0</c:v>
                </c:pt>
                <c:pt idx="17">
                  <c:v>96.0</c:v>
                </c:pt>
                <c:pt idx="18">
                  <c:v>122.0</c:v>
                </c:pt>
                <c:pt idx="19">
                  <c:v>73.0</c:v>
                </c:pt>
                <c:pt idx="20">
                  <c:v>70.0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'Cleaned Data'!$F$4:$F$24</c:f>
              <c:numCache>
                <c:formatCode>General</c:formatCode>
                <c:ptCount val="21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4">
                  <c:v>83.0</c:v>
                </c:pt>
                <c:pt idx="15">
                  <c:v>84.0</c:v>
                </c:pt>
                <c:pt idx="16">
                  <c:v>85.0</c:v>
                </c:pt>
                <c:pt idx="17">
                  <c:v>86.0</c:v>
                </c:pt>
                <c:pt idx="18">
                  <c:v>87.0</c:v>
                </c:pt>
                <c:pt idx="19">
                  <c:v>88.0</c:v>
                </c:pt>
                <c:pt idx="20">
                  <c:v>89.0</c:v>
                </c:pt>
              </c:numCache>
            </c:numRef>
          </c:xVal>
          <c:yVal>
            <c:numRef>
              <c:f>'Cleaned Data'!$I$4:$I$24</c:f>
              <c:numCache>
                <c:formatCode>General</c:formatCode>
                <c:ptCount val="21"/>
                <c:pt idx="0">
                  <c:v>81.0</c:v>
                </c:pt>
                <c:pt idx="1">
                  <c:v>62.0</c:v>
                </c:pt>
                <c:pt idx="2">
                  <c:v>76.0</c:v>
                </c:pt>
                <c:pt idx="3">
                  <c:v>58.0</c:v>
                </c:pt>
                <c:pt idx="4">
                  <c:v>70.0</c:v>
                </c:pt>
                <c:pt idx="5">
                  <c:v>92.0</c:v>
                </c:pt>
                <c:pt idx="6">
                  <c:v>165.0</c:v>
                </c:pt>
                <c:pt idx="7">
                  <c:v>170.0</c:v>
                </c:pt>
                <c:pt idx="8">
                  <c:v>222.0</c:v>
                </c:pt>
                <c:pt idx="9">
                  <c:v>1163.0</c:v>
                </c:pt>
                <c:pt idx="10">
                  <c:v>329.0</c:v>
                </c:pt>
                <c:pt idx="11">
                  <c:v>188.0</c:v>
                </c:pt>
                <c:pt idx="12">
                  <c:v>157.0</c:v>
                </c:pt>
                <c:pt idx="14">
                  <c:v>64.0</c:v>
                </c:pt>
                <c:pt idx="15">
                  <c:v>70.0</c:v>
                </c:pt>
                <c:pt idx="16">
                  <c:v>80.0</c:v>
                </c:pt>
                <c:pt idx="17">
                  <c:v>74.0</c:v>
                </c:pt>
                <c:pt idx="18">
                  <c:v>68.0</c:v>
                </c:pt>
                <c:pt idx="19">
                  <c:v>65.0</c:v>
                </c:pt>
                <c:pt idx="20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80488"/>
        <c:axId val="-2085836648"/>
      </c:scatterChart>
      <c:valAx>
        <c:axId val="-210968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836648"/>
        <c:crosses val="autoZero"/>
        <c:crossBetween val="midCat"/>
      </c:valAx>
      <c:valAx>
        <c:axId val="-208583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8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327733528712"/>
          <c:y val="0.174999643962313"/>
          <c:w val="0.598360206708909"/>
          <c:h val="0.69583191765967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4586"/>
              </a:solidFill>
              <a:ln>
                <a:solidFill>
                  <a:srgbClr val="004586"/>
                </a:solidFill>
                <a:prstDash val="solid"/>
              </a:ln>
            </c:spPr>
          </c:marker>
          <c:xVal>
            <c:numRef>
              <c:f>'HV calibration'!$C$5:$C$12</c:f>
              <c:numCache>
                <c:formatCode>General</c:formatCode>
                <c:ptCount val="8"/>
                <c:pt idx="1">
                  <c:v>0.45</c:v>
                </c:pt>
                <c:pt idx="2">
                  <c:v>0.43</c:v>
                </c:pt>
                <c:pt idx="3">
                  <c:v>0.409</c:v>
                </c:pt>
                <c:pt idx="4">
                  <c:v>0.389</c:v>
                </c:pt>
                <c:pt idx="5">
                  <c:v>0.371</c:v>
                </c:pt>
                <c:pt idx="6">
                  <c:v>0.354</c:v>
                </c:pt>
                <c:pt idx="7">
                  <c:v>0.334</c:v>
                </c:pt>
              </c:numCache>
            </c:numRef>
          </c:xVal>
          <c:yVal>
            <c:numRef>
              <c:f>'HV calibration'!$D$5:$D$12</c:f>
              <c:numCache>
                <c:formatCode>General</c:formatCode>
                <c:ptCount val="8"/>
                <c:pt idx="1">
                  <c:v>2941.0</c:v>
                </c:pt>
                <c:pt idx="2">
                  <c:v>2900.0</c:v>
                </c:pt>
                <c:pt idx="3">
                  <c:v>2467.0</c:v>
                </c:pt>
                <c:pt idx="4">
                  <c:v>2154.0</c:v>
                </c:pt>
                <c:pt idx="5">
                  <c:v>1955.0</c:v>
                </c:pt>
                <c:pt idx="6">
                  <c:v>1954.0</c:v>
                </c:pt>
                <c:pt idx="7">
                  <c:v>1960.0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1656"/>
        <c:axId val="-2083002968"/>
      </c:scatterChart>
      <c:valAx>
        <c:axId val="212348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002968"/>
        <c:crosses val="autoZero"/>
        <c:crossBetween val="midCat"/>
      </c:valAx>
      <c:valAx>
        <c:axId val="-2083002968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lang="ja-JP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481656"/>
        <c:crosses val="autoZero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24523732277"/>
          <c:y val="0.495832324559887"/>
          <c:w val="0.10245893950495"/>
          <c:h val="0.05833321465410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ja-JP"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Sheet2!$A$5:$A$47</c:f>
              <c:numCache>
                <c:formatCode>General</c:formatCode>
                <c:ptCount val="4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  <c:pt idx="3">
                  <c:v>18.0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72.0</c:v>
                </c:pt>
                <c:pt idx="31">
                  <c:v>74.0</c:v>
                </c:pt>
                <c:pt idx="32">
                  <c:v>76.0</c:v>
                </c:pt>
                <c:pt idx="33">
                  <c:v>78.0</c:v>
                </c:pt>
                <c:pt idx="34">
                  <c:v>80.0</c:v>
                </c:pt>
                <c:pt idx="35">
                  <c:v>82.0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90.0</c:v>
                </c:pt>
                <c:pt idx="40">
                  <c:v>92.0</c:v>
                </c:pt>
                <c:pt idx="41">
                  <c:v>94.0</c:v>
                </c:pt>
                <c:pt idx="42">
                  <c:v>96.0</c:v>
                </c:pt>
              </c:numCache>
            </c:numRef>
          </c:xVal>
          <c:yVal>
            <c:numRef>
              <c:f>Sheet2!$B$5:$B$47</c:f>
              <c:numCache>
                <c:formatCode>General</c:formatCode>
                <c:ptCount val="43"/>
                <c:pt idx="0">
                  <c:v>28.0</c:v>
                </c:pt>
                <c:pt idx="1">
                  <c:v>27.0</c:v>
                </c:pt>
                <c:pt idx="2">
                  <c:v>19.0</c:v>
                </c:pt>
                <c:pt idx="3">
                  <c:v>31.0</c:v>
                </c:pt>
                <c:pt idx="4">
                  <c:v>21.0</c:v>
                </c:pt>
                <c:pt idx="5">
                  <c:v>19.0</c:v>
                </c:pt>
                <c:pt idx="6">
                  <c:v>15.0</c:v>
                </c:pt>
                <c:pt idx="7">
                  <c:v>20.0</c:v>
                </c:pt>
                <c:pt idx="8">
                  <c:v>46.0</c:v>
                </c:pt>
                <c:pt idx="9">
                  <c:v>67.0</c:v>
                </c:pt>
                <c:pt idx="10">
                  <c:v>95.0</c:v>
                </c:pt>
                <c:pt idx="11">
                  <c:v>89.0</c:v>
                </c:pt>
                <c:pt idx="12">
                  <c:v>46.0</c:v>
                </c:pt>
                <c:pt idx="13">
                  <c:v>50.0</c:v>
                </c:pt>
                <c:pt idx="14">
                  <c:v>28.0</c:v>
                </c:pt>
                <c:pt idx="15">
                  <c:v>49.0</c:v>
                </c:pt>
                <c:pt idx="16">
                  <c:v>43.0</c:v>
                </c:pt>
                <c:pt idx="17">
                  <c:v>38.0</c:v>
                </c:pt>
                <c:pt idx="18">
                  <c:v>71.0</c:v>
                </c:pt>
                <c:pt idx="19">
                  <c:v>62.0</c:v>
                </c:pt>
                <c:pt idx="20">
                  <c:v>41.0</c:v>
                </c:pt>
                <c:pt idx="21">
                  <c:v>56.0</c:v>
                </c:pt>
                <c:pt idx="22">
                  <c:v>47.0</c:v>
                </c:pt>
                <c:pt idx="23">
                  <c:v>60.0</c:v>
                </c:pt>
                <c:pt idx="24">
                  <c:v>34.0</c:v>
                </c:pt>
                <c:pt idx="25">
                  <c:v>72.0</c:v>
                </c:pt>
                <c:pt idx="26">
                  <c:v>65.0</c:v>
                </c:pt>
                <c:pt idx="27">
                  <c:v>28.0</c:v>
                </c:pt>
                <c:pt idx="28">
                  <c:v>35.0</c:v>
                </c:pt>
                <c:pt idx="29">
                  <c:v>44.0</c:v>
                </c:pt>
                <c:pt idx="30">
                  <c:v>58.0</c:v>
                </c:pt>
                <c:pt idx="31">
                  <c:v>59.0</c:v>
                </c:pt>
                <c:pt idx="32">
                  <c:v>46.0</c:v>
                </c:pt>
                <c:pt idx="33">
                  <c:v>63.0</c:v>
                </c:pt>
                <c:pt idx="34">
                  <c:v>91.0</c:v>
                </c:pt>
                <c:pt idx="35">
                  <c:v>81.0</c:v>
                </c:pt>
                <c:pt idx="36">
                  <c:v>132.0</c:v>
                </c:pt>
                <c:pt idx="37">
                  <c:v>115.0</c:v>
                </c:pt>
                <c:pt idx="38">
                  <c:v>164.0</c:v>
                </c:pt>
                <c:pt idx="39">
                  <c:v>153.0</c:v>
                </c:pt>
                <c:pt idx="40">
                  <c:v>123.0</c:v>
                </c:pt>
                <c:pt idx="41">
                  <c:v>143.0</c:v>
                </c:pt>
                <c:pt idx="42">
                  <c:v>151.0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Sheet2!$A$5:$A$47</c:f>
              <c:numCache>
                <c:formatCode>General</c:formatCode>
                <c:ptCount val="43"/>
                <c:pt idx="0">
                  <c:v>12.0</c:v>
                </c:pt>
                <c:pt idx="1">
                  <c:v>14.0</c:v>
                </c:pt>
                <c:pt idx="2">
                  <c:v>16.0</c:v>
                </c:pt>
                <c:pt idx="3">
                  <c:v>18.0</c:v>
                </c:pt>
                <c:pt idx="4">
                  <c:v>20.0</c:v>
                </c:pt>
                <c:pt idx="5">
                  <c:v>22.0</c:v>
                </c:pt>
                <c:pt idx="6">
                  <c:v>24.0</c:v>
                </c:pt>
                <c:pt idx="7">
                  <c:v>26.0</c:v>
                </c:pt>
                <c:pt idx="8">
                  <c:v>28.0</c:v>
                </c:pt>
                <c:pt idx="9">
                  <c:v>30.0</c:v>
                </c:pt>
                <c:pt idx="10">
                  <c:v>32.0</c:v>
                </c:pt>
                <c:pt idx="11">
                  <c:v>34.0</c:v>
                </c:pt>
                <c:pt idx="12">
                  <c:v>36.0</c:v>
                </c:pt>
                <c:pt idx="13">
                  <c:v>38.0</c:v>
                </c:pt>
                <c:pt idx="14">
                  <c:v>40.0</c:v>
                </c:pt>
                <c:pt idx="15">
                  <c:v>42.0</c:v>
                </c:pt>
                <c:pt idx="16">
                  <c:v>44.0</c:v>
                </c:pt>
                <c:pt idx="17">
                  <c:v>46.0</c:v>
                </c:pt>
                <c:pt idx="18">
                  <c:v>48.0</c:v>
                </c:pt>
                <c:pt idx="19">
                  <c:v>50.0</c:v>
                </c:pt>
                <c:pt idx="20">
                  <c:v>52.0</c:v>
                </c:pt>
                <c:pt idx="21">
                  <c:v>54.0</c:v>
                </c:pt>
                <c:pt idx="22">
                  <c:v>56.0</c:v>
                </c:pt>
                <c:pt idx="23">
                  <c:v>58.0</c:v>
                </c:pt>
                <c:pt idx="24">
                  <c:v>60.0</c:v>
                </c:pt>
                <c:pt idx="25">
                  <c:v>62.0</c:v>
                </c:pt>
                <c:pt idx="26">
                  <c:v>64.0</c:v>
                </c:pt>
                <c:pt idx="27">
                  <c:v>66.0</c:v>
                </c:pt>
                <c:pt idx="28">
                  <c:v>68.0</c:v>
                </c:pt>
                <c:pt idx="29">
                  <c:v>70.0</c:v>
                </c:pt>
                <c:pt idx="30">
                  <c:v>72.0</c:v>
                </c:pt>
                <c:pt idx="31">
                  <c:v>74.0</c:v>
                </c:pt>
                <c:pt idx="32">
                  <c:v>76.0</c:v>
                </c:pt>
                <c:pt idx="33">
                  <c:v>78.0</c:v>
                </c:pt>
                <c:pt idx="34">
                  <c:v>80.0</c:v>
                </c:pt>
                <c:pt idx="35">
                  <c:v>82.0</c:v>
                </c:pt>
                <c:pt idx="36">
                  <c:v>84.0</c:v>
                </c:pt>
                <c:pt idx="37">
                  <c:v>86.0</c:v>
                </c:pt>
                <c:pt idx="38">
                  <c:v>88.0</c:v>
                </c:pt>
                <c:pt idx="39">
                  <c:v>90.0</c:v>
                </c:pt>
                <c:pt idx="40">
                  <c:v>92.0</c:v>
                </c:pt>
                <c:pt idx="41">
                  <c:v>94.0</c:v>
                </c:pt>
                <c:pt idx="42">
                  <c:v>96.0</c:v>
                </c:pt>
              </c:numCache>
            </c:numRef>
          </c:xVal>
          <c:yVal>
            <c:numRef>
              <c:f>Sheet2!$C$5:$C$47</c:f>
              <c:numCache>
                <c:formatCode>General</c:formatCode>
                <c:ptCount val="43"/>
                <c:pt idx="0">
                  <c:v>456.0</c:v>
                </c:pt>
                <c:pt idx="1">
                  <c:v>877.0</c:v>
                </c:pt>
                <c:pt idx="2">
                  <c:v>973.0</c:v>
                </c:pt>
                <c:pt idx="3">
                  <c:v>619.0</c:v>
                </c:pt>
                <c:pt idx="4">
                  <c:v>540.0</c:v>
                </c:pt>
                <c:pt idx="5">
                  <c:v>387.0</c:v>
                </c:pt>
                <c:pt idx="6">
                  <c:v>299.0</c:v>
                </c:pt>
                <c:pt idx="7">
                  <c:v>819.0</c:v>
                </c:pt>
                <c:pt idx="8">
                  <c:v>389.0</c:v>
                </c:pt>
                <c:pt idx="9">
                  <c:v>1772.0</c:v>
                </c:pt>
                <c:pt idx="10">
                  <c:v>302.0</c:v>
                </c:pt>
                <c:pt idx="11">
                  <c:v>315.0</c:v>
                </c:pt>
                <c:pt idx="12">
                  <c:v>344.0</c:v>
                </c:pt>
                <c:pt idx="13">
                  <c:v>287.0</c:v>
                </c:pt>
                <c:pt idx="14">
                  <c:v>196.0</c:v>
                </c:pt>
                <c:pt idx="15">
                  <c:v>281.0</c:v>
                </c:pt>
                <c:pt idx="16">
                  <c:v>208.0</c:v>
                </c:pt>
                <c:pt idx="17">
                  <c:v>223.0</c:v>
                </c:pt>
                <c:pt idx="18">
                  <c:v>205.0</c:v>
                </c:pt>
                <c:pt idx="19">
                  <c:v>125.0</c:v>
                </c:pt>
                <c:pt idx="20">
                  <c:v>158.0</c:v>
                </c:pt>
                <c:pt idx="21">
                  <c:v>136.0</c:v>
                </c:pt>
                <c:pt idx="22">
                  <c:v>154.0</c:v>
                </c:pt>
                <c:pt idx="23">
                  <c:v>192.0</c:v>
                </c:pt>
                <c:pt idx="24">
                  <c:v>146.0</c:v>
                </c:pt>
                <c:pt idx="25">
                  <c:v>133.0</c:v>
                </c:pt>
                <c:pt idx="26">
                  <c:v>421.0</c:v>
                </c:pt>
                <c:pt idx="27">
                  <c:v>154.0</c:v>
                </c:pt>
                <c:pt idx="28">
                  <c:v>74.0</c:v>
                </c:pt>
                <c:pt idx="29">
                  <c:v>132.0</c:v>
                </c:pt>
                <c:pt idx="30">
                  <c:v>76.0</c:v>
                </c:pt>
                <c:pt idx="31">
                  <c:v>208.0</c:v>
                </c:pt>
                <c:pt idx="32">
                  <c:v>281.0</c:v>
                </c:pt>
                <c:pt idx="33">
                  <c:v>357.0</c:v>
                </c:pt>
                <c:pt idx="34">
                  <c:v>281.0</c:v>
                </c:pt>
                <c:pt idx="35">
                  <c:v>260.0</c:v>
                </c:pt>
                <c:pt idx="36">
                  <c:v>226.0</c:v>
                </c:pt>
                <c:pt idx="37">
                  <c:v>325.0</c:v>
                </c:pt>
                <c:pt idx="38">
                  <c:v>531.0</c:v>
                </c:pt>
                <c:pt idx="39">
                  <c:v>556.0</c:v>
                </c:pt>
                <c:pt idx="40">
                  <c:v>662.0</c:v>
                </c:pt>
                <c:pt idx="41">
                  <c:v>491.0</c:v>
                </c:pt>
                <c:pt idx="42">
                  <c:v>737.0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196984"/>
        <c:axId val="-2083474408"/>
      </c:scatterChart>
      <c:valAx>
        <c:axId val="-2106196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3474408"/>
        <c:crosses val="autoZero"/>
        <c:crossBetween val="midCat"/>
      </c:valAx>
      <c:valAx>
        <c:axId val="-2083474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1061969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Sheet2!$N$19:$N$25</c:f>
              <c:numCache>
                <c:formatCode>General</c:formatCode>
                <c:ptCount val="7"/>
                <c:pt idx="0">
                  <c:v>83.0</c:v>
                </c:pt>
                <c:pt idx="1">
                  <c:v>84.0</c:v>
                </c:pt>
                <c:pt idx="2">
                  <c:v>85.0</c:v>
                </c:pt>
                <c:pt idx="3">
                  <c:v>86.0</c:v>
                </c:pt>
                <c:pt idx="4">
                  <c:v>87.0</c:v>
                </c:pt>
                <c:pt idx="5">
                  <c:v>88.0</c:v>
                </c:pt>
                <c:pt idx="6">
                  <c:v>89.0</c:v>
                </c:pt>
              </c:numCache>
            </c:numRef>
          </c:xVal>
          <c:yVal>
            <c:numRef>
              <c:f>Sheet2!$O$19:$O$25</c:f>
              <c:numCache>
                <c:formatCode>General</c:formatCode>
                <c:ptCount val="7"/>
                <c:pt idx="0">
                  <c:v>64.0</c:v>
                </c:pt>
                <c:pt idx="1">
                  <c:v>70.0</c:v>
                </c:pt>
                <c:pt idx="2">
                  <c:v>80.0</c:v>
                </c:pt>
                <c:pt idx="3">
                  <c:v>74.0</c:v>
                </c:pt>
                <c:pt idx="4">
                  <c:v>68.0</c:v>
                </c:pt>
                <c:pt idx="5">
                  <c:v>65.0</c:v>
                </c:pt>
                <c:pt idx="6">
                  <c:v>70.0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Sheet2!$N$19:$N$25</c:f>
              <c:numCache>
                <c:formatCode>General</c:formatCode>
                <c:ptCount val="7"/>
                <c:pt idx="0">
                  <c:v>83.0</c:v>
                </c:pt>
                <c:pt idx="1">
                  <c:v>84.0</c:v>
                </c:pt>
                <c:pt idx="2">
                  <c:v>85.0</c:v>
                </c:pt>
                <c:pt idx="3">
                  <c:v>86.0</c:v>
                </c:pt>
                <c:pt idx="4">
                  <c:v>87.0</c:v>
                </c:pt>
                <c:pt idx="5">
                  <c:v>88.0</c:v>
                </c:pt>
                <c:pt idx="6">
                  <c:v>89.0</c:v>
                </c:pt>
              </c:numCache>
            </c:numRef>
          </c:xVal>
          <c:yVal>
            <c:numRef>
              <c:f>Sheet2!$P$19:$P$25</c:f>
              <c:numCache>
                <c:formatCode>General</c:formatCode>
                <c:ptCount val="7"/>
                <c:pt idx="0">
                  <c:v>71.0</c:v>
                </c:pt>
                <c:pt idx="1">
                  <c:v>72.0</c:v>
                </c:pt>
                <c:pt idx="2">
                  <c:v>66.0</c:v>
                </c:pt>
                <c:pt idx="3">
                  <c:v>96.0</c:v>
                </c:pt>
                <c:pt idx="4">
                  <c:v>122.0</c:v>
                </c:pt>
                <c:pt idx="5">
                  <c:v>73.0</c:v>
                </c:pt>
                <c:pt idx="6">
                  <c:v>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461560"/>
        <c:axId val="-2098479880"/>
      </c:scatterChart>
      <c:valAx>
        <c:axId val="-209846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8479880"/>
        <c:crosses val="autoZero"/>
        <c:crossBetween val="midCat"/>
      </c:valAx>
      <c:valAx>
        <c:axId val="-209847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9846156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Sheet2!$N$4:$N$16</c:f>
              <c:numCache>
                <c:formatCode>General</c:formatCode>
                <c:ptCount val="13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</c:numCache>
            </c:numRef>
          </c:xVal>
          <c:yVal>
            <c:numRef>
              <c:f>Sheet2!$O$4:$O$16</c:f>
              <c:numCache>
                <c:formatCode>General</c:formatCode>
                <c:ptCount val="13"/>
                <c:pt idx="0">
                  <c:v>392.0</c:v>
                </c:pt>
                <c:pt idx="1">
                  <c:v>318.0</c:v>
                </c:pt>
                <c:pt idx="2">
                  <c:v>277.0</c:v>
                </c:pt>
                <c:pt idx="3">
                  <c:v>266.0</c:v>
                </c:pt>
                <c:pt idx="4">
                  <c:v>727.0</c:v>
                </c:pt>
                <c:pt idx="5">
                  <c:v>754.0</c:v>
                </c:pt>
                <c:pt idx="6">
                  <c:v>268.0</c:v>
                </c:pt>
                <c:pt idx="7">
                  <c:v>245.0</c:v>
                </c:pt>
                <c:pt idx="8">
                  <c:v>309.0</c:v>
                </c:pt>
                <c:pt idx="9">
                  <c:v>1588.0</c:v>
                </c:pt>
                <c:pt idx="10">
                  <c:v>420.0</c:v>
                </c:pt>
                <c:pt idx="11">
                  <c:v>236.0</c:v>
                </c:pt>
                <c:pt idx="12">
                  <c:v>250.0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680120"/>
        <c:axId val="-2084279640"/>
      </c:scatterChart>
      <c:valAx>
        <c:axId val="-208368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4279640"/>
        <c:crosses val="autoZero"/>
        <c:crossBetween val="midCat"/>
      </c:valAx>
      <c:valAx>
        <c:axId val="-2084279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836801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Sheet2!$G$15:$G$26</c:f>
              <c:numCache>
                <c:formatCode>General</c:formatCode>
                <c:ptCount val="12"/>
                <c:pt idx="0">
                  <c:v>29.0</c:v>
                </c:pt>
                <c:pt idx="1">
                  <c:v>29.5</c:v>
                </c:pt>
                <c:pt idx="2">
                  <c:v>30.0</c:v>
                </c:pt>
                <c:pt idx="3">
                  <c:v>30.5</c:v>
                </c:pt>
                <c:pt idx="4">
                  <c:v>31.0</c:v>
                </c:pt>
                <c:pt idx="5">
                  <c:v>31.5</c:v>
                </c:pt>
                <c:pt idx="6">
                  <c:v>32.0</c:v>
                </c:pt>
                <c:pt idx="7">
                  <c:v>32.5</c:v>
                </c:pt>
                <c:pt idx="8">
                  <c:v>33.0</c:v>
                </c:pt>
                <c:pt idx="9">
                  <c:v>33.5</c:v>
                </c:pt>
                <c:pt idx="10">
                  <c:v>34.0</c:v>
                </c:pt>
                <c:pt idx="11">
                  <c:v>34.5</c:v>
                </c:pt>
              </c:numCache>
            </c:numRef>
          </c:xVal>
          <c:yVal>
            <c:numRef>
              <c:f>Sheet2!$I$15:$I$26</c:f>
              <c:numCache>
                <c:formatCode>General</c:formatCode>
                <c:ptCount val="12"/>
                <c:pt idx="3">
                  <c:v>9.0</c:v>
                </c:pt>
                <c:pt idx="4">
                  <c:v>19.0</c:v>
                </c:pt>
                <c:pt idx="5">
                  <c:v>6.0</c:v>
                </c:pt>
                <c:pt idx="6">
                  <c:v>13.0</c:v>
                </c:pt>
                <c:pt idx="7">
                  <c:v>10.0</c:v>
                </c:pt>
                <c:pt idx="8">
                  <c:v>15.0</c:v>
                </c:pt>
                <c:pt idx="9">
                  <c:v>9.0</c:v>
                </c:pt>
                <c:pt idx="10">
                  <c:v>9.0</c:v>
                </c:pt>
                <c:pt idx="11">
                  <c:v>5.0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Sheet2!$G$15:$G$26</c:f>
              <c:numCache>
                <c:formatCode>General</c:formatCode>
                <c:ptCount val="12"/>
                <c:pt idx="0">
                  <c:v>29.0</c:v>
                </c:pt>
                <c:pt idx="1">
                  <c:v>29.5</c:v>
                </c:pt>
                <c:pt idx="2">
                  <c:v>30.0</c:v>
                </c:pt>
                <c:pt idx="3">
                  <c:v>30.5</c:v>
                </c:pt>
                <c:pt idx="4">
                  <c:v>31.0</c:v>
                </c:pt>
                <c:pt idx="5">
                  <c:v>31.5</c:v>
                </c:pt>
                <c:pt idx="6">
                  <c:v>32.0</c:v>
                </c:pt>
                <c:pt idx="7">
                  <c:v>32.5</c:v>
                </c:pt>
                <c:pt idx="8">
                  <c:v>33.0</c:v>
                </c:pt>
                <c:pt idx="9">
                  <c:v>33.5</c:v>
                </c:pt>
                <c:pt idx="10">
                  <c:v>34.0</c:v>
                </c:pt>
                <c:pt idx="11">
                  <c:v>34.5</c:v>
                </c:pt>
              </c:numCache>
            </c:numRef>
          </c:xVal>
          <c:yVal>
            <c:numRef>
              <c:f>Sheet2!$J$15:$J$26</c:f>
              <c:numCache>
                <c:formatCode>General</c:formatCode>
                <c:ptCount val="12"/>
                <c:pt idx="0">
                  <c:v>37.0</c:v>
                </c:pt>
                <c:pt idx="1">
                  <c:v>31.0</c:v>
                </c:pt>
                <c:pt idx="2">
                  <c:v>23.0</c:v>
                </c:pt>
                <c:pt idx="3">
                  <c:v>43.0</c:v>
                </c:pt>
                <c:pt idx="4">
                  <c:v>32.0</c:v>
                </c:pt>
                <c:pt idx="5">
                  <c:v>28.0</c:v>
                </c:pt>
                <c:pt idx="6">
                  <c:v>56.0</c:v>
                </c:pt>
                <c:pt idx="7">
                  <c:v>82.0</c:v>
                </c:pt>
                <c:pt idx="8">
                  <c:v>57.0</c:v>
                </c:pt>
                <c:pt idx="9">
                  <c:v>37.0</c:v>
                </c:pt>
                <c:pt idx="10">
                  <c:v>29.0</c:v>
                </c:pt>
                <c:pt idx="11">
                  <c:v>30.0</c:v>
                </c:pt>
              </c:numCache>
            </c:numRef>
          </c:yVal>
          <c:smooth val="1"/>
        </c:ser>
        <c:ser>
          <c:idx val="4"/>
          <c:order val="2"/>
          <c:xVal>
            <c:numRef>
              <c:f>Sheet2!$G$15:$G$26</c:f>
              <c:numCache>
                <c:formatCode>General</c:formatCode>
                <c:ptCount val="12"/>
                <c:pt idx="0">
                  <c:v>29.0</c:v>
                </c:pt>
                <c:pt idx="1">
                  <c:v>29.5</c:v>
                </c:pt>
                <c:pt idx="2">
                  <c:v>30.0</c:v>
                </c:pt>
                <c:pt idx="3">
                  <c:v>30.5</c:v>
                </c:pt>
                <c:pt idx="4">
                  <c:v>31.0</c:v>
                </c:pt>
                <c:pt idx="5">
                  <c:v>31.5</c:v>
                </c:pt>
                <c:pt idx="6">
                  <c:v>32.0</c:v>
                </c:pt>
                <c:pt idx="7">
                  <c:v>32.5</c:v>
                </c:pt>
                <c:pt idx="8">
                  <c:v>33.0</c:v>
                </c:pt>
                <c:pt idx="9">
                  <c:v>33.5</c:v>
                </c:pt>
                <c:pt idx="10">
                  <c:v>34.0</c:v>
                </c:pt>
                <c:pt idx="11">
                  <c:v>34.5</c:v>
                </c:pt>
              </c:numCache>
            </c:numRef>
          </c:xVal>
          <c:yVal>
            <c:numRef>
              <c:f>Sheet2!$L$15:$L$26</c:f>
              <c:numCache>
                <c:formatCode>General</c:formatCode>
                <c:ptCount val="12"/>
                <c:pt idx="0">
                  <c:v>12.0</c:v>
                </c:pt>
                <c:pt idx="1">
                  <c:v>14.0</c:v>
                </c:pt>
                <c:pt idx="2">
                  <c:v>7.0</c:v>
                </c:pt>
                <c:pt idx="3">
                  <c:v>13.0</c:v>
                </c:pt>
                <c:pt idx="4">
                  <c:v>18.0</c:v>
                </c:pt>
                <c:pt idx="5">
                  <c:v>16.0</c:v>
                </c:pt>
                <c:pt idx="6">
                  <c:v>16.0</c:v>
                </c:pt>
                <c:pt idx="7">
                  <c:v>35.0</c:v>
                </c:pt>
                <c:pt idx="8">
                  <c:v>16.0</c:v>
                </c:pt>
                <c:pt idx="9">
                  <c:v>16.0</c:v>
                </c:pt>
                <c:pt idx="10">
                  <c:v>12.0</c:v>
                </c:pt>
                <c:pt idx="11">
                  <c:v>14.0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44056"/>
        <c:axId val="-2083741064"/>
      </c:scatterChart>
      <c:valAx>
        <c:axId val="-208374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741064"/>
        <c:crosses val="autoZero"/>
        <c:crossBetween val="midCat"/>
      </c:valAx>
      <c:valAx>
        <c:axId val="-208374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44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Sheet2!$G$5:$G$14</c:f>
              <c:numCache>
                <c:formatCode>General</c:formatCode>
                <c:ptCount val="10"/>
                <c:pt idx="0">
                  <c:v>13.0</c:v>
                </c:pt>
                <c:pt idx="1">
                  <c:v>13.5</c:v>
                </c:pt>
                <c:pt idx="2">
                  <c:v>14.0</c:v>
                </c:pt>
                <c:pt idx="3">
                  <c:v>14.5</c:v>
                </c:pt>
                <c:pt idx="4">
                  <c:v>15.0</c:v>
                </c:pt>
                <c:pt idx="5">
                  <c:v>15.5</c:v>
                </c:pt>
                <c:pt idx="6">
                  <c:v>16.0</c:v>
                </c:pt>
                <c:pt idx="7">
                  <c:v>16.5</c:v>
                </c:pt>
                <c:pt idx="8">
                  <c:v>17.0</c:v>
                </c:pt>
              </c:numCache>
            </c:numRef>
          </c:xVal>
          <c:yVal>
            <c:numRef>
              <c:f>Sheet2!$I$5:$I$14</c:f>
              <c:numCache>
                <c:formatCode>General</c:formatCode>
                <c:ptCount val="10"/>
                <c:pt idx="0">
                  <c:v>20.0</c:v>
                </c:pt>
                <c:pt idx="1">
                  <c:v>37.0</c:v>
                </c:pt>
                <c:pt idx="2">
                  <c:v>33.0</c:v>
                </c:pt>
                <c:pt idx="3">
                  <c:v>61.0</c:v>
                </c:pt>
                <c:pt idx="4">
                  <c:v>67.0</c:v>
                </c:pt>
                <c:pt idx="5">
                  <c:v>66.0</c:v>
                </c:pt>
                <c:pt idx="6">
                  <c:v>65.0</c:v>
                </c:pt>
                <c:pt idx="7">
                  <c:v>65.0</c:v>
                </c:pt>
                <c:pt idx="8">
                  <c:v>55.0</c:v>
                </c:pt>
              </c:numCache>
            </c:numRef>
          </c:yVal>
          <c:smooth val="1"/>
        </c:ser>
        <c:ser>
          <c:idx val="2"/>
          <c:order val="1"/>
          <c:xVal>
            <c:numRef>
              <c:f>Sheet2!$G$5:$G$14</c:f>
              <c:numCache>
                <c:formatCode>General</c:formatCode>
                <c:ptCount val="10"/>
                <c:pt idx="0">
                  <c:v>13.0</c:v>
                </c:pt>
                <c:pt idx="1">
                  <c:v>13.5</c:v>
                </c:pt>
                <c:pt idx="2">
                  <c:v>14.0</c:v>
                </c:pt>
                <c:pt idx="3">
                  <c:v>14.5</c:v>
                </c:pt>
                <c:pt idx="4">
                  <c:v>15.0</c:v>
                </c:pt>
                <c:pt idx="5">
                  <c:v>15.5</c:v>
                </c:pt>
                <c:pt idx="6">
                  <c:v>16.0</c:v>
                </c:pt>
                <c:pt idx="7">
                  <c:v>16.5</c:v>
                </c:pt>
                <c:pt idx="8">
                  <c:v>17.0</c:v>
                </c:pt>
              </c:numCache>
            </c:numRef>
          </c:xVal>
          <c:yVal>
            <c:numRef>
              <c:f>Sheet2!$J$5:$J$14</c:f>
              <c:numCache>
                <c:formatCode>General</c:formatCode>
                <c:ptCount val="10"/>
                <c:pt idx="0">
                  <c:v>126.0</c:v>
                </c:pt>
                <c:pt idx="1">
                  <c:v>142.0</c:v>
                </c:pt>
                <c:pt idx="2">
                  <c:v>119.0</c:v>
                </c:pt>
                <c:pt idx="3">
                  <c:v>116.0</c:v>
                </c:pt>
                <c:pt idx="4">
                  <c:v>542.0</c:v>
                </c:pt>
                <c:pt idx="5">
                  <c:v>208.0</c:v>
                </c:pt>
                <c:pt idx="6">
                  <c:v>100.0</c:v>
                </c:pt>
                <c:pt idx="7">
                  <c:v>95.0</c:v>
                </c:pt>
                <c:pt idx="8">
                  <c:v>83.0</c:v>
                </c:pt>
              </c:numCache>
            </c:numRef>
          </c:yVal>
          <c:smooth val="1"/>
        </c:ser>
        <c:ser>
          <c:idx val="4"/>
          <c:order val="2"/>
          <c:xVal>
            <c:numRef>
              <c:f>Sheet2!$G$5:$G$14</c:f>
              <c:numCache>
                <c:formatCode>General</c:formatCode>
                <c:ptCount val="10"/>
                <c:pt idx="0">
                  <c:v>13.0</c:v>
                </c:pt>
                <c:pt idx="1">
                  <c:v>13.5</c:v>
                </c:pt>
                <c:pt idx="2">
                  <c:v>14.0</c:v>
                </c:pt>
                <c:pt idx="3">
                  <c:v>14.5</c:v>
                </c:pt>
                <c:pt idx="4">
                  <c:v>15.0</c:v>
                </c:pt>
                <c:pt idx="5">
                  <c:v>15.5</c:v>
                </c:pt>
                <c:pt idx="6">
                  <c:v>16.0</c:v>
                </c:pt>
                <c:pt idx="7">
                  <c:v>16.5</c:v>
                </c:pt>
                <c:pt idx="8">
                  <c:v>17.0</c:v>
                </c:pt>
              </c:numCache>
            </c:numRef>
          </c:xVal>
          <c:yVal>
            <c:numRef>
              <c:f>Sheet2!$L$5:$L$14</c:f>
              <c:numCache>
                <c:formatCode>General</c:formatCode>
                <c:ptCount val="10"/>
                <c:pt idx="0">
                  <c:v>21.0</c:v>
                </c:pt>
                <c:pt idx="1">
                  <c:v>32.0</c:v>
                </c:pt>
                <c:pt idx="2">
                  <c:v>34.0</c:v>
                </c:pt>
                <c:pt idx="3">
                  <c:v>50.0</c:v>
                </c:pt>
                <c:pt idx="4">
                  <c:v>206.0</c:v>
                </c:pt>
                <c:pt idx="5">
                  <c:v>74.0</c:v>
                </c:pt>
                <c:pt idx="6">
                  <c:v>50.0</c:v>
                </c:pt>
                <c:pt idx="7">
                  <c:v>41.0</c:v>
                </c:pt>
                <c:pt idx="8">
                  <c:v>33.0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325432"/>
        <c:axId val="-2083351080"/>
      </c:scatterChart>
      <c:valAx>
        <c:axId val="-208432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351080"/>
        <c:crosses val="autoZero"/>
        <c:crossBetween val="midCat"/>
      </c:valAx>
      <c:valAx>
        <c:axId val="-208335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4325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Sheet2!$N$4:$N$16</c:f>
              <c:numCache>
                <c:formatCode>General</c:formatCode>
                <c:ptCount val="13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</c:numCache>
            </c:numRef>
          </c:xVal>
          <c:yVal>
            <c:numRef>
              <c:f>Sheet2!$O$4:$O$16</c:f>
              <c:numCache>
                <c:formatCode>General</c:formatCode>
                <c:ptCount val="13"/>
                <c:pt idx="0">
                  <c:v>392.0</c:v>
                </c:pt>
                <c:pt idx="1">
                  <c:v>318.0</c:v>
                </c:pt>
                <c:pt idx="2">
                  <c:v>277.0</c:v>
                </c:pt>
                <c:pt idx="3">
                  <c:v>266.0</c:v>
                </c:pt>
                <c:pt idx="4">
                  <c:v>727.0</c:v>
                </c:pt>
                <c:pt idx="5">
                  <c:v>754.0</c:v>
                </c:pt>
                <c:pt idx="6">
                  <c:v>268.0</c:v>
                </c:pt>
                <c:pt idx="7">
                  <c:v>245.0</c:v>
                </c:pt>
                <c:pt idx="8">
                  <c:v>309.0</c:v>
                </c:pt>
                <c:pt idx="9">
                  <c:v>1588.0</c:v>
                </c:pt>
                <c:pt idx="10">
                  <c:v>420.0</c:v>
                </c:pt>
                <c:pt idx="11">
                  <c:v>236.0</c:v>
                </c:pt>
                <c:pt idx="12">
                  <c:v>250.0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Sheet2!$N$4:$N$16</c:f>
              <c:numCache>
                <c:formatCode>General</c:formatCode>
                <c:ptCount val="13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</c:numCache>
            </c:numRef>
          </c:xVal>
          <c:yVal>
            <c:numRef>
              <c:f>Sheet2!$P$4:$P$16</c:f>
              <c:numCache>
                <c:formatCode>General</c:formatCode>
                <c:ptCount val="13"/>
                <c:pt idx="0">
                  <c:v>81.0</c:v>
                </c:pt>
                <c:pt idx="1">
                  <c:v>62.0</c:v>
                </c:pt>
                <c:pt idx="2">
                  <c:v>76.0</c:v>
                </c:pt>
                <c:pt idx="3">
                  <c:v>58.0</c:v>
                </c:pt>
                <c:pt idx="4">
                  <c:v>70.0</c:v>
                </c:pt>
                <c:pt idx="5">
                  <c:v>92.0</c:v>
                </c:pt>
                <c:pt idx="6">
                  <c:v>165.0</c:v>
                </c:pt>
                <c:pt idx="7">
                  <c:v>170.0</c:v>
                </c:pt>
                <c:pt idx="8">
                  <c:v>222.0</c:v>
                </c:pt>
                <c:pt idx="9">
                  <c:v>1163.0</c:v>
                </c:pt>
                <c:pt idx="10">
                  <c:v>329.0</c:v>
                </c:pt>
                <c:pt idx="11">
                  <c:v>188.0</c:v>
                </c:pt>
                <c:pt idx="12">
                  <c:v>157.0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66808"/>
        <c:axId val="-2099035096"/>
      </c:scatterChart>
      <c:valAx>
        <c:axId val="20791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035096"/>
        <c:crosses val="autoZero"/>
        <c:crossBetween val="midCat"/>
      </c:valAx>
      <c:valAx>
        <c:axId val="-209903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166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32</xdr:row>
      <xdr:rowOff>82550</xdr:rowOff>
    </xdr:from>
    <xdr:to>
      <xdr:col>11</xdr:col>
      <xdr:colOff>203200</xdr:colOff>
      <xdr:row>64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1</xdr:row>
      <xdr:rowOff>44450</xdr:rowOff>
    </xdr:from>
    <xdr:to>
      <xdr:col>22</xdr:col>
      <xdr:colOff>825500</xdr:colOff>
      <xdr:row>30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443089</xdr:colOff>
      <xdr:row>1</xdr:row>
      <xdr:rowOff>97368</xdr:rowOff>
    </xdr:from>
    <xdr:to>
      <xdr:col>11</xdr:col>
      <xdr:colOff>506589</xdr:colOff>
      <xdr:row>21</xdr:row>
      <xdr:rowOff>97367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47</xdr:row>
      <xdr:rowOff>114300</xdr:rowOff>
    </xdr:from>
    <xdr:to>
      <xdr:col>10</xdr:col>
      <xdr:colOff>609600</xdr:colOff>
      <xdr:row>76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33</xdr:row>
      <xdr:rowOff>120650</xdr:rowOff>
    </xdr:from>
    <xdr:to>
      <xdr:col>14</xdr:col>
      <xdr:colOff>736600</xdr:colOff>
      <xdr:row>51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25</xdr:row>
      <xdr:rowOff>133350</xdr:rowOff>
    </xdr:from>
    <xdr:to>
      <xdr:col>9</xdr:col>
      <xdr:colOff>800100</xdr:colOff>
      <xdr:row>48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723900</xdr:colOff>
      <xdr:row>25</xdr:row>
      <xdr:rowOff>76200</xdr:rowOff>
    </xdr:from>
    <xdr:to>
      <xdr:col>27</xdr:col>
      <xdr:colOff>165100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685800</xdr:colOff>
      <xdr:row>6</xdr:row>
      <xdr:rowOff>82550</xdr:rowOff>
    </xdr:from>
    <xdr:to>
      <xdr:col>27</xdr:col>
      <xdr:colOff>254000</xdr:colOff>
      <xdr:row>24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469900</xdr:colOff>
      <xdr:row>6</xdr:row>
      <xdr:rowOff>107950</xdr:rowOff>
    </xdr:from>
    <xdr:to>
      <xdr:col>34</xdr:col>
      <xdr:colOff>482600</xdr:colOff>
      <xdr:row>24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444500</xdr:colOff>
      <xdr:row>25</xdr:row>
      <xdr:rowOff>133350</xdr:rowOff>
    </xdr:from>
    <xdr:to>
      <xdr:col>34</xdr:col>
      <xdr:colOff>495300</xdr:colOff>
      <xdr:row>43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73"/>
  <sheetViews>
    <sheetView showRuler="0" workbookViewId="0">
      <selection sqref="A1:I29"/>
    </sheetView>
  </sheetViews>
  <sheetFormatPr baseColWidth="10" defaultColWidth="11.5" defaultRowHeight="12" x14ac:dyDescent="0"/>
  <cols>
    <col min="2" max="2" width="12" bestFit="1" customWidth="1"/>
    <col min="5" max="5" width="1.6640625" customWidth="1"/>
    <col min="6" max="6" width="11.33203125" bestFit="1" customWidth="1"/>
    <col min="7" max="7" width="15.5" bestFit="1" customWidth="1"/>
    <col min="8" max="8" width="8" bestFit="1" customWidth="1"/>
    <col min="9" max="9" width="10.83203125" bestFit="1" customWidth="1"/>
    <col min="10" max="10" width="1.33203125" customWidth="1"/>
  </cols>
  <sheetData>
    <row r="1" spans="1:25" ht="21">
      <c r="A1" s="63" t="s">
        <v>13</v>
      </c>
      <c r="B1" s="63"/>
      <c r="C1" s="63"/>
      <c r="D1" s="63"/>
      <c r="E1" s="57"/>
      <c r="F1" s="63" t="s">
        <v>23</v>
      </c>
      <c r="G1" s="63"/>
      <c r="H1" s="63"/>
      <c r="I1" s="63"/>
      <c r="J1" s="58"/>
      <c r="K1" s="75" t="s">
        <v>23</v>
      </c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7"/>
    </row>
    <row r="2" spans="1:25">
      <c r="A2" s="64" t="s">
        <v>38</v>
      </c>
      <c r="B2" s="64" t="s">
        <v>19</v>
      </c>
      <c r="C2" s="64"/>
      <c r="D2" s="64"/>
      <c r="E2" s="58"/>
      <c r="F2" s="64" t="s">
        <v>39</v>
      </c>
      <c r="G2" s="64" t="s">
        <v>19</v>
      </c>
      <c r="H2" s="64"/>
      <c r="I2" s="64"/>
      <c r="J2" s="58"/>
      <c r="K2" s="66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67"/>
    </row>
    <row r="3" spans="1:25">
      <c r="A3" s="64"/>
      <c r="B3" s="64" t="s">
        <v>37</v>
      </c>
      <c r="C3" s="64" t="s">
        <v>36</v>
      </c>
      <c r="D3" s="64" t="s">
        <v>35</v>
      </c>
      <c r="E3" s="58"/>
      <c r="F3" s="64" t="s">
        <v>10</v>
      </c>
      <c r="G3" s="64" t="s">
        <v>40</v>
      </c>
      <c r="H3" s="64" t="s">
        <v>36</v>
      </c>
      <c r="I3" s="64" t="s">
        <v>35</v>
      </c>
      <c r="J3" s="58"/>
      <c r="K3" s="66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67"/>
    </row>
    <row r="4" spans="1:25">
      <c r="A4" s="64" t="s">
        <v>10</v>
      </c>
      <c r="B4" s="64" t="s">
        <v>6</v>
      </c>
      <c r="C4" s="64" t="s">
        <v>6</v>
      </c>
      <c r="D4" s="64" t="s">
        <v>6</v>
      </c>
      <c r="E4" s="58"/>
      <c r="F4" s="56">
        <v>35</v>
      </c>
      <c r="G4" s="56">
        <v>184</v>
      </c>
      <c r="H4" s="56">
        <v>392</v>
      </c>
      <c r="I4" s="56">
        <v>81</v>
      </c>
      <c r="J4" s="58"/>
      <c r="K4" s="66"/>
      <c r="L4" s="10"/>
      <c r="M4" s="10"/>
      <c r="N4" s="10"/>
      <c r="O4" s="10"/>
      <c r="P4" s="10"/>
      <c r="Q4" s="66">
        <v>35</v>
      </c>
      <c r="R4" s="10"/>
      <c r="S4" s="10">
        <v>392</v>
      </c>
      <c r="T4" s="67">
        <v>81</v>
      </c>
      <c r="U4" s="10"/>
      <c r="V4" s="10">
        <v>35</v>
      </c>
      <c r="W4" s="67"/>
      <c r="X4">
        <v>392</v>
      </c>
      <c r="Y4">
        <v>81</v>
      </c>
    </row>
    <row r="5" spans="1:25">
      <c r="A5" s="56">
        <v>25</v>
      </c>
      <c r="B5" s="56">
        <v>12</v>
      </c>
      <c r="C5" s="56">
        <v>33</v>
      </c>
      <c r="D5" s="56">
        <v>11</v>
      </c>
      <c r="E5" s="58"/>
      <c r="F5" s="56">
        <v>36</v>
      </c>
      <c r="G5" s="56">
        <v>124</v>
      </c>
      <c r="H5" s="56">
        <v>318</v>
      </c>
      <c r="I5" s="56">
        <v>62</v>
      </c>
      <c r="J5" s="58"/>
      <c r="K5" s="66"/>
      <c r="L5" s="10"/>
      <c r="M5" s="10"/>
      <c r="N5" s="10"/>
      <c r="O5" s="10"/>
      <c r="P5" s="10"/>
      <c r="Q5" s="66">
        <v>36</v>
      </c>
      <c r="R5" s="10"/>
      <c r="S5" s="10">
        <v>318</v>
      </c>
      <c r="T5" s="67">
        <v>62</v>
      </c>
      <c r="U5" s="10"/>
      <c r="V5" s="10">
        <v>36</v>
      </c>
      <c r="W5" s="67"/>
      <c r="X5">
        <v>318</v>
      </c>
      <c r="Y5">
        <v>62</v>
      </c>
    </row>
    <row r="6" spans="1:25">
      <c r="A6" s="56">
        <v>26</v>
      </c>
      <c r="B6" s="56">
        <v>15</v>
      </c>
      <c r="C6" s="56">
        <v>56</v>
      </c>
      <c r="D6" s="56">
        <v>25</v>
      </c>
      <c r="E6" s="58"/>
      <c r="F6" s="56">
        <v>37</v>
      </c>
      <c r="G6" s="56">
        <v>96</v>
      </c>
      <c r="H6" s="56">
        <v>277</v>
      </c>
      <c r="I6" s="56">
        <v>76</v>
      </c>
      <c r="J6" s="58"/>
      <c r="K6" s="66"/>
      <c r="L6" s="10"/>
      <c r="M6" s="10"/>
      <c r="N6" s="10"/>
      <c r="O6" s="10"/>
      <c r="P6" s="10" t="s">
        <v>46</v>
      </c>
      <c r="Q6" s="66">
        <v>37</v>
      </c>
      <c r="R6" s="10"/>
      <c r="S6" s="10">
        <v>277</v>
      </c>
      <c r="T6" s="67">
        <v>76</v>
      </c>
      <c r="U6" s="10"/>
      <c r="V6" s="10">
        <v>37</v>
      </c>
      <c r="W6" s="67"/>
      <c r="X6">
        <v>277</v>
      </c>
      <c r="Y6">
        <v>76</v>
      </c>
    </row>
    <row r="7" spans="1:25">
      <c r="A7" s="56">
        <v>27</v>
      </c>
      <c r="B7" s="56">
        <v>20</v>
      </c>
      <c r="C7" s="56">
        <v>108</v>
      </c>
      <c r="D7" s="56">
        <v>19</v>
      </c>
      <c r="E7" s="58"/>
      <c r="F7" s="56">
        <v>38</v>
      </c>
      <c r="G7" s="56">
        <v>64</v>
      </c>
      <c r="H7" s="56">
        <v>266</v>
      </c>
      <c r="I7" s="56">
        <v>58</v>
      </c>
      <c r="J7" s="58"/>
      <c r="K7" s="66"/>
      <c r="L7" s="10"/>
      <c r="M7" s="10"/>
      <c r="N7" s="10"/>
      <c r="O7" s="10">
        <v>9</v>
      </c>
      <c r="P7" s="67">
        <v>3.3166247903553998</v>
      </c>
      <c r="Q7" s="66">
        <v>38</v>
      </c>
      <c r="R7" s="10"/>
      <c r="S7" s="10">
        <v>266</v>
      </c>
      <c r="T7" s="67">
        <v>58</v>
      </c>
      <c r="U7" s="10"/>
      <c r="V7" s="10">
        <v>38</v>
      </c>
      <c r="W7" s="67"/>
      <c r="X7">
        <v>266</v>
      </c>
      <c r="Y7">
        <v>58</v>
      </c>
    </row>
    <row r="8" spans="1:25">
      <c r="A8" s="56">
        <v>28</v>
      </c>
      <c r="B8" s="56">
        <v>26</v>
      </c>
      <c r="C8" s="56">
        <v>61</v>
      </c>
      <c r="D8" s="56">
        <v>22</v>
      </c>
      <c r="E8" s="58"/>
      <c r="F8" s="56">
        <v>39</v>
      </c>
      <c r="G8" s="56">
        <v>50</v>
      </c>
      <c r="H8" s="56">
        <v>727</v>
      </c>
      <c r="I8" s="56">
        <v>70</v>
      </c>
      <c r="J8" s="58"/>
      <c r="K8" s="66"/>
      <c r="L8" s="10"/>
      <c r="M8" s="10"/>
      <c r="N8" s="10"/>
      <c r="O8" s="10">
        <v>7.8740078740118111</v>
      </c>
      <c r="P8" s="67">
        <v>5</v>
      </c>
      <c r="Q8" s="66">
        <v>39</v>
      </c>
      <c r="R8" s="10"/>
      <c r="S8" s="10">
        <v>727</v>
      </c>
      <c r="T8" s="67">
        <v>70</v>
      </c>
      <c r="U8" s="10"/>
      <c r="V8" s="10">
        <v>39</v>
      </c>
      <c r="W8" s="67"/>
      <c r="X8">
        <v>727</v>
      </c>
      <c r="Y8">
        <v>70</v>
      </c>
    </row>
    <row r="9" spans="1:25">
      <c r="A9" s="56">
        <v>29</v>
      </c>
      <c r="B9" s="56">
        <v>23</v>
      </c>
      <c r="C9" s="56">
        <v>44</v>
      </c>
      <c r="D9" s="56">
        <v>35</v>
      </c>
      <c r="E9" s="58"/>
      <c r="F9" s="56">
        <v>40</v>
      </c>
      <c r="G9" s="56">
        <v>52</v>
      </c>
      <c r="H9" s="56">
        <v>754</v>
      </c>
      <c r="I9" s="56">
        <v>92</v>
      </c>
      <c r="J9" s="58"/>
      <c r="K9" s="66"/>
      <c r="L9" s="10"/>
      <c r="M9" s="10"/>
      <c r="N9" s="10"/>
      <c r="O9" s="10">
        <v>8.717797887081348</v>
      </c>
      <c r="P9" s="67">
        <v>4.358898943540674</v>
      </c>
      <c r="Q9" s="66">
        <v>40</v>
      </c>
      <c r="R9" s="10"/>
      <c r="S9" s="10">
        <v>754</v>
      </c>
      <c r="T9" s="67">
        <v>92</v>
      </c>
      <c r="U9" s="10"/>
      <c r="V9" s="10">
        <v>40</v>
      </c>
      <c r="W9" s="67"/>
      <c r="X9">
        <v>754</v>
      </c>
      <c r="Y9">
        <v>92</v>
      </c>
    </row>
    <row r="10" spans="1:25">
      <c r="A10" s="56">
        <v>30</v>
      </c>
      <c r="B10" s="56">
        <v>33</v>
      </c>
      <c r="C10" s="56">
        <v>176</v>
      </c>
      <c r="D10" s="56">
        <v>131</v>
      </c>
      <c r="E10" s="58"/>
      <c r="F10" s="56">
        <v>41</v>
      </c>
      <c r="G10" s="56">
        <v>43</v>
      </c>
      <c r="H10" s="56">
        <v>268</v>
      </c>
      <c r="I10" s="56">
        <v>165</v>
      </c>
      <c r="J10" s="58"/>
      <c r="K10" s="66"/>
      <c r="L10" s="10"/>
      <c r="M10" s="10"/>
      <c r="N10" s="10"/>
      <c r="O10" s="10">
        <v>7.6157731058639087</v>
      </c>
      <c r="P10" s="67">
        <v>4.6904157598234297</v>
      </c>
      <c r="Q10" s="66">
        <v>41</v>
      </c>
      <c r="R10" s="10"/>
      <c r="S10" s="10">
        <v>268</v>
      </c>
      <c r="T10" s="67">
        <v>165</v>
      </c>
      <c r="U10" s="10"/>
      <c r="V10" s="10">
        <v>41</v>
      </c>
      <c r="W10" s="67"/>
      <c r="X10">
        <v>268</v>
      </c>
      <c r="Y10">
        <v>165</v>
      </c>
    </row>
    <row r="11" spans="1:25">
      <c r="A11" s="56">
        <v>31</v>
      </c>
      <c r="B11" s="56">
        <v>38</v>
      </c>
      <c r="C11" s="56">
        <v>111</v>
      </c>
      <c r="D11" s="56">
        <v>72</v>
      </c>
      <c r="E11" s="58"/>
      <c r="F11" s="56">
        <v>42</v>
      </c>
      <c r="G11" s="56">
        <v>37</v>
      </c>
      <c r="H11" s="56">
        <v>245</v>
      </c>
      <c r="I11" s="56">
        <v>170</v>
      </c>
      <c r="J11" s="58"/>
      <c r="K11" s="66"/>
      <c r="L11" s="10"/>
      <c r="M11" s="10"/>
      <c r="N11" s="10"/>
      <c r="O11" s="10">
        <v>8.3666002653407556</v>
      </c>
      <c r="P11" s="67">
        <v>5.9160797830996161</v>
      </c>
      <c r="Q11" s="66">
        <v>42</v>
      </c>
      <c r="R11" s="10"/>
      <c r="S11" s="10">
        <v>245</v>
      </c>
      <c r="T11" s="67">
        <v>170</v>
      </c>
      <c r="U11" s="10"/>
      <c r="V11" s="10">
        <v>42</v>
      </c>
      <c r="W11" s="67"/>
      <c r="X11">
        <v>245</v>
      </c>
      <c r="Y11">
        <v>170</v>
      </c>
    </row>
    <row r="12" spans="1:25">
      <c r="A12" s="56">
        <v>32</v>
      </c>
      <c r="B12" s="56">
        <v>41</v>
      </c>
      <c r="C12" s="56">
        <v>45</v>
      </c>
      <c r="D12" s="56">
        <v>36</v>
      </c>
      <c r="E12" s="58"/>
      <c r="F12" s="56">
        <v>43</v>
      </c>
      <c r="G12" s="56">
        <v>37</v>
      </c>
      <c r="H12" s="56">
        <v>309</v>
      </c>
      <c r="I12" s="56">
        <v>222</v>
      </c>
      <c r="J12" s="58"/>
      <c r="K12" s="66"/>
      <c r="L12" s="10"/>
      <c r="M12" s="10"/>
      <c r="N12" s="10"/>
      <c r="O12" s="10">
        <v>9.5916630466254382</v>
      </c>
      <c r="P12" s="67">
        <v>11.445523142259598</v>
      </c>
      <c r="Q12" s="66">
        <v>43</v>
      </c>
      <c r="R12" s="10"/>
      <c r="S12" s="10">
        <v>309</v>
      </c>
      <c r="T12" s="67">
        <v>222</v>
      </c>
      <c r="U12" s="10"/>
      <c r="V12" s="10">
        <v>43</v>
      </c>
      <c r="W12" s="67"/>
      <c r="X12">
        <v>309</v>
      </c>
      <c r="Y12">
        <v>222</v>
      </c>
    </row>
    <row r="13" spans="1:25">
      <c r="A13" s="56">
        <v>33</v>
      </c>
      <c r="B13" s="56">
        <v>33</v>
      </c>
      <c r="C13" s="56">
        <v>52</v>
      </c>
      <c r="D13" s="56">
        <v>21</v>
      </c>
      <c r="E13" s="58"/>
      <c r="F13" s="56">
        <v>44</v>
      </c>
      <c r="G13" s="56">
        <v>27</v>
      </c>
      <c r="H13" s="56">
        <v>1588</v>
      </c>
      <c r="I13" s="56">
        <v>1163</v>
      </c>
      <c r="J13" s="58"/>
      <c r="K13" s="66"/>
      <c r="L13" s="10"/>
      <c r="M13" s="10"/>
      <c r="N13" s="10"/>
      <c r="O13" s="10">
        <v>12.845232578665129</v>
      </c>
      <c r="P13" s="67">
        <v>8.4852813742385695</v>
      </c>
      <c r="Q13" s="66">
        <v>44</v>
      </c>
      <c r="R13" s="10"/>
      <c r="S13" s="10">
        <v>1588</v>
      </c>
      <c r="T13" s="67">
        <v>1163</v>
      </c>
      <c r="U13" s="10"/>
      <c r="V13" s="10">
        <v>44</v>
      </c>
      <c r="W13" s="67"/>
      <c r="X13">
        <v>1588</v>
      </c>
      <c r="Y13">
        <v>1163</v>
      </c>
    </row>
    <row r="14" spans="1:25">
      <c r="A14" s="56">
        <v>34</v>
      </c>
      <c r="B14" s="56">
        <v>37</v>
      </c>
      <c r="C14" s="56">
        <v>59</v>
      </c>
      <c r="D14" s="56">
        <v>30</v>
      </c>
      <c r="E14" s="58"/>
      <c r="F14" s="56">
        <v>45</v>
      </c>
      <c r="G14" s="56">
        <v>46</v>
      </c>
      <c r="H14" s="56">
        <v>420</v>
      </c>
      <c r="I14" s="56">
        <v>329</v>
      </c>
      <c r="J14" s="58"/>
      <c r="K14" s="66"/>
      <c r="L14" s="10"/>
      <c r="M14" s="10"/>
      <c r="N14" s="10"/>
      <c r="O14" s="10">
        <v>13.038404810405298</v>
      </c>
      <c r="P14" s="67">
        <v>6</v>
      </c>
      <c r="Q14" s="66">
        <v>45</v>
      </c>
      <c r="R14" s="10"/>
      <c r="S14" s="10">
        <v>420</v>
      </c>
      <c r="T14" s="67">
        <v>329</v>
      </c>
      <c r="U14" s="10"/>
      <c r="V14" s="10">
        <v>45</v>
      </c>
      <c r="W14" s="67"/>
      <c r="X14">
        <v>420</v>
      </c>
      <c r="Y14">
        <v>329</v>
      </c>
    </row>
    <row r="15" spans="1:25">
      <c r="A15" s="65"/>
      <c r="B15" s="65"/>
      <c r="C15" s="65"/>
      <c r="D15" s="65"/>
      <c r="E15" s="58"/>
      <c r="F15" s="56">
        <v>46</v>
      </c>
      <c r="G15" s="56">
        <v>43</v>
      </c>
      <c r="H15" s="56">
        <v>236</v>
      </c>
      <c r="I15" s="56">
        <v>188</v>
      </c>
      <c r="J15" s="58"/>
      <c r="K15" s="66"/>
      <c r="L15" s="10"/>
      <c r="M15" s="10"/>
      <c r="N15" s="10"/>
      <c r="O15" s="10">
        <v>14.89966442575134</v>
      </c>
      <c r="P15" s="67">
        <v>4.5825756949558398</v>
      </c>
      <c r="Q15" s="66">
        <v>46</v>
      </c>
      <c r="R15" s="10"/>
      <c r="S15" s="10">
        <v>236</v>
      </c>
      <c r="T15" s="67">
        <v>188</v>
      </c>
      <c r="U15" s="10"/>
      <c r="V15" s="10">
        <v>46</v>
      </c>
      <c r="W15" s="67"/>
      <c r="X15">
        <v>236</v>
      </c>
      <c r="Y15">
        <v>188</v>
      </c>
    </row>
    <row r="16" spans="1:25">
      <c r="A16" s="56">
        <v>56</v>
      </c>
      <c r="B16" s="56">
        <v>10</v>
      </c>
      <c r="C16" s="56">
        <v>22</v>
      </c>
      <c r="D16" s="56">
        <v>13</v>
      </c>
      <c r="E16" s="58"/>
      <c r="F16" s="56">
        <v>47</v>
      </c>
      <c r="G16" s="56">
        <v>39</v>
      </c>
      <c r="H16" s="56">
        <v>250</v>
      </c>
      <c r="I16" s="56">
        <v>157</v>
      </c>
      <c r="J16" s="58"/>
      <c r="K16" s="66"/>
      <c r="L16" s="10"/>
      <c r="M16" s="10"/>
      <c r="N16" s="10"/>
      <c r="O16" s="10">
        <v>34.102785809959869</v>
      </c>
      <c r="P16" s="67">
        <v>5.4772255750516612</v>
      </c>
      <c r="Q16" s="66">
        <v>47</v>
      </c>
      <c r="R16" s="10"/>
      <c r="S16" s="10">
        <v>250</v>
      </c>
      <c r="T16" s="67">
        <v>157</v>
      </c>
      <c r="U16" s="10"/>
      <c r="V16" s="10">
        <v>47</v>
      </c>
      <c r="W16" s="67"/>
      <c r="X16">
        <v>250</v>
      </c>
      <c r="Y16">
        <v>157</v>
      </c>
    </row>
    <row r="17" spans="1:25">
      <c r="A17" s="56">
        <v>57</v>
      </c>
      <c r="B17" s="56">
        <v>9</v>
      </c>
      <c r="C17" s="56">
        <v>47</v>
      </c>
      <c r="D17" s="56">
        <v>10</v>
      </c>
      <c r="E17" s="58"/>
      <c r="F17" s="65"/>
      <c r="G17" s="65"/>
      <c r="H17" s="65"/>
      <c r="I17" s="65"/>
      <c r="J17" s="58"/>
      <c r="K17" s="66"/>
      <c r="L17" s="10"/>
      <c r="M17" s="10"/>
      <c r="N17" s="10"/>
      <c r="O17" s="10">
        <v>18.138357147217054</v>
      </c>
      <c r="P17" s="67">
        <v>0</v>
      </c>
      <c r="Q17" s="66">
        <v>48</v>
      </c>
      <c r="R17" s="10"/>
      <c r="S17" s="10" t="s">
        <v>41</v>
      </c>
      <c r="T17" s="67">
        <v>156</v>
      </c>
      <c r="U17" s="10"/>
      <c r="V17" s="10">
        <v>48</v>
      </c>
      <c r="W17" s="67"/>
      <c r="X17" t="s">
        <v>41</v>
      </c>
      <c r="Y17">
        <v>156</v>
      </c>
    </row>
    <row r="18" spans="1:25">
      <c r="A18" s="56">
        <v>58</v>
      </c>
      <c r="B18" s="56">
        <v>5</v>
      </c>
      <c r="C18" s="56">
        <v>78</v>
      </c>
      <c r="D18" s="56">
        <v>11</v>
      </c>
      <c r="E18" s="58"/>
      <c r="F18" s="56">
        <v>83</v>
      </c>
      <c r="G18" s="56">
        <v>36</v>
      </c>
      <c r="H18" s="56">
        <v>71</v>
      </c>
      <c r="I18" s="56">
        <v>64</v>
      </c>
      <c r="J18" s="58"/>
      <c r="K18" s="66"/>
      <c r="L18" s="10"/>
      <c r="M18" s="10"/>
      <c r="N18" s="10"/>
      <c r="O18" s="10">
        <v>13.711309200802088</v>
      </c>
      <c r="P18" s="67">
        <v>3.6055512754639891</v>
      </c>
      <c r="Q18" s="66"/>
      <c r="R18" s="10"/>
      <c r="S18" s="10"/>
      <c r="T18" s="67"/>
      <c r="U18" s="10"/>
      <c r="V18" s="10">
        <v>82</v>
      </c>
      <c r="W18" s="67"/>
    </row>
    <row r="19" spans="1:25">
      <c r="A19" s="56">
        <v>59</v>
      </c>
      <c r="B19" s="56">
        <v>7</v>
      </c>
      <c r="C19" s="56">
        <v>25</v>
      </c>
      <c r="D19" s="56">
        <v>14</v>
      </c>
      <c r="E19" s="58"/>
      <c r="F19" s="56">
        <v>84</v>
      </c>
      <c r="G19" s="56">
        <v>45</v>
      </c>
      <c r="H19" s="56">
        <v>72</v>
      </c>
      <c r="I19" s="56">
        <v>70</v>
      </c>
      <c r="J19" s="58"/>
      <c r="K19" s="66"/>
      <c r="L19" s="10"/>
      <c r="M19" s="10"/>
      <c r="N19" s="10"/>
      <c r="O19" s="10">
        <v>12.529964086141668</v>
      </c>
      <c r="P19" s="67">
        <v>3.1622776601683795</v>
      </c>
      <c r="Q19" s="66">
        <v>82</v>
      </c>
      <c r="R19" s="10"/>
      <c r="S19" s="10"/>
      <c r="T19" s="10"/>
      <c r="U19" s="10"/>
      <c r="V19" s="10">
        <v>83</v>
      </c>
      <c r="W19" s="67"/>
      <c r="X19">
        <v>64</v>
      </c>
      <c r="Y19">
        <v>71</v>
      </c>
    </row>
    <row r="20" spans="1:25">
      <c r="A20" s="56">
        <v>60</v>
      </c>
      <c r="B20" s="56">
        <v>6</v>
      </c>
      <c r="C20" s="56">
        <v>21</v>
      </c>
      <c r="D20" s="56">
        <v>14</v>
      </c>
      <c r="E20" s="58"/>
      <c r="F20" s="56">
        <v>85</v>
      </c>
      <c r="G20" s="56">
        <v>32</v>
      </c>
      <c r="H20" s="56">
        <v>66</v>
      </c>
      <c r="I20" s="56">
        <v>80</v>
      </c>
      <c r="J20" s="58"/>
      <c r="K20" s="66"/>
      <c r="L20" s="10"/>
      <c r="M20" s="10"/>
      <c r="N20" s="10"/>
      <c r="O20" s="10">
        <v>0</v>
      </c>
      <c r="P20" s="67">
        <v>3.3166247903553998</v>
      </c>
      <c r="Q20" s="66">
        <v>83</v>
      </c>
      <c r="R20" s="10"/>
      <c r="S20" s="10">
        <v>64</v>
      </c>
      <c r="T20" s="67">
        <v>71</v>
      </c>
      <c r="U20" s="10"/>
      <c r="V20" s="10">
        <v>84</v>
      </c>
      <c r="W20" s="67"/>
      <c r="X20">
        <v>70</v>
      </c>
      <c r="Y20">
        <v>72</v>
      </c>
    </row>
    <row r="21" spans="1:25">
      <c r="A21" s="56">
        <v>61</v>
      </c>
      <c r="B21" s="56">
        <v>8</v>
      </c>
      <c r="C21" s="56">
        <v>21</v>
      </c>
      <c r="D21" s="56">
        <v>8</v>
      </c>
      <c r="E21" s="58"/>
      <c r="F21" s="56">
        <v>86</v>
      </c>
      <c r="G21" s="56">
        <v>39</v>
      </c>
      <c r="H21" s="56">
        <v>96</v>
      </c>
      <c r="I21" s="56">
        <v>74</v>
      </c>
      <c r="J21" s="58"/>
      <c r="K21" s="66"/>
      <c r="L21" s="10"/>
      <c r="M21" s="10"/>
      <c r="N21" s="10"/>
      <c r="O21" s="10">
        <v>0</v>
      </c>
      <c r="P21" s="67">
        <v>3.7416573867739413</v>
      </c>
      <c r="Q21" s="66">
        <v>84</v>
      </c>
      <c r="R21" s="10"/>
      <c r="S21" s="10">
        <v>70</v>
      </c>
      <c r="T21" s="67">
        <v>72</v>
      </c>
      <c r="U21" s="10"/>
      <c r="V21" s="10">
        <v>85</v>
      </c>
      <c r="W21" s="67"/>
      <c r="X21">
        <v>80</v>
      </c>
      <c r="Y21">
        <v>66</v>
      </c>
    </row>
    <row r="22" spans="1:25">
      <c r="A22" s="56">
        <v>62</v>
      </c>
      <c r="B22" s="56">
        <v>13</v>
      </c>
      <c r="C22" s="56">
        <v>24</v>
      </c>
      <c r="D22" s="56">
        <v>16</v>
      </c>
      <c r="E22" s="58"/>
      <c r="F22" s="56">
        <v>87</v>
      </c>
      <c r="G22" s="56">
        <v>47</v>
      </c>
      <c r="H22" s="56">
        <v>122</v>
      </c>
      <c r="I22" s="56">
        <v>68</v>
      </c>
      <c r="J22" s="58"/>
      <c r="K22" s="66"/>
      <c r="L22" s="10"/>
      <c r="M22" s="10"/>
      <c r="N22" s="10"/>
      <c r="O22" s="10">
        <v>0</v>
      </c>
      <c r="P22" s="67">
        <v>3.7416573867739413</v>
      </c>
      <c r="Q22" s="66">
        <v>85</v>
      </c>
      <c r="R22" s="10"/>
      <c r="S22" s="10">
        <v>80</v>
      </c>
      <c r="T22" s="67">
        <v>66</v>
      </c>
      <c r="U22" s="10"/>
      <c r="V22" s="10">
        <v>86</v>
      </c>
      <c r="W22" s="67"/>
      <c r="X22">
        <v>74</v>
      </c>
      <c r="Y22">
        <v>96</v>
      </c>
    </row>
    <row r="23" spans="1:25">
      <c r="A23" s="56">
        <v>63</v>
      </c>
      <c r="B23" s="56">
        <v>7</v>
      </c>
      <c r="C23" s="56">
        <v>13</v>
      </c>
      <c r="D23" s="56">
        <v>13</v>
      </c>
      <c r="E23" s="58"/>
      <c r="F23" s="56">
        <v>88</v>
      </c>
      <c r="G23" s="56">
        <v>42</v>
      </c>
      <c r="H23" s="56">
        <v>73</v>
      </c>
      <c r="I23" s="56">
        <v>65</v>
      </c>
      <c r="J23" s="58"/>
      <c r="K23" s="66"/>
      <c r="L23" s="10"/>
      <c r="M23" s="10"/>
      <c r="N23" s="10"/>
      <c r="O23" s="10">
        <v>8.426149773176359</v>
      </c>
      <c r="P23" s="67">
        <v>2.8284271247461903</v>
      </c>
      <c r="Q23" s="66">
        <v>86</v>
      </c>
      <c r="R23" s="10"/>
      <c r="S23" s="10">
        <v>74</v>
      </c>
      <c r="T23" s="67">
        <v>96</v>
      </c>
      <c r="U23" s="10"/>
      <c r="V23" s="10">
        <v>87</v>
      </c>
      <c r="W23" s="67"/>
      <c r="X23">
        <v>68</v>
      </c>
      <c r="Y23">
        <v>122</v>
      </c>
    </row>
    <row r="24" spans="1:25">
      <c r="A24" s="56">
        <v>64</v>
      </c>
      <c r="B24" s="56">
        <v>6</v>
      </c>
      <c r="C24" s="56">
        <v>22</v>
      </c>
      <c r="D24" s="56">
        <v>11</v>
      </c>
      <c r="E24" s="58"/>
      <c r="F24" s="56">
        <v>89</v>
      </c>
      <c r="G24" s="56">
        <v>24</v>
      </c>
      <c r="H24" s="56">
        <v>70</v>
      </c>
      <c r="I24" s="56">
        <v>70</v>
      </c>
      <c r="J24" s="58"/>
      <c r="K24" s="66"/>
      <c r="L24" s="10"/>
      <c r="M24" s="10"/>
      <c r="N24" s="10"/>
      <c r="O24" s="10">
        <v>8.4852813742385695</v>
      </c>
      <c r="P24" s="67">
        <v>4</v>
      </c>
      <c r="Q24" s="66">
        <v>87</v>
      </c>
      <c r="R24" s="10"/>
      <c r="S24" s="10">
        <v>68</v>
      </c>
      <c r="T24" s="67">
        <v>122</v>
      </c>
      <c r="U24" s="10"/>
      <c r="V24" s="10">
        <v>88</v>
      </c>
      <c r="W24" s="67"/>
      <c r="X24">
        <v>65</v>
      </c>
      <c r="Y24">
        <v>73</v>
      </c>
    </row>
    <row r="25" spans="1:25">
      <c r="A25" s="56">
        <v>65</v>
      </c>
      <c r="B25" s="56">
        <v>11</v>
      </c>
      <c r="C25" s="56">
        <v>53</v>
      </c>
      <c r="D25" s="56">
        <v>31</v>
      </c>
      <c r="E25" s="58"/>
      <c r="J25" s="58"/>
      <c r="K25" s="66"/>
      <c r="L25" s="10"/>
      <c r="M25" s="10"/>
      <c r="N25" s="10"/>
      <c r="O25" s="10">
        <v>8.1240384046359608</v>
      </c>
      <c r="P25" s="67">
        <v>3.6055512754639891</v>
      </c>
      <c r="Q25" s="66">
        <v>88</v>
      </c>
      <c r="R25" s="10"/>
      <c r="S25" s="10">
        <v>65</v>
      </c>
      <c r="T25" s="67">
        <v>73</v>
      </c>
      <c r="U25" s="10"/>
      <c r="V25" s="10">
        <v>89</v>
      </c>
      <c r="W25" s="67"/>
      <c r="X25">
        <v>70</v>
      </c>
      <c r="Y25">
        <v>70</v>
      </c>
    </row>
    <row r="26" spans="1:25">
      <c r="A26" s="56">
        <v>66</v>
      </c>
      <c r="B26" s="56">
        <v>11</v>
      </c>
      <c r="C26" s="56">
        <v>23</v>
      </c>
      <c r="D26" s="56">
        <v>15</v>
      </c>
      <c r="E26" s="58"/>
      <c r="J26" s="58"/>
      <c r="K26" s="66"/>
      <c r="L26" s="10"/>
      <c r="M26" s="10"/>
      <c r="N26" s="10"/>
      <c r="O26" s="10">
        <v>9.7979589711327115</v>
      </c>
      <c r="P26" s="67">
        <v>3.3166247903553998</v>
      </c>
      <c r="Q26" s="69">
        <v>89</v>
      </c>
      <c r="R26" s="70"/>
      <c r="S26" s="70">
        <v>70</v>
      </c>
      <c r="T26" s="68">
        <v>70</v>
      </c>
      <c r="U26" s="10"/>
      <c r="V26" s="10">
        <v>22</v>
      </c>
      <c r="W26" s="67">
        <v>156</v>
      </c>
    </row>
    <row r="27" spans="1:25">
      <c r="A27" s="56">
        <v>67</v>
      </c>
      <c r="B27" s="56">
        <v>10</v>
      </c>
      <c r="C27" s="56">
        <v>18</v>
      </c>
      <c r="D27" s="56">
        <v>16</v>
      </c>
      <c r="E27" s="58"/>
      <c r="J27" s="58"/>
      <c r="K27" s="66"/>
      <c r="L27" s="10"/>
      <c r="M27" s="10"/>
      <c r="N27" s="10"/>
      <c r="O27" s="10">
        <v>11.045361017187261</v>
      </c>
      <c r="P27" s="67">
        <v>5.5677643628300215</v>
      </c>
      <c r="Q27" s="10">
        <f>R42*2</f>
        <v>22</v>
      </c>
      <c r="R27" s="10">
        <f>S42*6</f>
        <v>156</v>
      </c>
      <c r="S27" s="10"/>
      <c r="T27" s="10"/>
      <c r="U27" s="10"/>
      <c r="V27" s="10">
        <v>28</v>
      </c>
      <c r="W27" s="67">
        <v>90</v>
      </c>
    </row>
    <row r="28" spans="1:25">
      <c r="A28" s="56">
        <v>68</v>
      </c>
      <c r="B28" s="56">
        <v>8</v>
      </c>
      <c r="C28" s="56">
        <v>20</v>
      </c>
      <c r="D28" s="56">
        <v>12</v>
      </c>
      <c r="E28" s="59"/>
      <c r="J28" s="58"/>
      <c r="K28" s="66"/>
      <c r="L28" s="10"/>
      <c r="M28" s="10"/>
      <c r="N28" s="10"/>
      <c r="O28" s="10">
        <v>8.5440037453175304</v>
      </c>
      <c r="P28" s="67">
        <v>3.872983346207417</v>
      </c>
      <c r="Q28" s="10">
        <f>R43*2</f>
        <v>28</v>
      </c>
      <c r="R28" s="10">
        <f>S43*6</f>
        <v>90</v>
      </c>
      <c r="S28" s="10"/>
      <c r="T28" s="10"/>
      <c r="U28" s="10"/>
      <c r="V28" s="10">
        <v>34</v>
      </c>
      <c r="W28" s="67">
        <v>234</v>
      </c>
    </row>
    <row r="29" spans="1:25">
      <c r="A29" s="56">
        <v>69</v>
      </c>
      <c r="B29" s="56">
        <v>10</v>
      </c>
      <c r="C29" s="56">
        <v>20</v>
      </c>
      <c r="D29" s="56">
        <v>18</v>
      </c>
      <c r="E29" s="62"/>
      <c r="J29" s="58"/>
      <c r="K29" s="66"/>
      <c r="L29" s="10"/>
      <c r="M29" s="10"/>
      <c r="N29" s="10"/>
      <c r="O29" s="10">
        <v>8.3666002653407556</v>
      </c>
      <c r="P29" s="67">
        <v>4</v>
      </c>
      <c r="Q29" s="10">
        <f>R44*2</f>
        <v>34</v>
      </c>
      <c r="R29" s="10">
        <f>S44*6</f>
        <v>234</v>
      </c>
      <c r="S29" s="10"/>
      <c r="T29" s="10"/>
      <c r="U29" s="10"/>
      <c r="V29" s="10">
        <v>40</v>
      </c>
      <c r="W29" s="67">
        <v>144</v>
      </c>
    </row>
    <row r="30" spans="1:25">
      <c r="A30" s="61"/>
      <c r="B30" s="62"/>
      <c r="C30" s="62"/>
      <c r="D30" s="62"/>
      <c r="E30" s="62"/>
      <c r="F30" s="60"/>
      <c r="G30" s="61"/>
      <c r="H30" s="62"/>
      <c r="I30" s="62"/>
      <c r="J30" s="62"/>
      <c r="K30" s="66"/>
      <c r="L30" s="67"/>
      <c r="M30" s="10"/>
      <c r="N30" s="10"/>
      <c r="O30" s="10"/>
      <c r="P30" s="67">
        <v>3.4641016151377544</v>
      </c>
      <c r="Q30" s="10">
        <f>R45*2</f>
        <v>40</v>
      </c>
      <c r="R30" s="10">
        <f>S45*6</f>
        <v>144</v>
      </c>
      <c r="S30" s="10"/>
      <c r="T30" s="10"/>
      <c r="U30" s="10"/>
      <c r="V30" s="10">
        <v>46</v>
      </c>
      <c r="W30" s="67">
        <v>186</v>
      </c>
    </row>
    <row r="31" spans="1:25">
      <c r="A31" s="7"/>
      <c r="B31" s="8"/>
      <c r="C31" s="8"/>
      <c r="D31" s="8"/>
      <c r="E31" s="8"/>
      <c r="F31" s="9"/>
      <c r="G31" s="7"/>
      <c r="H31" s="8"/>
      <c r="I31" s="8"/>
      <c r="J31" s="8"/>
      <c r="K31" s="69"/>
      <c r="L31" s="68"/>
      <c r="M31" s="70"/>
      <c r="N31" s="70"/>
      <c r="O31" s="70"/>
      <c r="P31" s="68">
        <v>4.2426406871192848</v>
      </c>
      <c r="Q31" s="70">
        <f>R46*2</f>
        <v>46</v>
      </c>
      <c r="R31" s="70">
        <f>S46*6</f>
        <v>186</v>
      </c>
      <c r="S31" s="70"/>
      <c r="T31" s="70"/>
      <c r="U31" s="70"/>
      <c r="V31" s="70">
        <v>52</v>
      </c>
      <c r="W31" s="68">
        <v>150</v>
      </c>
    </row>
    <row r="32" spans="1:25" ht="23">
      <c r="A32" s="72" t="s">
        <v>13</v>
      </c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4"/>
      <c r="Q32">
        <f>R47*2</f>
        <v>52</v>
      </c>
      <c r="R32">
        <f>S47*6</f>
        <v>150</v>
      </c>
      <c r="V32">
        <v>58</v>
      </c>
      <c r="W32">
        <v>354</v>
      </c>
    </row>
    <row r="33" spans="1:23">
      <c r="A33" s="66"/>
      <c r="B33" s="10"/>
      <c r="C33" s="10"/>
      <c r="D33" s="10"/>
      <c r="E33" s="10"/>
      <c r="F33" s="67"/>
      <c r="G33" s="66"/>
      <c r="H33" s="10"/>
      <c r="I33" s="10"/>
      <c r="J33" s="10"/>
      <c r="K33" s="10"/>
      <c r="L33" s="67"/>
      <c r="Q33">
        <f>R48*2</f>
        <v>58</v>
      </c>
      <c r="R33">
        <f>S48*6</f>
        <v>354</v>
      </c>
      <c r="V33">
        <v>64</v>
      </c>
      <c r="W33">
        <v>456</v>
      </c>
    </row>
    <row r="34" spans="1:23">
      <c r="A34" s="66"/>
      <c r="B34" s="10"/>
      <c r="C34" s="10"/>
      <c r="D34" s="10"/>
      <c r="E34" s="10"/>
      <c r="F34" s="67"/>
      <c r="G34" s="66"/>
      <c r="H34" s="10"/>
      <c r="I34" s="10"/>
      <c r="J34" s="10"/>
      <c r="K34" s="10"/>
      <c r="L34" s="67"/>
      <c r="Q34">
        <f>R49*2</f>
        <v>64</v>
      </c>
      <c r="R34">
        <f>S49*6</f>
        <v>456</v>
      </c>
      <c r="V34">
        <v>70</v>
      </c>
      <c r="W34">
        <v>390</v>
      </c>
    </row>
    <row r="35" spans="1:23">
      <c r="A35" s="66"/>
      <c r="B35" s="10"/>
      <c r="C35" s="10"/>
      <c r="D35" s="10"/>
      <c r="E35" s="10"/>
      <c r="F35" s="67"/>
      <c r="G35" s="66"/>
      <c r="H35" s="10"/>
      <c r="I35" s="10"/>
      <c r="J35" s="10"/>
      <c r="K35" s="10"/>
      <c r="L35" s="67"/>
      <c r="Q35">
        <f>R50*2</f>
        <v>70</v>
      </c>
      <c r="R35">
        <f>S50*6</f>
        <v>390</v>
      </c>
      <c r="V35">
        <v>76</v>
      </c>
      <c r="W35">
        <v>96</v>
      </c>
    </row>
    <row r="36" spans="1:23">
      <c r="A36" s="66"/>
      <c r="B36" s="10"/>
      <c r="C36" s="10"/>
      <c r="D36" s="10"/>
      <c r="E36" s="10"/>
      <c r="F36" s="67"/>
      <c r="G36" s="66"/>
      <c r="H36" s="10"/>
      <c r="I36" s="10"/>
      <c r="J36" s="10"/>
      <c r="K36" s="10"/>
      <c r="L36" s="67"/>
      <c r="Q36">
        <f>R51*2</f>
        <v>76</v>
      </c>
      <c r="R36">
        <f>S51*6</f>
        <v>96</v>
      </c>
      <c r="V36">
        <v>82</v>
      </c>
      <c r="W36">
        <v>84</v>
      </c>
    </row>
    <row r="37" spans="1:23">
      <c r="A37" s="66"/>
      <c r="B37" s="10"/>
      <c r="C37" s="10"/>
      <c r="D37" s="10"/>
      <c r="E37" s="10"/>
      <c r="F37" s="67"/>
      <c r="G37" s="66"/>
      <c r="H37" s="10"/>
      <c r="I37" s="10"/>
      <c r="J37" s="10"/>
      <c r="K37" s="10"/>
      <c r="L37" s="67"/>
      <c r="Q37">
        <f>R52*2</f>
        <v>82</v>
      </c>
      <c r="R37">
        <f>S52*6</f>
        <v>84</v>
      </c>
      <c r="V37">
        <v>88</v>
      </c>
      <c r="W37">
        <v>78</v>
      </c>
    </row>
    <row r="38" spans="1:23">
      <c r="A38" s="66"/>
      <c r="B38" s="10"/>
      <c r="C38" s="10"/>
      <c r="D38" s="10"/>
      <c r="E38" s="10"/>
      <c r="F38" s="67"/>
      <c r="G38" s="66"/>
      <c r="H38" s="10"/>
      <c r="I38" s="10"/>
      <c r="J38" s="10"/>
      <c r="K38" s="10"/>
      <c r="L38" s="67"/>
      <c r="Q38">
        <f>R53*2</f>
        <v>88</v>
      </c>
      <c r="R38">
        <f>S53*6</f>
        <v>78</v>
      </c>
      <c r="V38">
        <v>94</v>
      </c>
      <c r="W38">
        <v>72</v>
      </c>
    </row>
    <row r="39" spans="1:23">
      <c r="A39" s="66"/>
      <c r="B39" s="10"/>
      <c r="C39" s="10"/>
      <c r="D39" s="10"/>
      <c r="E39" s="10"/>
      <c r="F39" s="67"/>
      <c r="G39" s="66"/>
      <c r="H39" s="10"/>
      <c r="I39" s="10"/>
      <c r="J39" s="10"/>
      <c r="K39" s="10"/>
      <c r="L39" s="67"/>
      <c r="Q39">
        <f>R54*2</f>
        <v>94</v>
      </c>
      <c r="R39">
        <f>S54*6</f>
        <v>72</v>
      </c>
      <c r="V39">
        <v>100</v>
      </c>
      <c r="W39">
        <v>120</v>
      </c>
    </row>
    <row r="40" spans="1:23">
      <c r="A40" s="66"/>
      <c r="B40" s="10"/>
      <c r="C40" s="10"/>
      <c r="D40" s="10"/>
      <c r="E40" s="10"/>
      <c r="F40" s="67"/>
      <c r="G40" s="66"/>
      <c r="H40" s="10"/>
      <c r="I40" s="10"/>
      <c r="J40" s="10"/>
      <c r="K40" s="10"/>
      <c r="L40" s="67"/>
      <c r="Q40">
        <f>R55*2</f>
        <v>100</v>
      </c>
      <c r="R40">
        <f>S55*6</f>
        <v>120</v>
      </c>
    </row>
    <row r="41" spans="1:23">
      <c r="A41" s="66"/>
      <c r="B41" s="10"/>
      <c r="C41" s="10"/>
      <c r="D41" s="10"/>
      <c r="E41" s="10"/>
      <c r="F41" s="67"/>
      <c r="G41" s="66"/>
      <c r="H41" s="10"/>
      <c r="I41" s="10"/>
      <c r="J41" s="10"/>
      <c r="K41" s="10"/>
      <c r="L41" s="67"/>
    </row>
    <row r="42" spans="1:23">
      <c r="A42" s="66"/>
      <c r="B42" s="10"/>
      <c r="C42" s="10"/>
      <c r="D42" s="10"/>
      <c r="E42" s="10"/>
      <c r="F42" s="67"/>
      <c r="G42" s="66"/>
      <c r="H42" s="10"/>
      <c r="I42" s="10"/>
      <c r="J42" s="10"/>
      <c r="K42" s="10"/>
      <c r="L42" s="67"/>
      <c r="N42" s="7">
        <v>35</v>
      </c>
      <c r="O42" s="11">
        <v>184</v>
      </c>
      <c r="P42" s="8">
        <v>392</v>
      </c>
      <c r="Q42" s="9">
        <v>81</v>
      </c>
      <c r="R42">
        <v>11</v>
      </c>
      <c r="S42">
        <v>26</v>
      </c>
    </row>
    <row r="43" spans="1:23">
      <c r="A43" s="66"/>
      <c r="B43" s="10"/>
      <c r="C43" s="10"/>
      <c r="D43" s="10"/>
      <c r="E43" s="10"/>
      <c r="F43" s="67"/>
      <c r="G43" s="66"/>
      <c r="H43" s="10"/>
      <c r="I43" s="10"/>
      <c r="J43" s="10"/>
      <c r="K43" s="10"/>
      <c r="L43" s="67"/>
      <c r="N43" s="7">
        <v>36</v>
      </c>
      <c r="O43" s="11">
        <v>124</v>
      </c>
      <c r="P43" s="8">
        <v>318</v>
      </c>
      <c r="Q43" s="9">
        <v>62</v>
      </c>
      <c r="R43">
        <v>14</v>
      </c>
      <c r="S43">
        <v>15</v>
      </c>
    </row>
    <row r="44" spans="1:23">
      <c r="A44" s="66"/>
      <c r="B44" s="10"/>
      <c r="C44" s="10"/>
      <c r="D44" s="10"/>
      <c r="E44" s="10"/>
      <c r="F44" s="67"/>
      <c r="G44" s="66"/>
      <c r="H44" s="10"/>
      <c r="I44" s="10"/>
      <c r="J44" s="10"/>
      <c r="K44" s="10"/>
      <c r="L44" s="67"/>
      <c r="N44" s="7">
        <v>37</v>
      </c>
      <c r="O44" s="8"/>
      <c r="P44" s="8">
        <v>277</v>
      </c>
      <c r="Q44" s="9">
        <v>76</v>
      </c>
      <c r="R44">
        <v>17</v>
      </c>
      <c r="S44">
        <v>39</v>
      </c>
    </row>
    <row r="45" spans="1:23">
      <c r="A45" s="66"/>
      <c r="B45" s="10"/>
      <c r="C45" s="10"/>
      <c r="D45" s="10"/>
      <c r="E45" s="10"/>
      <c r="F45" s="67"/>
      <c r="G45" s="66"/>
      <c r="H45" s="10"/>
      <c r="I45" s="10"/>
      <c r="J45" s="10"/>
      <c r="K45" s="10"/>
      <c r="L45" s="67"/>
      <c r="N45" s="7">
        <v>38</v>
      </c>
      <c r="O45" s="8"/>
      <c r="P45" s="8">
        <v>266</v>
      </c>
      <c r="Q45" s="9">
        <v>58</v>
      </c>
      <c r="R45">
        <v>20</v>
      </c>
      <c r="S45">
        <v>24</v>
      </c>
    </row>
    <row r="46" spans="1:23">
      <c r="A46" s="66"/>
      <c r="B46" s="10"/>
      <c r="C46" s="10"/>
      <c r="D46" s="10"/>
      <c r="E46" s="10"/>
      <c r="F46" s="67"/>
      <c r="G46" s="66"/>
      <c r="H46" s="10"/>
      <c r="I46" s="10"/>
      <c r="J46" s="10"/>
      <c r="K46" s="10"/>
      <c r="L46" s="67"/>
      <c r="N46" s="7">
        <v>39</v>
      </c>
      <c r="O46" s="8"/>
      <c r="P46" s="8">
        <v>727</v>
      </c>
      <c r="Q46" s="9">
        <v>70</v>
      </c>
      <c r="R46">
        <v>23</v>
      </c>
      <c r="S46">
        <v>31</v>
      </c>
    </row>
    <row r="47" spans="1:23">
      <c r="A47" s="66"/>
      <c r="B47" s="10"/>
      <c r="C47" s="10"/>
      <c r="D47" s="10"/>
      <c r="E47" s="10"/>
      <c r="F47" s="68"/>
      <c r="G47" s="69"/>
      <c r="H47" s="70"/>
      <c r="I47" s="10">
        <v>23</v>
      </c>
      <c r="J47" s="10">
        <v>47</v>
      </c>
      <c r="K47" s="10">
        <v>100</v>
      </c>
      <c r="L47" s="67">
        <v>65</v>
      </c>
      <c r="N47" s="7">
        <v>40</v>
      </c>
      <c r="O47" s="8"/>
      <c r="P47" s="8">
        <v>754</v>
      </c>
      <c r="Q47" s="9">
        <v>92</v>
      </c>
      <c r="R47">
        <v>26</v>
      </c>
      <c r="S47">
        <v>25</v>
      </c>
    </row>
    <row r="48" spans="1:23">
      <c r="A48" s="66"/>
      <c r="B48" s="10"/>
      <c r="C48" s="10"/>
      <c r="D48" s="10"/>
      <c r="E48" s="10"/>
      <c r="F48" s="10"/>
      <c r="G48" s="10"/>
      <c r="H48" s="10"/>
      <c r="I48" s="66">
        <v>26</v>
      </c>
      <c r="J48" s="10">
        <v>20</v>
      </c>
      <c r="K48" s="10">
        <v>126</v>
      </c>
      <c r="L48" s="67">
        <v>21</v>
      </c>
      <c r="N48" s="7">
        <v>41</v>
      </c>
      <c r="O48" s="8"/>
      <c r="P48" s="8">
        <v>268</v>
      </c>
      <c r="Q48" s="9">
        <v>165</v>
      </c>
      <c r="R48">
        <v>29</v>
      </c>
      <c r="S48">
        <v>59</v>
      </c>
    </row>
    <row r="49" spans="1:19">
      <c r="A49" s="66"/>
      <c r="B49" s="10"/>
      <c r="C49" s="10"/>
      <c r="D49" s="10"/>
      <c r="E49" s="10"/>
      <c r="F49" s="10"/>
      <c r="G49" s="10"/>
      <c r="H49" s="10"/>
      <c r="I49" s="66">
        <v>27</v>
      </c>
      <c r="J49" s="10">
        <v>37</v>
      </c>
      <c r="K49" s="10">
        <v>142</v>
      </c>
      <c r="L49" s="67">
        <v>32</v>
      </c>
      <c r="N49" s="7">
        <v>42</v>
      </c>
      <c r="O49" s="8"/>
      <c r="P49" s="8">
        <v>245</v>
      </c>
      <c r="Q49" s="9">
        <v>170</v>
      </c>
      <c r="R49">
        <v>32</v>
      </c>
      <c r="S49">
        <v>76</v>
      </c>
    </row>
    <row r="50" spans="1:19">
      <c r="A50" s="66"/>
      <c r="B50" s="10"/>
      <c r="C50" s="10"/>
      <c r="D50" s="10"/>
      <c r="E50" s="10"/>
      <c r="F50" s="10"/>
      <c r="G50" s="10"/>
      <c r="H50" s="10"/>
      <c r="I50" s="66">
        <v>28</v>
      </c>
      <c r="J50" s="10">
        <v>33</v>
      </c>
      <c r="K50" s="10">
        <v>119</v>
      </c>
      <c r="L50" s="67">
        <v>34</v>
      </c>
      <c r="N50" s="7">
        <v>43</v>
      </c>
      <c r="O50" s="8"/>
      <c r="P50" s="8">
        <v>309</v>
      </c>
      <c r="Q50" s="9">
        <v>222</v>
      </c>
      <c r="R50">
        <v>35</v>
      </c>
      <c r="S50">
        <v>65</v>
      </c>
    </row>
    <row r="51" spans="1:19">
      <c r="A51" s="66"/>
      <c r="B51" s="10"/>
      <c r="C51" s="10"/>
      <c r="D51" s="10"/>
      <c r="E51" s="10"/>
      <c r="F51" s="10"/>
      <c r="G51" s="10"/>
      <c r="H51" s="10"/>
      <c r="I51" s="66">
        <v>29</v>
      </c>
      <c r="J51" s="10">
        <v>61</v>
      </c>
      <c r="K51" s="10">
        <v>116</v>
      </c>
      <c r="L51" s="67">
        <v>50</v>
      </c>
      <c r="N51" s="7">
        <v>44</v>
      </c>
      <c r="O51" s="8"/>
      <c r="P51" s="8">
        <v>1588</v>
      </c>
      <c r="Q51" s="9">
        <v>1163</v>
      </c>
      <c r="R51">
        <v>38</v>
      </c>
      <c r="S51">
        <v>16</v>
      </c>
    </row>
    <row r="52" spans="1:19">
      <c r="A52" s="66"/>
      <c r="B52" s="10"/>
      <c r="C52" s="10"/>
      <c r="D52" s="10"/>
      <c r="E52" s="10"/>
      <c r="F52" s="10"/>
      <c r="G52" s="10"/>
      <c r="H52" s="10"/>
      <c r="I52" s="66">
        <v>30</v>
      </c>
      <c r="J52" s="10">
        <v>67</v>
      </c>
      <c r="K52" s="10">
        <v>542</v>
      </c>
      <c r="L52" s="67">
        <v>206</v>
      </c>
      <c r="N52" s="7">
        <v>45</v>
      </c>
      <c r="O52" s="8"/>
      <c r="P52" s="8">
        <v>420</v>
      </c>
      <c r="Q52" s="9">
        <v>329</v>
      </c>
      <c r="R52">
        <v>41</v>
      </c>
      <c r="S52">
        <v>14</v>
      </c>
    </row>
    <row r="53" spans="1:19">
      <c r="A53" s="66"/>
      <c r="B53" s="10"/>
      <c r="C53" s="10"/>
      <c r="D53" s="10"/>
      <c r="E53" s="10"/>
      <c r="F53" s="10"/>
      <c r="G53" s="10"/>
      <c r="H53" s="10"/>
      <c r="I53" s="66">
        <v>31</v>
      </c>
      <c r="J53" s="10">
        <v>66</v>
      </c>
      <c r="K53" s="10">
        <v>208</v>
      </c>
      <c r="L53" s="67">
        <v>74</v>
      </c>
      <c r="N53" s="7">
        <v>46</v>
      </c>
      <c r="O53" s="8"/>
      <c r="P53" s="8">
        <v>236</v>
      </c>
      <c r="Q53" s="9">
        <v>188</v>
      </c>
      <c r="R53">
        <v>44</v>
      </c>
      <c r="S53">
        <v>13</v>
      </c>
    </row>
    <row r="54" spans="1:19">
      <c r="A54" s="66"/>
      <c r="B54" s="10"/>
      <c r="C54" s="10"/>
      <c r="D54" s="10"/>
      <c r="E54" s="10"/>
      <c r="F54" s="10"/>
      <c r="G54" s="10"/>
      <c r="H54" s="10"/>
      <c r="I54" s="66">
        <v>32</v>
      </c>
      <c r="J54" s="10">
        <v>65</v>
      </c>
      <c r="K54" s="10">
        <v>100</v>
      </c>
      <c r="L54" s="67">
        <v>50</v>
      </c>
      <c r="N54" s="7">
        <v>47</v>
      </c>
      <c r="O54" s="8"/>
      <c r="P54" s="8">
        <v>250</v>
      </c>
      <c r="Q54" s="9">
        <v>157</v>
      </c>
      <c r="R54">
        <v>47</v>
      </c>
      <c r="S54">
        <v>12</v>
      </c>
    </row>
    <row r="55" spans="1:19">
      <c r="A55" s="66"/>
      <c r="B55" s="10"/>
      <c r="C55" s="10"/>
      <c r="D55" s="10"/>
      <c r="E55" s="10"/>
      <c r="F55" s="10"/>
      <c r="G55" s="10"/>
      <c r="H55" s="10"/>
      <c r="I55" s="66">
        <v>33</v>
      </c>
      <c r="J55" s="10">
        <v>65</v>
      </c>
      <c r="K55" s="10">
        <v>95</v>
      </c>
      <c r="L55" s="67">
        <v>41</v>
      </c>
      <c r="N55" s="7"/>
      <c r="O55" s="8"/>
      <c r="P55" s="8"/>
      <c r="Q55" s="9"/>
      <c r="R55">
        <v>50</v>
      </c>
      <c r="S55">
        <v>20</v>
      </c>
    </row>
    <row r="56" spans="1:19">
      <c r="A56" s="66"/>
      <c r="B56" s="10"/>
      <c r="C56" s="10"/>
      <c r="D56" s="10"/>
      <c r="E56" s="10"/>
      <c r="F56" s="10"/>
      <c r="G56" s="10"/>
      <c r="H56" s="10"/>
      <c r="I56" s="66">
        <v>34</v>
      </c>
      <c r="J56" s="10">
        <v>55</v>
      </c>
      <c r="K56" s="10">
        <v>83</v>
      </c>
      <c r="L56" s="67">
        <v>33</v>
      </c>
      <c r="N56" s="7"/>
      <c r="O56" s="8"/>
      <c r="P56" s="8"/>
      <c r="Q56" s="9"/>
    </row>
    <row r="57" spans="1:19">
      <c r="A57" s="66"/>
      <c r="B57" s="10"/>
      <c r="C57" s="10"/>
      <c r="D57" s="10"/>
      <c r="E57" s="10"/>
      <c r="F57" s="10"/>
      <c r="G57" s="10"/>
      <c r="H57" s="10"/>
      <c r="I57" s="66"/>
      <c r="J57" s="10"/>
      <c r="K57" s="10"/>
      <c r="L57" s="67"/>
      <c r="N57" s="30"/>
      <c r="O57" s="11"/>
    </row>
    <row r="58" spans="1:19">
      <c r="A58" s="66"/>
      <c r="B58" s="10"/>
      <c r="C58" s="10"/>
      <c r="D58" s="10"/>
      <c r="E58" s="10"/>
      <c r="F58" s="10"/>
      <c r="G58" s="10"/>
      <c r="H58" s="10"/>
      <c r="I58" s="66">
        <v>58</v>
      </c>
      <c r="J58" s="71">
        <f t="shared" ref="J58:J59" si="0">K58/3</f>
        <v>12.333333333333334</v>
      </c>
      <c r="K58" s="10">
        <v>37</v>
      </c>
      <c r="L58" s="67">
        <v>12</v>
      </c>
      <c r="N58" s="7">
        <v>83</v>
      </c>
      <c r="O58" s="8"/>
      <c r="P58" s="8">
        <v>64</v>
      </c>
      <c r="Q58" s="9">
        <v>71</v>
      </c>
    </row>
    <row r="59" spans="1:19">
      <c r="A59" s="66"/>
      <c r="B59" s="10"/>
      <c r="C59" s="10"/>
      <c r="D59" s="10"/>
      <c r="E59" s="10"/>
      <c r="F59" s="10"/>
      <c r="G59" s="10"/>
      <c r="H59" s="10"/>
      <c r="I59" s="66">
        <v>59</v>
      </c>
      <c r="J59" s="71">
        <f t="shared" si="0"/>
        <v>10.333333333333334</v>
      </c>
      <c r="K59" s="10">
        <v>31</v>
      </c>
      <c r="L59" s="67">
        <v>14</v>
      </c>
      <c r="N59" s="7">
        <v>84</v>
      </c>
      <c r="O59" s="8"/>
      <c r="P59" s="8">
        <v>70</v>
      </c>
      <c r="Q59" s="9">
        <v>72</v>
      </c>
    </row>
    <row r="60" spans="1:19">
      <c r="A60" s="66"/>
      <c r="B60" s="10"/>
      <c r="C60" s="10"/>
      <c r="D60" s="10"/>
      <c r="E60" s="10"/>
      <c r="F60" s="10"/>
      <c r="G60" s="10"/>
      <c r="H60" s="10"/>
      <c r="I60" s="66">
        <v>60</v>
      </c>
      <c r="J60" s="71">
        <f>K60/3</f>
        <v>7.666666666666667</v>
      </c>
      <c r="K60" s="10">
        <v>23</v>
      </c>
      <c r="L60" s="67">
        <v>7</v>
      </c>
      <c r="N60" s="7">
        <v>85</v>
      </c>
      <c r="O60" s="8"/>
      <c r="P60" s="8">
        <v>80</v>
      </c>
      <c r="Q60" s="9">
        <v>66</v>
      </c>
    </row>
    <row r="61" spans="1:19">
      <c r="A61" s="66"/>
      <c r="B61" s="10"/>
      <c r="C61" s="10"/>
      <c r="D61" s="10"/>
      <c r="E61" s="10"/>
      <c r="F61" s="10"/>
      <c r="G61" s="10"/>
      <c r="H61" s="10"/>
      <c r="I61" s="66">
        <v>61</v>
      </c>
      <c r="J61" s="10">
        <v>9</v>
      </c>
      <c r="K61" s="10">
        <v>43</v>
      </c>
      <c r="L61" s="67">
        <v>13</v>
      </c>
      <c r="N61" s="7">
        <v>86</v>
      </c>
      <c r="O61" s="8"/>
      <c r="P61" s="8">
        <v>74</v>
      </c>
      <c r="Q61" s="9">
        <v>96</v>
      </c>
    </row>
    <row r="62" spans="1:19">
      <c r="A62" s="66"/>
      <c r="B62" s="10"/>
      <c r="C62" s="10"/>
      <c r="D62" s="10"/>
      <c r="E62" s="10"/>
      <c r="F62" s="10"/>
      <c r="G62" s="10"/>
      <c r="H62" s="10"/>
      <c r="I62" s="66">
        <v>62</v>
      </c>
      <c r="J62" s="10">
        <v>19</v>
      </c>
      <c r="K62" s="10">
        <v>32</v>
      </c>
      <c r="L62" s="67">
        <v>18</v>
      </c>
      <c r="N62" s="7">
        <v>87</v>
      </c>
      <c r="O62" s="8"/>
      <c r="P62" s="8">
        <v>68</v>
      </c>
      <c r="Q62" s="9">
        <v>122</v>
      </c>
    </row>
    <row r="63" spans="1:19">
      <c r="A63" s="66"/>
      <c r="B63" s="10"/>
      <c r="C63" s="10"/>
      <c r="D63" s="10"/>
      <c r="E63" s="10"/>
      <c r="F63" s="10"/>
      <c r="G63" s="10"/>
      <c r="H63" s="10"/>
      <c r="I63" s="66">
        <v>63</v>
      </c>
      <c r="J63" s="10">
        <v>6</v>
      </c>
      <c r="K63" s="10">
        <v>28</v>
      </c>
      <c r="L63" s="67">
        <v>16</v>
      </c>
      <c r="N63" s="7">
        <v>88</v>
      </c>
      <c r="O63" s="11"/>
      <c r="P63" s="8">
        <v>65</v>
      </c>
      <c r="Q63" s="9">
        <v>73</v>
      </c>
    </row>
    <row r="64" spans="1:19">
      <c r="A64" s="66"/>
      <c r="B64" s="10"/>
      <c r="C64" s="10"/>
      <c r="D64" s="10"/>
      <c r="E64" s="10"/>
      <c r="F64" s="10"/>
      <c r="G64" s="10"/>
      <c r="H64" s="10"/>
      <c r="I64" s="66">
        <v>64</v>
      </c>
      <c r="J64" s="10">
        <v>13</v>
      </c>
      <c r="K64" s="10">
        <v>56</v>
      </c>
      <c r="L64" s="67">
        <v>16</v>
      </c>
      <c r="N64" s="13">
        <v>89</v>
      </c>
      <c r="O64" s="14"/>
      <c r="P64" s="14">
        <v>70</v>
      </c>
      <c r="Q64" s="16">
        <v>70</v>
      </c>
    </row>
    <row r="65" spans="1:12">
      <c r="A65" s="66"/>
      <c r="B65" s="10"/>
      <c r="C65" s="10"/>
      <c r="D65" s="10"/>
      <c r="E65" s="10"/>
      <c r="F65" s="10"/>
      <c r="G65" s="10"/>
      <c r="H65" s="10"/>
      <c r="I65" s="66">
        <v>65</v>
      </c>
      <c r="J65" s="10">
        <v>10</v>
      </c>
      <c r="K65" s="10">
        <v>82</v>
      </c>
      <c r="L65" s="67">
        <v>35</v>
      </c>
    </row>
    <row r="66" spans="1:12">
      <c r="A66" s="69"/>
      <c r="B66" s="70"/>
      <c r="C66" s="70"/>
      <c r="D66" s="70"/>
      <c r="E66" s="70"/>
      <c r="F66" s="70"/>
      <c r="G66" s="70"/>
      <c r="H66" s="70"/>
      <c r="I66" s="69">
        <v>66</v>
      </c>
      <c r="J66" s="70">
        <v>15</v>
      </c>
      <c r="K66" s="70">
        <v>57</v>
      </c>
      <c r="L66" s="68">
        <v>16</v>
      </c>
    </row>
    <row r="67" spans="1:12">
      <c r="A67" s="7"/>
      <c r="B67" s="8"/>
      <c r="C67" s="8"/>
      <c r="D67" s="8"/>
      <c r="E67" s="8"/>
      <c r="I67" s="7">
        <v>67</v>
      </c>
      <c r="J67" s="8">
        <v>9</v>
      </c>
      <c r="K67" s="8">
        <v>37</v>
      </c>
      <c r="L67" s="9">
        <v>16</v>
      </c>
    </row>
    <row r="68" spans="1:12">
      <c r="A68" s="7"/>
      <c r="B68" s="8"/>
      <c r="C68" s="8"/>
      <c r="D68" s="8"/>
      <c r="E68" s="8"/>
      <c r="I68" s="7">
        <v>68</v>
      </c>
      <c r="J68" s="8">
        <v>9</v>
      </c>
      <c r="K68" s="8">
        <v>29</v>
      </c>
      <c r="L68" s="9">
        <v>12</v>
      </c>
    </row>
    <row r="69" spans="1:12">
      <c r="A69" s="7"/>
      <c r="B69" s="8"/>
      <c r="C69" s="8"/>
      <c r="D69" s="8"/>
      <c r="E69" s="8"/>
      <c r="I69" s="13">
        <v>69</v>
      </c>
      <c r="J69" s="14">
        <v>5</v>
      </c>
      <c r="K69" s="14">
        <v>30</v>
      </c>
      <c r="L69" s="16">
        <v>14</v>
      </c>
    </row>
    <row r="70" spans="1:12">
      <c r="A70" s="7"/>
      <c r="B70" s="8"/>
      <c r="C70" s="8"/>
      <c r="D70" s="8"/>
      <c r="E70" s="8"/>
    </row>
    <row r="71" spans="1:12">
      <c r="A71" s="7"/>
      <c r="B71" s="8"/>
      <c r="C71" s="8"/>
      <c r="D71" s="8"/>
      <c r="E71" s="8"/>
    </row>
    <row r="72" spans="1:12">
      <c r="A72" s="7"/>
      <c r="B72" s="8"/>
      <c r="C72" s="8"/>
      <c r="D72" s="8"/>
      <c r="E72" s="8"/>
    </row>
    <row r="73" spans="1:12">
      <c r="A73" s="13"/>
      <c r="B73" s="14"/>
      <c r="C73" s="14"/>
      <c r="D73" s="14"/>
      <c r="E73" s="14"/>
    </row>
  </sheetData>
  <sheetProtection selectLockedCells="1" selectUnlockedCells="1"/>
  <mergeCells count="4">
    <mergeCell ref="A1:D1"/>
    <mergeCell ref="F1:I1"/>
    <mergeCell ref="A32:L32"/>
    <mergeCell ref="K1:W1"/>
  </mergeCells>
  <phoneticPr fontId="4"/>
  <pageMargins left="0.78749999999999998" right="0.78749999999999998" top="1.0527777777777778" bottom="1.0527777777777778" header="0.78749999999999998" footer="0.78749999999999998"/>
  <pageSetup scale="57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showRuler="0" workbookViewId="0">
      <selection activeCell="L33" sqref="L33"/>
    </sheetView>
  </sheetViews>
  <sheetFormatPr baseColWidth="10" defaultRowHeight="12" x14ac:dyDescent="0"/>
  <cols>
    <col min="1" max="1" width="2.1640625" bestFit="1" customWidth="1"/>
    <col min="2" max="3" width="8.1640625" bestFit="1" customWidth="1"/>
    <col min="4" max="4" width="7.1640625" bestFit="1" customWidth="1"/>
    <col min="5" max="5" width="9" bestFit="1" customWidth="1"/>
    <col min="6" max="6" width="2" customWidth="1"/>
    <col min="7" max="8" width="12.1640625" bestFit="1" customWidth="1"/>
  </cols>
  <sheetData>
    <row r="1" spans="1:10">
      <c r="G1" s="64" t="s">
        <v>13</v>
      </c>
      <c r="H1" s="82" t="s">
        <v>57</v>
      </c>
      <c r="I1" s="64" t="s">
        <v>58</v>
      </c>
      <c r="J1" s="78" t="s">
        <v>59</v>
      </c>
    </row>
    <row r="2" spans="1:10">
      <c r="A2" t="s">
        <v>50</v>
      </c>
      <c r="B2" t="s">
        <v>54</v>
      </c>
      <c r="C2" t="s">
        <v>55</v>
      </c>
      <c r="D2" t="s">
        <v>56</v>
      </c>
      <c r="E2" t="s">
        <v>51</v>
      </c>
      <c r="G2" s="64"/>
      <c r="H2" s="82" t="s">
        <v>53</v>
      </c>
      <c r="I2" s="64" t="s">
        <v>53</v>
      </c>
      <c r="J2" s="78" t="s">
        <v>53</v>
      </c>
    </row>
    <row r="3" spans="1:10">
      <c r="A3">
        <v>1</v>
      </c>
      <c r="B3">
        <v>0.154</v>
      </c>
      <c r="C3">
        <v>0.15440000000000001</v>
      </c>
      <c r="D3">
        <v>0.13919999999999999</v>
      </c>
      <c r="E3">
        <v>0.56399999999999995</v>
      </c>
      <c r="G3" s="64" t="s">
        <v>60</v>
      </c>
      <c r="H3" s="79">
        <f>H15*(180/3.14159)</f>
        <v>15.845832805367646</v>
      </c>
      <c r="I3" s="56">
        <f>H16*(180/3.14159)</f>
        <v>15.888077709156923</v>
      </c>
      <c r="J3" s="80">
        <f>H17*(180/3.14159)</f>
        <v>14.288748379986735</v>
      </c>
    </row>
    <row r="4" spans="1:10">
      <c r="A4">
        <v>2</v>
      </c>
      <c r="B4" s="94">
        <f>AVERAGE(B3:C3)</f>
        <v>0.1542</v>
      </c>
      <c r="C4" s="94"/>
      <c r="E4">
        <v>0.40300000000000002</v>
      </c>
      <c r="G4" s="64" t="s">
        <v>61</v>
      </c>
      <c r="H4" s="81">
        <f>I15*(180/3.14159)</f>
        <v>33.09984532773381</v>
      </c>
      <c r="I4" s="53">
        <f>I16*(180/3.14159)</f>
        <v>33.196913052813308</v>
      </c>
      <c r="J4" s="80">
        <f>I17*(180/3.14159)</f>
        <v>29.578621419406637</v>
      </c>
    </row>
    <row r="5" spans="1:10">
      <c r="G5" s="64"/>
      <c r="H5" s="81"/>
      <c r="I5" s="56"/>
      <c r="J5" s="80"/>
    </row>
    <row r="6" spans="1:10">
      <c r="G6" s="64" t="s">
        <v>23</v>
      </c>
      <c r="H6" s="82" t="s">
        <v>57</v>
      </c>
      <c r="I6" s="64" t="s">
        <v>58</v>
      </c>
      <c r="J6" s="78" t="s">
        <v>59</v>
      </c>
    </row>
    <row r="7" spans="1:10">
      <c r="G7" s="64"/>
      <c r="H7" s="82" t="s">
        <v>53</v>
      </c>
      <c r="I7" s="64" t="s">
        <v>53</v>
      </c>
      <c r="J7" s="78" t="s">
        <v>53</v>
      </c>
    </row>
    <row r="8" spans="1:10">
      <c r="G8" s="64" t="s">
        <v>60</v>
      </c>
      <c r="H8" s="79">
        <f>H21*(180/3.14159)</f>
        <v>22.465948987264909</v>
      </c>
      <c r="I8" s="56">
        <f>H22*(180/3.14159)</f>
        <v>22.527502420350718</v>
      </c>
      <c r="J8" s="80">
        <f>H23*(180/3.14159)</f>
        <v>20.206807917253062</v>
      </c>
    </row>
    <row r="9" spans="1:10">
      <c r="G9" s="64" t="s">
        <v>61</v>
      </c>
      <c r="H9" s="81">
        <f>I21*(180/3.14159)</f>
        <v>49.841955164834829</v>
      </c>
      <c r="I9" s="53">
        <f>I22*(180/3.14159)</f>
        <v>50.018644928285113</v>
      </c>
      <c r="J9" s="80">
        <f>I23*(180/3.14159)</f>
        <v>43.695000526551027</v>
      </c>
    </row>
    <row r="10" spans="1:10">
      <c r="G10" s="1"/>
    </row>
    <row r="13" spans="1:10">
      <c r="H13" t="s">
        <v>60</v>
      </c>
      <c r="I13" t="s">
        <v>61</v>
      </c>
    </row>
    <row r="14" spans="1:10">
      <c r="H14" t="s">
        <v>52</v>
      </c>
      <c r="I14" t="s">
        <v>52</v>
      </c>
    </row>
    <row r="15" spans="1:10">
      <c r="G15" t="s">
        <v>57</v>
      </c>
      <c r="H15">
        <f>ASIN((A3*B3)/E3)</f>
        <v>0.27656172157230524</v>
      </c>
      <c r="I15">
        <f>ASIN((2*B3)/E3)</f>
        <v>0.57770079490641812</v>
      </c>
    </row>
    <row r="16" spans="1:10">
      <c r="G16" t="s">
        <v>58</v>
      </c>
      <c r="H16">
        <f>ASIN((A3*C3)/E3)</f>
        <v>0.27729903361283498</v>
      </c>
      <c r="I16">
        <f>ASIN((2*C3)/E3)</f>
        <v>0.57939494487548759</v>
      </c>
    </row>
    <row r="17" spans="7:13">
      <c r="G17" t="s">
        <v>59</v>
      </c>
      <c r="H17">
        <f>ASIN((D3*A3)/E3)</f>
        <v>0.24938549457268069</v>
      </c>
      <c r="I17">
        <f>ASIN((D3*2)/E3)</f>
        <v>0.51624389591663167</v>
      </c>
    </row>
    <row r="19" spans="7:13">
      <c r="H19" t="s">
        <v>60</v>
      </c>
      <c r="I19" t="s">
        <v>61</v>
      </c>
      <c r="L19">
        <f>0.125/(180/3.14159)</f>
        <v>2.181659722222222E-3</v>
      </c>
    </row>
    <row r="20" spans="7:13">
      <c r="H20" t="s">
        <v>52</v>
      </c>
      <c r="I20" t="s">
        <v>52</v>
      </c>
    </row>
    <row r="21" spans="7:13">
      <c r="G21" t="s">
        <v>57</v>
      </c>
      <c r="H21">
        <f>ASIN((1*B3)/E4)</f>
        <v>0.39210444821611978</v>
      </c>
      <c r="I21">
        <f>ASIN((2*B3)/E4)</f>
        <v>0.86990548847940807</v>
      </c>
    </row>
    <row r="22" spans="7:13">
      <c r="G22" t="s">
        <v>58</v>
      </c>
      <c r="H22">
        <f>ASIN((1*C3)/E4)</f>
        <v>0.3931787573819423</v>
      </c>
      <c r="I22">
        <f>ASIN((2*C3)/E4)</f>
        <v>0.87298930400139574</v>
      </c>
    </row>
    <row r="23" spans="7:13">
      <c r="G23" t="s">
        <v>59</v>
      </c>
      <c r="H23">
        <f>ASIN((1*D3)/E4)</f>
        <v>0.35267503158201691</v>
      </c>
      <c r="I23">
        <f>ASIN((2*D3)/E4)</f>
        <v>0.76262098169004133</v>
      </c>
    </row>
    <row r="26" spans="7:13">
      <c r="G26" s="64" t="s">
        <v>13</v>
      </c>
      <c r="H26" s="82" t="s">
        <v>57</v>
      </c>
      <c r="I26" s="64" t="s">
        <v>58</v>
      </c>
      <c r="J26" s="78" t="s">
        <v>59</v>
      </c>
      <c r="K26" s="82" t="s">
        <v>57</v>
      </c>
      <c r="L26" s="64" t="s">
        <v>58</v>
      </c>
      <c r="M26" s="78" t="s">
        <v>59</v>
      </c>
    </row>
    <row r="27" spans="7:13">
      <c r="G27" s="64"/>
      <c r="H27" s="82" t="s">
        <v>53</v>
      </c>
      <c r="I27" s="64" t="s">
        <v>53</v>
      </c>
      <c r="J27" s="78" t="s">
        <v>53</v>
      </c>
      <c r="K27" s="82" t="s">
        <v>53</v>
      </c>
      <c r="L27" s="64" t="s">
        <v>53</v>
      </c>
      <c r="M27" s="78" t="s">
        <v>53</v>
      </c>
    </row>
    <row r="28" spans="7:13">
      <c r="G28" s="64" t="s">
        <v>60</v>
      </c>
      <c r="H28" s="79"/>
      <c r="I28" s="56">
        <v>15</v>
      </c>
      <c r="J28" s="80">
        <v>13.5</v>
      </c>
      <c r="K28" s="79"/>
      <c r="L28" s="56">
        <f>I28/(180/3.14159)</f>
        <v>0.26179916666666664</v>
      </c>
      <c r="M28" s="80">
        <f>J28/(180/3.14159)</f>
        <v>0.23561925</v>
      </c>
    </row>
    <row r="29" spans="7:13">
      <c r="G29" s="64" t="s">
        <v>61</v>
      </c>
      <c r="H29" s="81"/>
      <c r="I29" s="53">
        <v>32.5</v>
      </c>
      <c r="J29" s="80">
        <v>29</v>
      </c>
      <c r="K29" s="81"/>
      <c r="L29" s="56">
        <f>I29/(180/3.14159)</f>
        <v>0.56723152777777774</v>
      </c>
      <c r="M29" s="80">
        <f>J29/(180/3.14159)</f>
        <v>0.50614505555555556</v>
      </c>
    </row>
    <row r="30" spans="7:13">
      <c r="G30" s="64"/>
      <c r="H30" s="81"/>
      <c r="I30" s="56"/>
      <c r="J30" s="80"/>
      <c r="K30" s="81"/>
      <c r="L30" s="56"/>
      <c r="M30" s="80"/>
    </row>
    <row r="31" spans="7:13">
      <c r="G31" s="64" t="s">
        <v>23</v>
      </c>
      <c r="H31" s="82" t="s">
        <v>57</v>
      </c>
      <c r="I31" s="64" t="s">
        <v>58</v>
      </c>
      <c r="J31" s="78" t="s">
        <v>59</v>
      </c>
      <c r="K31" s="82" t="s">
        <v>57</v>
      </c>
      <c r="L31" s="64" t="s">
        <v>58</v>
      </c>
      <c r="M31" s="78" t="s">
        <v>59</v>
      </c>
    </row>
    <row r="32" spans="7:13">
      <c r="G32" s="64"/>
      <c r="H32" s="82" t="s">
        <v>53</v>
      </c>
      <c r="I32" s="64" t="s">
        <v>53</v>
      </c>
      <c r="J32" s="78" t="s">
        <v>53</v>
      </c>
      <c r="K32" s="82" t="s">
        <v>53</v>
      </c>
      <c r="L32" s="64" t="s">
        <v>53</v>
      </c>
      <c r="M32" s="78" t="s">
        <v>53</v>
      </c>
    </row>
    <row r="33" spans="7:13">
      <c r="G33" s="64" t="s">
        <v>60</v>
      </c>
      <c r="H33" s="79"/>
      <c r="I33" s="56">
        <v>22</v>
      </c>
      <c r="J33" s="80">
        <v>20</v>
      </c>
      <c r="K33" s="79"/>
      <c r="L33" s="56">
        <f>I33/(180/3.14159)</f>
        <v>0.38397211111111113</v>
      </c>
      <c r="M33" s="56">
        <f>J33/(180/3.14159)</f>
        <v>0.34906555555555557</v>
      </c>
    </row>
    <row r="34" spans="7:13">
      <c r="G34" s="64" t="s">
        <v>61</v>
      </c>
      <c r="H34" s="81"/>
      <c r="I34" s="53" t="s">
        <v>41</v>
      </c>
      <c r="J34" s="80">
        <v>43.5</v>
      </c>
      <c r="K34" s="81"/>
      <c r="L34" s="56" t="s">
        <v>41</v>
      </c>
      <c r="M34" s="56">
        <f>J34/(180/3.14159)</f>
        <v>0.75921758333333333</v>
      </c>
    </row>
    <row r="36" spans="7:13">
      <c r="I36" t="s">
        <v>62</v>
      </c>
      <c r="J36" t="s">
        <v>62</v>
      </c>
      <c r="K36" t="s">
        <v>63</v>
      </c>
      <c r="L36" t="s">
        <v>63</v>
      </c>
    </row>
    <row r="37" spans="7:13">
      <c r="I37" t="s">
        <v>60</v>
      </c>
      <c r="J37" t="s">
        <v>61</v>
      </c>
      <c r="K37" t="s">
        <v>60</v>
      </c>
      <c r="L37" t="s">
        <v>61</v>
      </c>
    </row>
    <row r="38" spans="7:13">
      <c r="H38" t="s">
        <v>13</v>
      </c>
      <c r="I38">
        <f>(1*D3)/(SIN(M28))</f>
        <v>0.59628562801233509</v>
      </c>
      <c r="J38">
        <f>(2*D3)/(SIN(M29))</f>
        <v>0.5742464734522631</v>
      </c>
      <c r="K38">
        <f>(1*B4)/(SIN(L28))</f>
        <v>0.59578354134195932</v>
      </c>
      <c r="L38">
        <f>(2*B4)/(SIN(L29))</f>
        <v>0.57398186625704406</v>
      </c>
    </row>
    <row r="39" spans="7:13">
      <c r="H39" t="s">
        <v>23</v>
      </c>
      <c r="I39">
        <f>(1*D3)/(SIN(M33))</f>
        <v>0.40699390219844206</v>
      </c>
      <c r="J39">
        <f>(2*D3)/(SIN(M34))</f>
        <v>0.40444299778886028</v>
      </c>
      <c r="K39">
        <f>(1*B4)/(SIN(L33))</f>
        <v>0.41163216689907817</v>
      </c>
    </row>
  </sheetData>
  <mergeCells count="1">
    <mergeCell ref="B4:C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workbookViewId="0">
      <selection activeCell="H4" sqref="H4:H24"/>
    </sheetView>
  </sheetViews>
  <sheetFormatPr baseColWidth="10" defaultRowHeight="12" x14ac:dyDescent="0"/>
  <sheetData>
    <row r="1" spans="1:11" ht="21">
      <c r="A1" s="91" t="s">
        <v>13</v>
      </c>
      <c r="B1" s="92"/>
      <c r="C1" s="92"/>
      <c r="D1" s="93"/>
      <c r="E1" s="83"/>
      <c r="F1" s="91" t="s">
        <v>23</v>
      </c>
      <c r="G1" s="92"/>
      <c r="H1" s="92"/>
      <c r="I1" s="93"/>
    </row>
    <row r="2" spans="1:11">
      <c r="A2" s="85" t="s">
        <v>38</v>
      </c>
      <c r="B2" s="86"/>
      <c r="C2" s="86" t="s">
        <v>19</v>
      </c>
      <c r="D2" s="86"/>
      <c r="E2" s="86"/>
      <c r="F2" s="87"/>
      <c r="G2" s="85" t="s">
        <v>39</v>
      </c>
      <c r="H2" s="86"/>
      <c r="I2" s="86" t="s">
        <v>19</v>
      </c>
      <c r="J2" s="86"/>
      <c r="K2" s="86"/>
    </row>
    <row r="3" spans="1:11">
      <c r="A3" s="85"/>
      <c r="B3" s="86"/>
      <c r="C3" s="86" t="s">
        <v>37</v>
      </c>
      <c r="D3" s="86" t="s">
        <v>36</v>
      </c>
      <c r="E3" s="86" t="s">
        <v>35</v>
      </c>
      <c r="F3" s="87"/>
      <c r="G3" s="85" t="s">
        <v>10</v>
      </c>
      <c r="H3" s="86"/>
      <c r="I3" s="86" t="s">
        <v>40</v>
      </c>
      <c r="J3" s="86" t="s">
        <v>36</v>
      </c>
      <c r="K3" s="86" t="s">
        <v>35</v>
      </c>
    </row>
    <row r="4" spans="1:11">
      <c r="A4" s="85" t="s">
        <v>10</v>
      </c>
      <c r="B4" s="86"/>
      <c r="C4" s="86" t="s">
        <v>6</v>
      </c>
      <c r="D4" s="86" t="s">
        <v>6</v>
      </c>
      <c r="E4" s="86" t="s">
        <v>6</v>
      </c>
      <c r="F4" s="87"/>
      <c r="G4" s="84">
        <v>35</v>
      </c>
      <c r="H4" s="16">
        <f>G4/2</f>
        <v>17.5</v>
      </c>
      <c r="I4" s="16">
        <v>184</v>
      </c>
      <c r="J4" s="16">
        <v>392</v>
      </c>
      <c r="K4" s="16">
        <v>81</v>
      </c>
    </row>
    <row r="5" spans="1:11">
      <c r="A5" s="84">
        <v>25</v>
      </c>
      <c r="B5">
        <f>A5/2</f>
        <v>12.5</v>
      </c>
      <c r="C5" s="16">
        <v>12</v>
      </c>
      <c r="D5" s="16">
        <v>33</v>
      </c>
      <c r="E5" s="16">
        <v>11</v>
      </c>
      <c r="F5" s="87"/>
      <c r="G5" s="84">
        <v>36</v>
      </c>
      <c r="H5" s="16">
        <f t="shared" ref="H5:H24" si="0">G5/2</f>
        <v>18</v>
      </c>
      <c r="I5" s="16">
        <v>124</v>
      </c>
      <c r="J5" s="16">
        <v>318</v>
      </c>
      <c r="K5" s="16">
        <v>62</v>
      </c>
    </row>
    <row r="6" spans="1:11">
      <c r="A6" s="84">
        <v>26</v>
      </c>
      <c r="B6">
        <f t="shared" ref="B6:B29" si="1">A6/2</f>
        <v>13</v>
      </c>
      <c r="C6" s="16">
        <v>15</v>
      </c>
      <c r="D6" s="16">
        <v>56</v>
      </c>
      <c r="E6" s="16">
        <v>25</v>
      </c>
      <c r="F6" s="87"/>
      <c r="G6" s="84">
        <v>37</v>
      </c>
      <c r="H6" s="16">
        <f t="shared" si="0"/>
        <v>18.5</v>
      </c>
      <c r="I6" s="16">
        <v>96</v>
      </c>
      <c r="J6" s="16">
        <v>277</v>
      </c>
      <c r="K6" s="16">
        <v>76</v>
      </c>
    </row>
    <row r="7" spans="1:11">
      <c r="A7" s="84">
        <v>27</v>
      </c>
      <c r="B7">
        <f t="shared" si="1"/>
        <v>13.5</v>
      </c>
      <c r="C7" s="16">
        <v>20</v>
      </c>
      <c r="D7" s="16">
        <v>108</v>
      </c>
      <c r="E7" s="16">
        <v>19</v>
      </c>
      <c r="F7" s="87"/>
      <c r="G7" s="84">
        <v>38</v>
      </c>
      <c r="H7" s="16">
        <f t="shared" si="0"/>
        <v>19</v>
      </c>
      <c r="I7" s="16">
        <v>64</v>
      </c>
      <c r="J7" s="16">
        <v>266</v>
      </c>
      <c r="K7" s="16">
        <v>58</v>
      </c>
    </row>
    <row r="8" spans="1:11">
      <c r="A8" s="84">
        <v>28</v>
      </c>
      <c r="B8">
        <f t="shared" si="1"/>
        <v>14</v>
      </c>
      <c r="C8" s="16">
        <v>26</v>
      </c>
      <c r="D8" s="16">
        <v>61</v>
      </c>
      <c r="E8" s="16">
        <v>22</v>
      </c>
      <c r="F8" s="87"/>
      <c r="G8" s="84">
        <v>39</v>
      </c>
      <c r="H8" s="16">
        <f t="shared" si="0"/>
        <v>19.5</v>
      </c>
      <c r="I8" s="16">
        <v>50</v>
      </c>
      <c r="J8" s="16">
        <v>727</v>
      </c>
      <c r="K8" s="16">
        <v>70</v>
      </c>
    </row>
    <row r="9" spans="1:11">
      <c r="A9" s="84">
        <v>29</v>
      </c>
      <c r="B9">
        <f t="shared" si="1"/>
        <v>14.5</v>
      </c>
      <c r="C9" s="16">
        <v>23</v>
      </c>
      <c r="D9" s="16">
        <v>44</v>
      </c>
      <c r="E9" s="16">
        <v>35</v>
      </c>
      <c r="F9" s="87"/>
      <c r="G9" s="84">
        <v>40</v>
      </c>
      <c r="H9" s="16">
        <f t="shared" si="0"/>
        <v>20</v>
      </c>
      <c r="I9" s="16">
        <v>52</v>
      </c>
      <c r="J9" s="16">
        <v>754</v>
      </c>
      <c r="K9" s="16">
        <v>92</v>
      </c>
    </row>
    <row r="10" spans="1:11">
      <c r="A10" s="84">
        <v>30</v>
      </c>
      <c r="B10">
        <f t="shared" si="1"/>
        <v>15</v>
      </c>
      <c r="C10" s="16">
        <v>33</v>
      </c>
      <c r="D10" s="16">
        <v>176</v>
      </c>
      <c r="E10" s="16">
        <v>131</v>
      </c>
      <c r="F10" s="87"/>
      <c r="G10" s="84">
        <v>41</v>
      </c>
      <c r="H10" s="16">
        <f t="shared" si="0"/>
        <v>20.5</v>
      </c>
      <c r="I10" s="16">
        <v>43</v>
      </c>
      <c r="J10" s="16">
        <v>268</v>
      </c>
      <c r="K10" s="16">
        <v>165</v>
      </c>
    </row>
    <row r="11" spans="1:11">
      <c r="A11" s="84">
        <v>31</v>
      </c>
      <c r="B11">
        <f t="shared" si="1"/>
        <v>15.5</v>
      </c>
      <c r="C11" s="16">
        <v>38</v>
      </c>
      <c r="D11" s="16">
        <v>111</v>
      </c>
      <c r="E11" s="16">
        <v>72</v>
      </c>
      <c r="F11" s="87"/>
      <c r="G11" s="84">
        <v>42</v>
      </c>
      <c r="H11" s="16">
        <f t="shared" si="0"/>
        <v>21</v>
      </c>
      <c r="I11" s="16">
        <v>37</v>
      </c>
      <c r="J11" s="16">
        <v>245</v>
      </c>
      <c r="K11" s="16">
        <v>170</v>
      </c>
    </row>
    <row r="12" spans="1:11">
      <c r="A12" s="84">
        <v>32</v>
      </c>
      <c r="B12">
        <f t="shared" si="1"/>
        <v>16</v>
      </c>
      <c r="C12" s="16">
        <v>41</v>
      </c>
      <c r="D12" s="16">
        <v>45</v>
      </c>
      <c r="E12" s="16">
        <v>36</v>
      </c>
      <c r="F12" s="87"/>
      <c r="G12" s="84">
        <v>43</v>
      </c>
      <c r="H12" s="16">
        <f t="shared" si="0"/>
        <v>21.5</v>
      </c>
      <c r="I12" s="16">
        <v>37</v>
      </c>
      <c r="J12" s="16">
        <v>309</v>
      </c>
      <c r="K12" s="16">
        <v>222</v>
      </c>
    </row>
    <row r="13" spans="1:11">
      <c r="A13" s="84">
        <v>33</v>
      </c>
      <c r="B13">
        <f t="shared" si="1"/>
        <v>16.5</v>
      </c>
      <c r="C13" s="16">
        <v>33</v>
      </c>
      <c r="D13" s="16">
        <v>52</v>
      </c>
      <c r="E13" s="16">
        <v>21</v>
      </c>
      <c r="F13" s="87"/>
      <c r="G13" s="84">
        <v>44</v>
      </c>
      <c r="H13" s="16">
        <f t="shared" si="0"/>
        <v>22</v>
      </c>
      <c r="I13" s="16">
        <v>27</v>
      </c>
      <c r="J13" s="16">
        <v>1588</v>
      </c>
      <c r="K13" s="16">
        <v>1163</v>
      </c>
    </row>
    <row r="14" spans="1:11">
      <c r="A14" s="84">
        <v>34</v>
      </c>
      <c r="B14">
        <f t="shared" si="1"/>
        <v>17</v>
      </c>
      <c r="C14" s="16">
        <v>37</v>
      </c>
      <c r="D14" s="16">
        <v>59</v>
      </c>
      <c r="E14" s="16">
        <v>30</v>
      </c>
      <c r="F14" s="87"/>
      <c r="G14" s="84">
        <v>45</v>
      </c>
      <c r="H14" s="16">
        <f t="shared" si="0"/>
        <v>22.5</v>
      </c>
      <c r="I14" s="16">
        <v>46</v>
      </c>
      <c r="J14" s="16">
        <v>420</v>
      </c>
      <c r="K14" s="16">
        <v>329</v>
      </c>
    </row>
    <row r="15" spans="1:11">
      <c r="A15" s="88"/>
      <c r="B15">
        <f t="shared" si="1"/>
        <v>0</v>
      </c>
      <c r="C15" s="89"/>
      <c r="D15" s="89"/>
      <c r="E15" s="89"/>
      <c r="F15" s="87"/>
      <c r="G15" s="84">
        <v>46</v>
      </c>
      <c r="H15" s="16">
        <f t="shared" si="0"/>
        <v>23</v>
      </c>
      <c r="I15" s="16">
        <v>43</v>
      </c>
      <c r="J15" s="16">
        <v>236</v>
      </c>
      <c r="K15" s="16">
        <v>188</v>
      </c>
    </row>
    <row r="16" spans="1:11">
      <c r="A16" s="84">
        <v>56</v>
      </c>
      <c r="B16">
        <f t="shared" si="1"/>
        <v>28</v>
      </c>
      <c r="C16" s="16">
        <v>10</v>
      </c>
      <c r="D16" s="16">
        <v>22</v>
      </c>
      <c r="E16" s="16">
        <v>13</v>
      </c>
      <c r="F16" s="87"/>
      <c r="G16" s="84">
        <v>47</v>
      </c>
      <c r="H16" s="16">
        <f t="shared" si="0"/>
        <v>23.5</v>
      </c>
      <c r="I16" s="16">
        <v>39</v>
      </c>
      <c r="J16" s="16">
        <v>250</v>
      </c>
      <c r="K16" s="16">
        <v>157</v>
      </c>
    </row>
    <row r="17" spans="1:11">
      <c r="A17" s="84">
        <v>57</v>
      </c>
      <c r="B17">
        <f t="shared" si="1"/>
        <v>28.5</v>
      </c>
      <c r="C17" s="16">
        <v>9</v>
      </c>
      <c r="D17" s="16">
        <v>47</v>
      </c>
      <c r="E17" s="16">
        <v>10</v>
      </c>
      <c r="F17" s="87"/>
      <c r="G17" s="88"/>
      <c r="H17" s="16">
        <f t="shared" si="0"/>
        <v>0</v>
      </c>
      <c r="I17" s="89"/>
      <c r="J17" s="89"/>
      <c r="K17" s="89"/>
    </row>
    <row r="18" spans="1:11">
      <c r="A18" s="84">
        <v>58</v>
      </c>
      <c r="B18">
        <f t="shared" si="1"/>
        <v>29</v>
      </c>
      <c r="C18" s="16">
        <v>5</v>
      </c>
      <c r="D18" s="16">
        <v>78</v>
      </c>
      <c r="E18" s="16">
        <v>11</v>
      </c>
      <c r="F18" s="87"/>
      <c r="G18" s="84">
        <v>83</v>
      </c>
      <c r="H18" s="16">
        <f t="shared" si="0"/>
        <v>41.5</v>
      </c>
      <c r="I18" s="16">
        <v>36</v>
      </c>
      <c r="J18" s="16">
        <v>71</v>
      </c>
      <c r="K18" s="16">
        <v>64</v>
      </c>
    </row>
    <row r="19" spans="1:11">
      <c r="A19" s="84">
        <v>59</v>
      </c>
      <c r="B19">
        <f t="shared" si="1"/>
        <v>29.5</v>
      </c>
      <c r="C19" s="16">
        <v>7</v>
      </c>
      <c r="D19" s="16">
        <v>25</v>
      </c>
      <c r="E19" s="16">
        <v>14</v>
      </c>
      <c r="F19" s="87"/>
      <c r="G19" s="84">
        <v>84</v>
      </c>
      <c r="H19" s="16">
        <f t="shared" si="0"/>
        <v>42</v>
      </c>
      <c r="I19" s="16">
        <v>45</v>
      </c>
      <c r="J19" s="16">
        <v>72</v>
      </c>
      <c r="K19" s="16">
        <v>70</v>
      </c>
    </row>
    <row r="20" spans="1:11">
      <c r="A20" s="84">
        <v>60</v>
      </c>
      <c r="B20">
        <f t="shared" si="1"/>
        <v>30</v>
      </c>
      <c r="C20" s="16">
        <v>6</v>
      </c>
      <c r="D20" s="16">
        <v>21</v>
      </c>
      <c r="E20" s="16">
        <v>14</v>
      </c>
      <c r="F20" s="87"/>
      <c r="G20" s="84">
        <v>85</v>
      </c>
      <c r="H20" s="16">
        <f t="shared" si="0"/>
        <v>42.5</v>
      </c>
      <c r="I20" s="16">
        <v>32</v>
      </c>
      <c r="J20" s="16">
        <v>66</v>
      </c>
      <c r="K20" s="16">
        <v>80</v>
      </c>
    </row>
    <row r="21" spans="1:11">
      <c r="A21" s="84">
        <v>61</v>
      </c>
      <c r="B21">
        <f t="shared" si="1"/>
        <v>30.5</v>
      </c>
      <c r="C21" s="16">
        <v>8</v>
      </c>
      <c r="D21" s="16">
        <v>21</v>
      </c>
      <c r="E21" s="16">
        <v>8</v>
      </c>
      <c r="F21" s="87"/>
      <c r="G21" s="84">
        <v>86</v>
      </c>
      <c r="H21" s="16">
        <f t="shared" si="0"/>
        <v>43</v>
      </c>
      <c r="I21" s="16">
        <v>39</v>
      </c>
      <c r="J21" s="16">
        <v>96</v>
      </c>
      <c r="K21" s="16">
        <v>74</v>
      </c>
    </row>
    <row r="22" spans="1:11">
      <c r="A22" s="84">
        <v>62</v>
      </c>
      <c r="B22">
        <f t="shared" si="1"/>
        <v>31</v>
      </c>
      <c r="C22" s="16">
        <v>13</v>
      </c>
      <c r="D22" s="16">
        <v>24</v>
      </c>
      <c r="E22" s="16">
        <v>16</v>
      </c>
      <c r="F22" s="87"/>
      <c r="G22" s="84">
        <v>87</v>
      </c>
      <c r="H22" s="16">
        <f t="shared" si="0"/>
        <v>43.5</v>
      </c>
      <c r="I22" s="16">
        <v>47</v>
      </c>
      <c r="J22" s="16">
        <v>122</v>
      </c>
      <c r="K22" s="16">
        <v>68</v>
      </c>
    </row>
    <row r="23" spans="1:11">
      <c r="A23" s="84">
        <v>63</v>
      </c>
      <c r="B23">
        <f t="shared" si="1"/>
        <v>31.5</v>
      </c>
      <c r="C23" s="16">
        <v>7</v>
      </c>
      <c r="D23" s="16">
        <v>13</v>
      </c>
      <c r="E23" s="16">
        <v>13</v>
      </c>
      <c r="F23" s="87"/>
      <c r="G23" s="84">
        <v>88</v>
      </c>
      <c r="H23" s="16">
        <f t="shared" si="0"/>
        <v>44</v>
      </c>
      <c r="I23" s="16">
        <v>42</v>
      </c>
      <c r="J23" s="16">
        <v>73</v>
      </c>
      <c r="K23" s="16">
        <v>65</v>
      </c>
    </row>
    <row r="24" spans="1:11">
      <c r="A24" s="84">
        <v>64</v>
      </c>
      <c r="B24">
        <f t="shared" si="1"/>
        <v>32</v>
      </c>
      <c r="C24" s="16">
        <v>6</v>
      </c>
      <c r="D24" s="16">
        <v>22</v>
      </c>
      <c r="E24" s="16">
        <v>11</v>
      </c>
      <c r="F24" s="87"/>
      <c r="G24" s="84">
        <v>89</v>
      </c>
      <c r="H24" s="16">
        <f t="shared" si="0"/>
        <v>44.5</v>
      </c>
      <c r="I24" s="16">
        <v>24</v>
      </c>
      <c r="J24" s="16">
        <v>70</v>
      </c>
      <c r="K24" s="16">
        <v>70</v>
      </c>
    </row>
    <row r="25" spans="1:11">
      <c r="A25" s="84">
        <v>65</v>
      </c>
      <c r="B25">
        <f t="shared" si="1"/>
        <v>32.5</v>
      </c>
      <c r="C25" s="16">
        <v>11</v>
      </c>
      <c r="D25" s="16">
        <v>53</v>
      </c>
      <c r="E25" s="16">
        <v>31</v>
      </c>
      <c r="F25" s="87"/>
    </row>
    <row r="26" spans="1:11">
      <c r="A26" s="84">
        <v>66</v>
      </c>
      <c r="B26">
        <f t="shared" si="1"/>
        <v>33</v>
      </c>
      <c r="C26" s="16">
        <v>11</v>
      </c>
      <c r="D26" s="16">
        <v>23</v>
      </c>
      <c r="E26" s="16">
        <v>15</v>
      </c>
      <c r="F26" s="87"/>
    </row>
    <row r="27" spans="1:11">
      <c r="A27" s="84">
        <v>67</v>
      </c>
      <c r="B27">
        <f t="shared" si="1"/>
        <v>33.5</v>
      </c>
      <c r="C27" s="16">
        <v>10</v>
      </c>
      <c r="D27" s="16">
        <v>18</v>
      </c>
      <c r="E27" s="16">
        <v>16</v>
      </c>
      <c r="F27" s="87"/>
    </row>
    <row r="28" spans="1:11">
      <c r="A28" s="84">
        <v>68</v>
      </c>
      <c r="B28">
        <f t="shared" si="1"/>
        <v>34</v>
      </c>
      <c r="C28" s="16">
        <v>8</v>
      </c>
      <c r="D28" s="16">
        <v>20</v>
      </c>
      <c r="E28" s="16">
        <v>12</v>
      </c>
      <c r="F28" s="90"/>
    </row>
    <row r="29" spans="1:11">
      <c r="A29" s="84">
        <v>69</v>
      </c>
      <c r="B29">
        <f t="shared" si="1"/>
        <v>34.5</v>
      </c>
      <c r="C29" s="16">
        <v>10</v>
      </c>
      <c r="D29" s="16">
        <v>20</v>
      </c>
      <c r="E29" s="16">
        <v>18</v>
      </c>
      <c r="F29" s="87"/>
    </row>
  </sheetData>
  <mergeCells count="2">
    <mergeCell ref="A1:D1"/>
    <mergeCell ref="F1:I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4"/>
  <sheetViews>
    <sheetView showRuler="0" zoomScale="90" zoomScaleNormal="90" zoomScalePageLayoutView="90" workbookViewId="0">
      <selection sqref="A1:L22"/>
    </sheetView>
  </sheetViews>
  <sheetFormatPr baseColWidth="10" defaultColWidth="11.5" defaultRowHeight="12" x14ac:dyDescent="0"/>
  <cols>
    <col min="1" max="1" width="13.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0.40700000000000003</v>
      </c>
      <c r="D2">
        <v>13</v>
      </c>
    </row>
    <row r="4" spans="1:4">
      <c r="A4" t="s">
        <v>5</v>
      </c>
      <c r="B4" t="s">
        <v>6</v>
      </c>
      <c r="C4" t="s">
        <v>7</v>
      </c>
      <c r="D4" t="s">
        <v>6</v>
      </c>
    </row>
    <row r="6" spans="1:4">
      <c r="A6">
        <v>1</v>
      </c>
      <c r="B6">
        <v>2941</v>
      </c>
      <c r="C6">
        <v>0.45</v>
      </c>
      <c r="D6">
        <v>2941</v>
      </c>
    </row>
    <row r="7" spans="1:4">
      <c r="A7">
        <v>1</v>
      </c>
      <c r="B7">
        <v>2900</v>
      </c>
      <c r="C7">
        <v>0.43</v>
      </c>
      <c r="D7">
        <v>2900</v>
      </c>
    </row>
    <row r="8" spans="1:4">
      <c r="A8">
        <v>1</v>
      </c>
      <c r="B8">
        <v>2467</v>
      </c>
      <c r="C8">
        <v>0.40900000000000003</v>
      </c>
      <c r="D8">
        <v>2467</v>
      </c>
    </row>
    <row r="9" spans="1:4">
      <c r="A9">
        <v>1</v>
      </c>
      <c r="B9">
        <v>2154</v>
      </c>
      <c r="C9">
        <v>0.38900000000000001</v>
      </c>
      <c r="D9">
        <v>2154</v>
      </c>
    </row>
    <row r="10" spans="1:4">
      <c r="A10">
        <v>1</v>
      </c>
      <c r="B10">
        <v>1955</v>
      </c>
      <c r="C10">
        <v>0.371</v>
      </c>
      <c r="D10">
        <v>1955</v>
      </c>
    </row>
    <row r="11" spans="1:4">
      <c r="B11">
        <v>1954</v>
      </c>
      <c r="C11">
        <v>0.35399999999999998</v>
      </c>
      <c r="D11">
        <v>1954</v>
      </c>
    </row>
    <row r="12" spans="1:4">
      <c r="B12">
        <v>1960</v>
      </c>
      <c r="C12">
        <v>0.33400000000000002</v>
      </c>
      <c r="D12">
        <v>1960</v>
      </c>
    </row>
    <row r="13" spans="1:4">
      <c r="B13" t="s">
        <v>7</v>
      </c>
    </row>
    <row r="14" spans="1:4">
      <c r="A14" s="3" t="s">
        <v>8</v>
      </c>
      <c r="B14" s="3">
        <v>0.44</v>
      </c>
    </row>
  </sheetData>
  <sheetProtection selectLockedCells="1" selectUnlockedCells="1"/>
  <phoneticPr fontId="4"/>
  <pageMargins left="0.78749999999999998" right="0.78749999999999998" top="1.0527777777777778" bottom="1.0527777777777778" header="0.78749999999999998" footer="0.78749999999999998"/>
  <pageSetup scale="5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showRuler="0" topLeftCell="D1" workbookViewId="0">
      <selection activeCell="F19" sqref="F19"/>
    </sheetView>
  </sheetViews>
  <sheetFormatPr baseColWidth="10" defaultColWidth="11.5" defaultRowHeight="12" x14ac:dyDescent="0"/>
  <sheetData>
    <row r="1" spans="1:25">
      <c r="A1" s="1" t="s">
        <v>14</v>
      </c>
      <c r="B1" s="2" t="s">
        <v>12</v>
      </c>
      <c r="C1" s="2" t="s">
        <v>11</v>
      </c>
      <c r="D1" s="2"/>
      <c r="E1" s="2"/>
      <c r="F1" s="2"/>
      <c r="G1" s="4"/>
      <c r="H1" s="17" t="s">
        <v>13</v>
      </c>
      <c r="I1" s="5">
        <v>45</v>
      </c>
      <c r="J1" s="5" t="s">
        <v>18</v>
      </c>
      <c r="K1" s="5" t="s">
        <v>19</v>
      </c>
      <c r="L1" s="6"/>
      <c r="N1" s="18" t="s">
        <v>23</v>
      </c>
      <c r="O1" s="19" t="s">
        <v>28</v>
      </c>
      <c r="P1" s="6" t="s">
        <v>26</v>
      </c>
      <c r="R1" t="s">
        <v>27</v>
      </c>
      <c r="V1" t="s">
        <v>31</v>
      </c>
      <c r="W1" t="s">
        <v>34</v>
      </c>
    </row>
    <row r="2" spans="1:25">
      <c r="A2" s="1" t="s">
        <v>15</v>
      </c>
      <c r="B2" s="2" t="s">
        <v>9</v>
      </c>
      <c r="C2" s="2" t="s">
        <v>13</v>
      </c>
      <c r="D2" s="2"/>
      <c r="E2" s="2"/>
      <c r="F2" s="2"/>
      <c r="G2" s="7"/>
      <c r="H2" s="8" t="s">
        <v>14</v>
      </c>
      <c r="I2" s="8"/>
      <c r="J2" s="8" t="s">
        <v>17</v>
      </c>
      <c r="K2" s="8" t="s">
        <v>21</v>
      </c>
      <c r="L2" s="9" t="s">
        <v>17</v>
      </c>
      <c r="N2" s="7" t="s">
        <v>16</v>
      </c>
      <c r="O2" s="8" t="s">
        <v>24</v>
      </c>
      <c r="P2" s="9" t="s">
        <v>25</v>
      </c>
      <c r="V2" t="s">
        <v>32</v>
      </c>
      <c r="W2" t="s">
        <v>33</v>
      </c>
    </row>
    <row r="3" spans="1:25">
      <c r="A3" s="1" t="s">
        <v>10</v>
      </c>
      <c r="B3" s="1" t="s">
        <v>6</v>
      </c>
      <c r="C3" s="1" t="s">
        <v>6</v>
      </c>
      <c r="G3" s="7"/>
      <c r="H3" s="8" t="s">
        <v>15</v>
      </c>
      <c r="I3" s="8"/>
      <c r="J3" s="8" t="s">
        <v>13</v>
      </c>
      <c r="K3" s="8"/>
      <c r="L3" s="9"/>
      <c r="N3" s="7">
        <v>34</v>
      </c>
      <c r="O3" s="8"/>
      <c r="P3" s="9"/>
      <c r="V3">
        <v>57</v>
      </c>
      <c r="W3">
        <v>39</v>
      </c>
    </row>
    <row r="4" spans="1:25">
      <c r="A4">
        <v>0</v>
      </c>
      <c r="B4">
        <v>90572</v>
      </c>
      <c r="E4" t="s">
        <v>13</v>
      </c>
      <c r="G4" s="7"/>
      <c r="H4" s="8" t="s">
        <v>10</v>
      </c>
      <c r="I4" s="8" t="s">
        <v>30</v>
      </c>
      <c r="J4" s="8" t="s">
        <v>20</v>
      </c>
      <c r="K4" s="8" t="s">
        <v>29</v>
      </c>
      <c r="L4" s="9" t="s">
        <v>22</v>
      </c>
      <c r="N4" s="7">
        <v>35</v>
      </c>
      <c r="O4" s="8">
        <v>392</v>
      </c>
      <c r="P4" s="9">
        <v>81</v>
      </c>
      <c r="R4">
        <v>310</v>
      </c>
      <c r="S4">
        <v>45</v>
      </c>
      <c r="V4" s="11">
        <v>58</v>
      </c>
      <c r="W4">
        <v>30</v>
      </c>
      <c r="Y4">
        <f>AVERAGE(W3:W6)</f>
        <v>35</v>
      </c>
    </row>
    <row r="5" spans="1:25">
      <c r="A5">
        <v>12</v>
      </c>
      <c r="B5">
        <v>28</v>
      </c>
      <c r="C5">
        <v>456</v>
      </c>
      <c r="D5" t="s">
        <v>16</v>
      </c>
      <c r="G5" s="7">
        <f>H5/2</f>
        <v>13</v>
      </c>
      <c r="H5" s="8">
        <v>26</v>
      </c>
      <c r="I5" s="8">
        <v>20</v>
      </c>
      <c r="J5" s="8">
        <v>126</v>
      </c>
      <c r="K5" s="8">
        <f>SQRT(J5)</f>
        <v>11.224972160321824</v>
      </c>
      <c r="L5" s="9">
        <v>21</v>
      </c>
      <c r="N5" s="7">
        <v>36</v>
      </c>
      <c r="O5" s="8">
        <v>318</v>
      </c>
      <c r="P5" s="9">
        <v>62</v>
      </c>
      <c r="R5">
        <v>258</v>
      </c>
      <c r="S5">
        <v>56</v>
      </c>
      <c r="V5">
        <v>59</v>
      </c>
      <c r="W5">
        <v>35</v>
      </c>
    </row>
    <row r="6" spans="1:25">
      <c r="A6">
        <v>14</v>
      </c>
      <c r="B6">
        <v>27</v>
      </c>
      <c r="C6">
        <v>877</v>
      </c>
      <c r="D6">
        <v>28</v>
      </c>
      <c r="E6">
        <v>444</v>
      </c>
      <c r="G6" s="7">
        <f t="shared" ref="G6:G13" si="0">H6/2</f>
        <v>13.5</v>
      </c>
      <c r="H6" s="8">
        <v>27</v>
      </c>
      <c r="I6" s="8">
        <v>37</v>
      </c>
      <c r="J6" s="8">
        <v>142</v>
      </c>
      <c r="K6" s="8">
        <f t="shared" ref="K6:K13" si="1">SQRT(J6)</f>
        <v>11.916375287812984</v>
      </c>
      <c r="L6" s="9">
        <v>32</v>
      </c>
      <c r="N6" s="7">
        <v>37</v>
      </c>
      <c r="O6" s="8">
        <v>277</v>
      </c>
      <c r="P6" s="9">
        <v>76</v>
      </c>
      <c r="R6">
        <v>243</v>
      </c>
      <c r="S6">
        <v>64</v>
      </c>
      <c r="V6">
        <v>60</v>
      </c>
      <c r="W6">
        <v>36</v>
      </c>
    </row>
    <row r="7" spans="1:25">
      <c r="A7">
        <v>16</v>
      </c>
      <c r="B7">
        <v>19</v>
      </c>
      <c r="C7">
        <v>973</v>
      </c>
      <c r="D7">
        <v>29</v>
      </c>
      <c r="E7">
        <v>1215</v>
      </c>
      <c r="G7" s="7">
        <f t="shared" si="0"/>
        <v>14</v>
      </c>
      <c r="H7" s="8">
        <v>28</v>
      </c>
      <c r="I7" s="8">
        <v>33</v>
      </c>
      <c r="J7" s="8">
        <v>119</v>
      </c>
      <c r="K7" s="8">
        <f t="shared" si="1"/>
        <v>10.908712114635714</v>
      </c>
      <c r="L7" s="9">
        <v>34</v>
      </c>
      <c r="N7" s="7">
        <v>38</v>
      </c>
      <c r="O7" s="8">
        <v>266</v>
      </c>
      <c r="P7" s="9">
        <v>58</v>
      </c>
      <c r="R7">
        <v>286</v>
      </c>
      <c r="S7">
        <v>80</v>
      </c>
    </row>
    <row r="8" spans="1:25">
      <c r="A8">
        <v>18</v>
      </c>
      <c r="B8">
        <v>31</v>
      </c>
      <c r="C8">
        <v>619</v>
      </c>
      <c r="D8">
        <v>30</v>
      </c>
      <c r="E8">
        <v>2740</v>
      </c>
      <c r="G8" s="7">
        <f t="shared" si="0"/>
        <v>14.5</v>
      </c>
      <c r="H8" s="8">
        <v>29</v>
      </c>
      <c r="I8" s="8">
        <v>61</v>
      </c>
      <c r="J8" s="8">
        <v>116</v>
      </c>
      <c r="K8" s="8">
        <f t="shared" si="1"/>
        <v>10.770329614269007</v>
      </c>
      <c r="L8" s="9">
        <v>50</v>
      </c>
      <c r="N8" s="7">
        <v>39</v>
      </c>
      <c r="O8" s="8">
        <v>727</v>
      </c>
      <c r="P8" s="9">
        <v>70</v>
      </c>
      <c r="R8">
        <v>857</v>
      </c>
      <c r="S8">
        <v>121</v>
      </c>
    </row>
    <row r="9" spans="1:25">
      <c r="A9">
        <v>20</v>
      </c>
      <c r="B9">
        <v>21</v>
      </c>
      <c r="C9">
        <v>540</v>
      </c>
      <c r="D9">
        <v>31</v>
      </c>
      <c r="E9">
        <v>952</v>
      </c>
      <c r="G9" s="7">
        <f t="shared" si="0"/>
        <v>15</v>
      </c>
      <c r="H9" s="10">
        <v>30</v>
      </c>
      <c r="I9" s="8">
        <v>67</v>
      </c>
      <c r="J9" s="8">
        <v>542</v>
      </c>
      <c r="K9" s="8">
        <f t="shared" si="1"/>
        <v>23.280893453645632</v>
      </c>
      <c r="L9" s="9">
        <v>206</v>
      </c>
      <c r="N9" s="7">
        <v>40</v>
      </c>
      <c r="O9" s="8">
        <v>754</v>
      </c>
      <c r="P9" s="9">
        <v>92</v>
      </c>
      <c r="R9">
        <v>395</v>
      </c>
      <c r="S9">
        <v>96</v>
      </c>
    </row>
    <row r="10" spans="1:25">
      <c r="A10">
        <v>22</v>
      </c>
      <c r="B10">
        <v>19</v>
      </c>
      <c r="C10">
        <v>387</v>
      </c>
      <c r="D10" s="3">
        <v>32</v>
      </c>
      <c r="E10">
        <v>606</v>
      </c>
      <c r="G10" s="7">
        <f t="shared" si="0"/>
        <v>15.5</v>
      </c>
      <c r="H10" s="8">
        <v>31</v>
      </c>
      <c r="I10" s="8">
        <v>66</v>
      </c>
      <c r="J10" s="8">
        <v>208</v>
      </c>
      <c r="K10" s="8">
        <f t="shared" si="1"/>
        <v>14.422205101855956</v>
      </c>
      <c r="L10" s="9">
        <v>74</v>
      </c>
      <c r="N10" s="7">
        <v>41</v>
      </c>
      <c r="O10" s="8">
        <v>268</v>
      </c>
      <c r="P10" s="9">
        <v>165</v>
      </c>
      <c r="R10">
        <v>234</v>
      </c>
      <c r="S10">
        <v>102</v>
      </c>
    </row>
    <row r="11" spans="1:25">
      <c r="A11">
        <v>24</v>
      </c>
      <c r="B11">
        <v>15</v>
      </c>
      <c r="C11">
        <v>299</v>
      </c>
      <c r="D11">
        <v>33</v>
      </c>
      <c r="E11">
        <v>584</v>
      </c>
      <c r="G11" s="7">
        <f t="shared" si="0"/>
        <v>16</v>
      </c>
      <c r="H11" s="11">
        <v>32</v>
      </c>
      <c r="I11" s="11">
        <v>65</v>
      </c>
      <c r="J11" s="8">
        <v>100</v>
      </c>
      <c r="K11" s="8">
        <f t="shared" si="1"/>
        <v>10</v>
      </c>
      <c r="L11" s="9">
        <v>50</v>
      </c>
      <c r="N11" s="7">
        <v>42</v>
      </c>
      <c r="O11" s="8">
        <v>245</v>
      </c>
      <c r="P11" s="9">
        <v>170</v>
      </c>
      <c r="R11">
        <v>247</v>
      </c>
      <c r="S11">
        <v>128</v>
      </c>
    </row>
    <row r="12" spans="1:25">
      <c r="A12">
        <v>26</v>
      </c>
      <c r="B12">
        <v>20</v>
      </c>
      <c r="C12">
        <v>819</v>
      </c>
      <c r="D12">
        <v>34</v>
      </c>
      <c r="E12">
        <v>526</v>
      </c>
      <c r="G12" s="7">
        <f t="shared" si="0"/>
        <v>16.5</v>
      </c>
      <c r="H12" s="8">
        <v>33</v>
      </c>
      <c r="I12" s="11">
        <v>65</v>
      </c>
      <c r="J12" s="8">
        <v>95</v>
      </c>
      <c r="K12" s="8">
        <f t="shared" si="1"/>
        <v>9.7467943448089631</v>
      </c>
      <c r="L12" s="9">
        <v>41</v>
      </c>
      <c r="N12" s="20">
        <v>43</v>
      </c>
      <c r="O12" s="8">
        <v>309</v>
      </c>
      <c r="P12" s="9">
        <v>222</v>
      </c>
      <c r="R12" s="3">
        <v>1138</v>
      </c>
      <c r="S12">
        <v>481</v>
      </c>
    </row>
    <row r="13" spans="1:25">
      <c r="A13">
        <v>28</v>
      </c>
      <c r="B13">
        <v>46</v>
      </c>
      <c r="C13">
        <v>389</v>
      </c>
      <c r="G13" s="7">
        <f t="shared" si="0"/>
        <v>17</v>
      </c>
      <c r="H13" s="8">
        <v>34</v>
      </c>
      <c r="I13" s="11">
        <v>55</v>
      </c>
      <c r="J13" s="8">
        <v>83</v>
      </c>
      <c r="K13" s="8">
        <f t="shared" si="1"/>
        <v>9.1104335791442992</v>
      </c>
      <c r="L13" s="9">
        <v>33</v>
      </c>
      <c r="N13" s="7">
        <v>44</v>
      </c>
      <c r="O13" s="8">
        <v>1588</v>
      </c>
      <c r="P13" s="9">
        <v>1163</v>
      </c>
      <c r="R13">
        <v>1247</v>
      </c>
      <c r="S13">
        <v>778</v>
      </c>
    </row>
    <row r="14" spans="1:25">
      <c r="A14">
        <v>30</v>
      </c>
      <c r="B14">
        <v>67</v>
      </c>
      <c r="C14">
        <v>1772</v>
      </c>
      <c r="D14">
        <v>60</v>
      </c>
      <c r="E14">
        <v>478</v>
      </c>
      <c r="G14" s="7"/>
      <c r="H14" s="8"/>
      <c r="I14" s="8"/>
      <c r="J14" s="8"/>
      <c r="K14" s="8"/>
      <c r="L14" s="9"/>
      <c r="N14" s="7">
        <v>45</v>
      </c>
      <c r="O14" s="8">
        <v>420</v>
      </c>
      <c r="P14" s="9">
        <v>329</v>
      </c>
      <c r="R14">
        <v>266</v>
      </c>
      <c r="S14">
        <v>142</v>
      </c>
    </row>
    <row r="15" spans="1:25">
      <c r="A15">
        <v>32</v>
      </c>
      <c r="B15">
        <v>95</v>
      </c>
      <c r="C15">
        <v>302</v>
      </c>
      <c r="D15">
        <v>61</v>
      </c>
      <c r="E15">
        <v>467</v>
      </c>
      <c r="G15">
        <f t="shared" ref="G15:G16" si="2">H15/2</f>
        <v>29</v>
      </c>
      <c r="H15" s="11">
        <v>58</v>
      </c>
      <c r="J15" s="11">
        <v>37</v>
      </c>
      <c r="L15" s="23">
        <v>12</v>
      </c>
      <c r="N15" s="7">
        <v>46</v>
      </c>
      <c r="O15" s="8">
        <v>236</v>
      </c>
      <c r="P15" s="9">
        <v>188</v>
      </c>
      <c r="R15">
        <v>217</v>
      </c>
      <c r="S15">
        <v>99</v>
      </c>
    </row>
    <row r="16" spans="1:25">
      <c r="A16">
        <v>34</v>
      </c>
      <c r="B16">
        <v>89</v>
      </c>
      <c r="C16">
        <v>315</v>
      </c>
      <c r="D16">
        <v>62</v>
      </c>
      <c r="E16">
        <v>568</v>
      </c>
      <c r="G16">
        <f t="shared" si="2"/>
        <v>29.5</v>
      </c>
      <c r="H16">
        <v>59</v>
      </c>
      <c r="J16">
        <v>31</v>
      </c>
      <c r="L16">
        <v>14</v>
      </c>
      <c r="N16" s="20">
        <v>47</v>
      </c>
      <c r="O16" s="8">
        <v>250</v>
      </c>
      <c r="P16" s="9">
        <v>157</v>
      </c>
      <c r="R16">
        <v>197</v>
      </c>
      <c r="S16">
        <v>100</v>
      </c>
    </row>
    <row r="17" spans="1:16">
      <c r="A17">
        <v>36</v>
      </c>
      <c r="B17">
        <v>46</v>
      </c>
      <c r="C17">
        <v>344</v>
      </c>
      <c r="D17">
        <v>63</v>
      </c>
      <c r="E17">
        <v>459</v>
      </c>
      <c r="G17">
        <f>H17/2</f>
        <v>30</v>
      </c>
      <c r="H17">
        <v>60</v>
      </c>
      <c r="J17">
        <v>23</v>
      </c>
      <c r="L17">
        <v>7</v>
      </c>
      <c r="N17" s="7">
        <v>48</v>
      </c>
      <c r="O17" s="8"/>
      <c r="P17" s="9">
        <v>156</v>
      </c>
    </row>
    <row r="18" spans="1:16">
      <c r="A18">
        <v>38</v>
      </c>
      <c r="B18">
        <v>50</v>
      </c>
      <c r="C18">
        <v>287</v>
      </c>
      <c r="D18">
        <v>64</v>
      </c>
      <c r="E18">
        <v>800</v>
      </c>
      <c r="G18" s="7">
        <f t="shared" ref="G18:G26" si="3">H18/2</f>
        <v>30.5</v>
      </c>
      <c r="H18" s="8">
        <v>61</v>
      </c>
      <c r="I18" s="8">
        <v>9</v>
      </c>
      <c r="J18" s="8">
        <v>43</v>
      </c>
      <c r="K18" s="8">
        <f t="shared" ref="K18:K26" si="4">SQRT(J18)</f>
        <v>6.5574385243020004</v>
      </c>
      <c r="L18" s="9">
        <v>13</v>
      </c>
      <c r="N18" s="7"/>
      <c r="O18" s="8"/>
      <c r="P18" s="9"/>
    </row>
    <row r="19" spans="1:16">
      <c r="A19">
        <v>40</v>
      </c>
      <c r="B19">
        <v>28</v>
      </c>
      <c r="C19">
        <v>196</v>
      </c>
      <c r="D19">
        <v>65</v>
      </c>
      <c r="E19">
        <v>458</v>
      </c>
      <c r="G19" s="7">
        <f t="shared" si="3"/>
        <v>31</v>
      </c>
      <c r="H19" s="8">
        <v>62</v>
      </c>
      <c r="I19" s="8">
        <v>19</v>
      </c>
      <c r="J19" s="8">
        <v>32</v>
      </c>
      <c r="K19" s="8">
        <f t="shared" si="4"/>
        <v>5.6568542494923806</v>
      </c>
      <c r="L19" s="9">
        <v>18</v>
      </c>
      <c r="N19" s="7">
        <v>83</v>
      </c>
      <c r="O19" s="8">
        <v>64</v>
      </c>
      <c r="P19" s="9">
        <v>71</v>
      </c>
    </row>
    <row r="20" spans="1:16">
      <c r="A20">
        <v>42</v>
      </c>
      <c r="B20">
        <v>49</v>
      </c>
      <c r="C20">
        <v>281</v>
      </c>
      <c r="D20">
        <v>66</v>
      </c>
      <c r="E20">
        <v>492</v>
      </c>
      <c r="G20" s="7">
        <f t="shared" si="3"/>
        <v>31.5</v>
      </c>
      <c r="H20" s="8">
        <v>63</v>
      </c>
      <c r="I20" s="8">
        <v>6</v>
      </c>
      <c r="J20" s="8">
        <v>28</v>
      </c>
      <c r="K20" s="8">
        <f t="shared" si="4"/>
        <v>5.2915026221291814</v>
      </c>
      <c r="L20" s="9">
        <v>16</v>
      </c>
      <c r="N20" s="7">
        <v>84</v>
      </c>
      <c r="O20" s="8">
        <v>70</v>
      </c>
      <c r="P20" s="9">
        <v>72</v>
      </c>
    </row>
    <row r="21" spans="1:16">
      <c r="A21">
        <v>44</v>
      </c>
      <c r="B21">
        <v>43</v>
      </c>
      <c r="C21">
        <v>208</v>
      </c>
      <c r="G21" s="7">
        <f t="shared" si="3"/>
        <v>32</v>
      </c>
      <c r="H21" s="11">
        <v>64</v>
      </c>
      <c r="I21" s="11">
        <v>13</v>
      </c>
      <c r="J21" s="8">
        <v>56</v>
      </c>
      <c r="K21" s="8">
        <f t="shared" si="4"/>
        <v>7.4833147735478827</v>
      </c>
      <c r="L21" s="9">
        <v>16</v>
      </c>
      <c r="N21" s="7">
        <v>85</v>
      </c>
      <c r="O21" s="8">
        <v>80</v>
      </c>
      <c r="P21" s="9">
        <v>66</v>
      </c>
    </row>
    <row r="22" spans="1:16">
      <c r="A22">
        <v>46</v>
      </c>
      <c r="B22">
        <v>38</v>
      </c>
      <c r="C22">
        <v>223</v>
      </c>
      <c r="G22" s="7">
        <f t="shared" si="3"/>
        <v>32.5</v>
      </c>
      <c r="H22" s="12">
        <v>65</v>
      </c>
      <c r="I22" s="11">
        <v>10</v>
      </c>
      <c r="J22" s="8">
        <v>82</v>
      </c>
      <c r="K22" s="8">
        <f t="shared" si="4"/>
        <v>9.0553851381374173</v>
      </c>
      <c r="L22" s="9">
        <v>35</v>
      </c>
      <c r="N22" s="20">
        <v>86</v>
      </c>
      <c r="O22" s="21">
        <v>74</v>
      </c>
      <c r="P22" s="22">
        <v>96</v>
      </c>
    </row>
    <row r="23" spans="1:16">
      <c r="A23">
        <v>48</v>
      </c>
      <c r="B23">
        <v>71</v>
      </c>
      <c r="C23">
        <v>205</v>
      </c>
      <c r="G23" s="7">
        <f t="shared" si="3"/>
        <v>33</v>
      </c>
      <c r="H23" s="8">
        <v>66</v>
      </c>
      <c r="I23" s="11">
        <v>15</v>
      </c>
      <c r="J23" s="8">
        <v>57</v>
      </c>
      <c r="K23" s="8">
        <f t="shared" si="4"/>
        <v>7.5498344352707498</v>
      </c>
      <c r="L23" s="9">
        <v>16</v>
      </c>
      <c r="N23" s="7">
        <v>87</v>
      </c>
      <c r="O23" s="8">
        <v>68</v>
      </c>
      <c r="P23" s="9">
        <v>122</v>
      </c>
    </row>
    <row r="24" spans="1:16">
      <c r="A24">
        <v>50</v>
      </c>
      <c r="B24">
        <v>62</v>
      </c>
      <c r="C24">
        <v>125</v>
      </c>
      <c r="G24" s="7">
        <f t="shared" si="3"/>
        <v>33.5</v>
      </c>
      <c r="H24" s="8">
        <v>67</v>
      </c>
      <c r="I24" s="11">
        <v>9</v>
      </c>
      <c r="J24" s="8">
        <v>37</v>
      </c>
      <c r="K24" s="8">
        <f t="shared" si="4"/>
        <v>6.0827625302982193</v>
      </c>
      <c r="L24" s="9">
        <v>16</v>
      </c>
      <c r="N24" s="7">
        <v>88</v>
      </c>
      <c r="O24" s="8">
        <v>65</v>
      </c>
      <c r="P24" s="9">
        <v>73</v>
      </c>
    </row>
    <row r="25" spans="1:16">
      <c r="A25">
        <v>52</v>
      </c>
      <c r="B25">
        <v>41</v>
      </c>
      <c r="C25">
        <v>158</v>
      </c>
      <c r="G25" s="7">
        <f t="shared" si="3"/>
        <v>34</v>
      </c>
      <c r="H25" s="8">
        <v>68</v>
      </c>
      <c r="I25" s="11">
        <v>9</v>
      </c>
      <c r="J25" s="8">
        <v>29</v>
      </c>
      <c r="K25" s="8">
        <f t="shared" si="4"/>
        <v>5.3851648071345037</v>
      </c>
      <c r="L25" s="9">
        <v>12</v>
      </c>
      <c r="N25" s="7">
        <v>89</v>
      </c>
      <c r="O25" s="8">
        <v>70</v>
      </c>
      <c r="P25" s="9">
        <v>70</v>
      </c>
    </row>
    <row r="26" spans="1:16">
      <c r="A26">
        <v>54</v>
      </c>
      <c r="B26">
        <v>56</v>
      </c>
      <c r="C26">
        <v>136</v>
      </c>
      <c r="G26" s="13">
        <f t="shared" si="3"/>
        <v>34.5</v>
      </c>
      <c r="H26" s="14">
        <v>69</v>
      </c>
      <c r="I26" s="15">
        <v>5</v>
      </c>
      <c r="J26" s="14">
        <v>30</v>
      </c>
      <c r="K26" s="14">
        <f t="shared" si="4"/>
        <v>5.4772255750516612</v>
      </c>
      <c r="L26" s="16">
        <v>14</v>
      </c>
      <c r="N26" s="7"/>
      <c r="O26" s="8"/>
      <c r="P26" s="9"/>
    </row>
    <row r="27" spans="1:16">
      <c r="A27">
        <v>56</v>
      </c>
      <c r="B27">
        <v>47</v>
      </c>
      <c r="C27">
        <v>154</v>
      </c>
      <c r="N27" s="7"/>
      <c r="O27" s="8"/>
      <c r="P27" s="9"/>
    </row>
    <row r="28" spans="1:16">
      <c r="A28">
        <v>58</v>
      </c>
      <c r="B28">
        <v>60</v>
      </c>
      <c r="C28">
        <v>192</v>
      </c>
      <c r="N28" s="7"/>
      <c r="O28" s="8"/>
      <c r="P28" s="9"/>
    </row>
    <row r="29" spans="1:16">
      <c r="A29">
        <v>60</v>
      </c>
      <c r="B29">
        <v>34</v>
      </c>
      <c r="C29">
        <v>146</v>
      </c>
      <c r="N29" s="13"/>
      <c r="O29" s="14"/>
      <c r="P29" s="16"/>
    </row>
    <row r="30" spans="1:16">
      <c r="A30">
        <v>62</v>
      </c>
      <c r="B30">
        <v>72</v>
      </c>
      <c r="C30">
        <v>133</v>
      </c>
    </row>
    <row r="31" spans="1:16">
      <c r="A31">
        <v>64</v>
      </c>
      <c r="B31">
        <v>65</v>
      </c>
      <c r="C31">
        <v>421</v>
      </c>
    </row>
    <row r="32" spans="1:16">
      <c r="A32">
        <v>66</v>
      </c>
      <c r="B32">
        <v>28</v>
      </c>
      <c r="C32">
        <v>154</v>
      </c>
    </row>
    <row r="33" spans="1:3">
      <c r="A33">
        <v>68</v>
      </c>
      <c r="B33">
        <v>35</v>
      </c>
      <c r="C33">
        <v>74</v>
      </c>
    </row>
    <row r="34" spans="1:3">
      <c r="A34">
        <v>70</v>
      </c>
      <c r="B34">
        <v>44</v>
      </c>
      <c r="C34">
        <v>132</v>
      </c>
    </row>
    <row r="35" spans="1:3">
      <c r="A35">
        <v>72</v>
      </c>
      <c r="B35">
        <v>58</v>
      </c>
      <c r="C35">
        <v>76</v>
      </c>
    </row>
    <row r="36" spans="1:3">
      <c r="A36">
        <v>74</v>
      </c>
      <c r="B36">
        <v>59</v>
      </c>
      <c r="C36">
        <v>208</v>
      </c>
    </row>
    <row r="37" spans="1:3">
      <c r="A37">
        <v>76</v>
      </c>
      <c r="B37">
        <v>46</v>
      </c>
      <c r="C37">
        <v>281</v>
      </c>
    </row>
    <row r="38" spans="1:3">
      <c r="A38">
        <v>78</v>
      </c>
      <c r="B38">
        <v>63</v>
      </c>
      <c r="C38">
        <v>357</v>
      </c>
    </row>
    <row r="39" spans="1:3">
      <c r="A39">
        <v>80</v>
      </c>
      <c r="B39">
        <v>91</v>
      </c>
      <c r="C39">
        <v>281</v>
      </c>
    </row>
    <row r="40" spans="1:3">
      <c r="A40">
        <v>82</v>
      </c>
      <c r="B40">
        <v>81</v>
      </c>
      <c r="C40">
        <v>260</v>
      </c>
    </row>
    <row r="41" spans="1:3">
      <c r="A41">
        <v>84</v>
      </c>
      <c r="B41">
        <v>132</v>
      </c>
      <c r="C41">
        <v>226</v>
      </c>
    </row>
    <row r="42" spans="1:3">
      <c r="A42">
        <v>86</v>
      </c>
      <c r="B42">
        <v>115</v>
      </c>
      <c r="C42">
        <v>325</v>
      </c>
    </row>
    <row r="43" spans="1:3">
      <c r="A43">
        <v>88</v>
      </c>
      <c r="B43">
        <v>164</v>
      </c>
      <c r="C43">
        <v>531</v>
      </c>
    </row>
    <row r="44" spans="1:3">
      <c r="A44">
        <v>90</v>
      </c>
      <c r="B44">
        <v>153</v>
      </c>
      <c r="C44">
        <v>556</v>
      </c>
    </row>
    <row r="45" spans="1:3">
      <c r="A45">
        <v>92</v>
      </c>
      <c r="B45">
        <v>123</v>
      </c>
      <c r="C45">
        <v>662</v>
      </c>
    </row>
    <row r="46" spans="1:3">
      <c r="A46">
        <v>94</v>
      </c>
      <c r="B46">
        <v>143</v>
      </c>
      <c r="C46">
        <v>491</v>
      </c>
    </row>
    <row r="47" spans="1:3">
      <c r="A47">
        <v>96</v>
      </c>
      <c r="B47">
        <v>151</v>
      </c>
      <c r="C47">
        <v>737</v>
      </c>
    </row>
  </sheetData>
  <sheetProtection selectLockedCells="1" selectUnlockedCells="1"/>
  <phoneticPr fontId="4"/>
  <pageMargins left="0.78749999999999998" right="0.78749999999999998" top="1.0527777777777778" bottom="1.05277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showRuler="0" topLeftCell="A21" workbookViewId="0">
      <selection activeCell="B30" sqref="B30:H55"/>
    </sheetView>
  </sheetViews>
  <sheetFormatPr baseColWidth="10" defaultRowHeight="12" x14ac:dyDescent="0"/>
  <sheetData>
    <row r="1" spans="1:23" ht="21">
      <c r="A1" s="34" t="s">
        <v>13</v>
      </c>
      <c r="B1" s="35"/>
      <c r="C1" s="35"/>
      <c r="D1" s="36"/>
      <c r="E1" s="37"/>
      <c r="F1" s="37"/>
      <c r="G1" s="37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>
      <c r="A2" s="39" t="s">
        <v>38</v>
      </c>
      <c r="B2" s="40" t="s">
        <v>19</v>
      </c>
      <c r="C2" s="40"/>
      <c r="D2" s="41"/>
      <c r="E2" s="40"/>
      <c r="F2" s="40"/>
      <c r="G2" s="40"/>
      <c r="H2" s="38"/>
      <c r="I2" s="38"/>
      <c r="J2" s="38"/>
      <c r="K2" s="38"/>
      <c r="L2" s="38"/>
      <c r="M2" s="38"/>
      <c r="N2" s="38"/>
      <c r="O2" s="38"/>
      <c r="P2" s="42" t="s">
        <v>16</v>
      </c>
      <c r="Q2" s="43" t="s">
        <v>43</v>
      </c>
      <c r="R2" s="43" t="s">
        <v>42</v>
      </c>
      <c r="S2" s="43" t="s">
        <v>44</v>
      </c>
      <c r="T2" s="43" t="s">
        <v>45</v>
      </c>
      <c r="U2" s="43" t="s">
        <v>42</v>
      </c>
      <c r="V2" s="44" t="s">
        <v>46</v>
      </c>
      <c r="W2" s="38"/>
    </row>
    <row r="3" spans="1:23">
      <c r="A3" s="39"/>
      <c r="B3" s="40" t="s">
        <v>37</v>
      </c>
      <c r="C3" s="38"/>
      <c r="D3" s="40" t="s">
        <v>36</v>
      </c>
      <c r="E3" s="38"/>
      <c r="F3" s="41" t="s">
        <v>35</v>
      </c>
      <c r="G3" s="40"/>
      <c r="H3" s="38"/>
      <c r="I3" s="40" t="s">
        <v>16</v>
      </c>
      <c r="J3" s="40" t="s">
        <v>42</v>
      </c>
      <c r="K3" s="40" t="s">
        <v>43</v>
      </c>
      <c r="L3" s="40" t="s">
        <v>44</v>
      </c>
      <c r="M3" s="40" t="s">
        <v>45</v>
      </c>
      <c r="N3" s="40" t="s">
        <v>46</v>
      </c>
      <c r="O3" s="38"/>
      <c r="P3" s="45">
        <v>11.5</v>
      </c>
      <c r="Q3" s="46">
        <v>53</v>
      </c>
      <c r="R3" s="46">
        <v>0.125</v>
      </c>
      <c r="S3" s="46">
        <f>C5+E5</f>
        <v>16.855654600401046</v>
      </c>
      <c r="T3" s="46">
        <v>18</v>
      </c>
      <c r="U3" s="46">
        <v>0.125</v>
      </c>
      <c r="V3" s="47">
        <f>G5+C5</f>
        <v>14.917912348699593</v>
      </c>
      <c r="W3" s="38"/>
    </row>
    <row r="4" spans="1:23">
      <c r="A4" s="39" t="s">
        <v>10</v>
      </c>
      <c r="B4" s="40" t="s">
        <v>6</v>
      </c>
      <c r="C4" s="38"/>
      <c r="D4" s="40" t="s">
        <v>6</v>
      </c>
      <c r="E4" s="38"/>
      <c r="F4" s="41" t="s">
        <v>6</v>
      </c>
      <c r="G4" s="40"/>
      <c r="H4" s="38">
        <v>23</v>
      </c>
      <c r="I4" s="38">
        <f>H4/2</f>
        <v>11.5</v>
      </c>
      <c r="J4" s="38">
        <v>0.5</v>
      </c>
      <c r="K4" s="38">
        <f>D5-B5</f>
        <v>53</v>
      </c>
      <c r="L4" s="38">
        <f>SQRT(ABS(K4))</f>
        <v>7.2801098892805181</v>
      </c>
      <c r="M4" s="38">
        <f>F5-B5</f>
        <v>18</v>
      </c>
      <c r="N4" s="38">
        <f>SQRT(ABS(M4))</f>
        <v>4.2426406871192848</v>
      </c>
      <c r="O4" s="38"/>
      <c r="P4" s="45">
        <v>13</v>
      </c>
      <c r="Q4" s="46">
        <v>106</v>
      </c>
      <c r="R4" s="46">
        <v>0.125</v>
      </c>
      <c r="S4" s="46">
        <f>C6+E6</f>
        <v>15.697108115321404</v>
      </c>
      <c r="T4" s="46">
        <v>1</v>
      </c>
      <c r="U4" s="46">
        <v>0.125</v>
      </c>
      <c r="V4" s="47">
        <f>G6+C6</f>
        <v>9.0547116499554186</v>
      </c>
      <c r="W4" s="38"/>
    </row>
    <row r="5" spans="1:23">
      <c r="A5" s="38">
        <v>23</v>
      </c>
      <c r="B5" s="38">
        <v>47</v>
      </c>
      <c r="C5" s="38">
        <f>SQRT(B5)</f>
        <v>6.8556546004010439</v>
      </c>
      <c r="D5" s="38">
        <v>100</v>
      </c>
      <c r="E5" s="38">
        <f>SQRT(D5)</f>
        <v>10</v>
      </c>
      <c r="F5" s="38">
        <v>65</v>
      </c>
      <c r="G5" s="38">
        <f>SQRT(F5)</f>
        <v>8.0622577482985491</v>
      </c>
      <c r="H5" s="38">
        <f>A6</f>
        <v>26</v>
      </c>
      <c r="I5" s="38">
        <f t="shared" ref="I5:I25" si="0">H5/2</f>
        <v>13</v>
      </c>
      <c r="J5" s="38">
        <v>0.5</v>
      </c>
      <c r="K5" s="38">
        <f>D6-B6</f>
        <v>106</v>
      </c>
      <c r="L5" s="38">
        <f>SQRT(ABS(K5))</f>
        <v>10.295630140987001</v>
      </c>
      <c r="M5" s="38">
        <f>F6-B6</f>
        <v>1</v>
      </c>
      <c r="N5" s="38">
        <f>SQRT(ABS(M5))</f>
        <v>1</v>
      </c>
      <c r="O5" s="38"/>
      <c r="P5" s="45">
        <v>13.5</v>
      </c>
      <c r="Q5" s="46">
        <v>105</v>
      </c>
      <c r="R5" s="46">
        <v>0.125</v>
      </c>
      <c r="S5" s="46">
        <f>C7+E7</f>
        <v>17.999137818111205</v>
      </c>
      <c r="T5" s="46">
        <v>-5</v>
      </c>
      <c r="U5" s="46">
        <v>0.125</v>
      </c>
      <c r="V5" s="47">
        <f>G7+C7</f>
        <v>11.7396167797906</v>
      </c>
      <c r="W5" s="38"/>
    </row>
    <row r="6" spans="1:23">
      <c r="A6" s="45">
        <v>26</v>
      </c>
      <c r="B6" s="46">
        <v>20</v>
      </c>
      <c r="C6" s="38">
        <f t="shared" ref="C6:C27" si="1">SQRT(B6)</f>
        <v>4.4721359549995796</v>
      </c>
      <c r="D6" s="46">
        <v>126</v>
      </c>
      <c r="E6" s="38">
        <f t="shared" ref="E6:E27" si="2">SQRT(D6)</f>
        <v>11.224972160321824</v>
      </c>
      <c r="F6" s="47">
        <v>21</v>
      </c>
      <c r="G6" s="38">
        <f t="shared" ref="G6:G27" si="3">SQRT(F6)</f>
        <v>4.5825756949558398</v>
      </c>
      <c r="H6" s="38">
        <f>A7</f>
        <v>27</v>
      </c>
      <c r="I6" s="38">
        <f t="shared" si="0"/>
        <v>13.5</v>
      </c>
      <c r="J6" s="38">
        <v>0.5</v>
      </c>
      <c r="K6" s="38">
        <f>D7-B7</f>
        <v>105</v>
      </c>
      <c r="L6" s="38">
        <f t="shared" ref="L6:L13" si="4">SQRT(ABS(K6))</f>
        <v>10.246950765959598</v>
      </c>
      <c r="M6" s="38">
        <f>F7-B7</f>
        <v>-5</v>
      </c>
      <c r="N6" s="38">
        <f t="shared" ref="N6:N13" si="5">SQRT(ABS(M6))</f>
        <v>2.2360679774997898</v>
      </c>
      <c r="O6" s="38"/>
      <c r="P6" s="45">
        <v>14</v>
      </c>
      <c r="Q6" s="46">
        <v>86</v>
      </c>
      <c r="R6" s="46">
        <v>0.125</v>
      </c>
      <c r="S6" s="46">
        <f>C8+E8</f>
        <v>16.653274761173741</v>
      </c>
      <c r="T6" s="46">
        <v>1</v>
      </c>
      <c r="U6" s="46">
        <v>0.125</v>
      </c>
      <c r="V6" s="47">
        <f>G8+C8</f>
        <v>11.575514541383329</v>
      </c>
      <c r="W6" s="38"/>
    </row>
    <row r="7" spans="1:23">
      <c r="A7" s="45">
        <v>27</v>
      </c>
      <c r="B7" s="46">
        <v>37</v>
      </c>
      <c r="C7" s="38">
        <f t="shared" si="1"/>
        <v>6.0827625302982193</v>
      </c>
      <c r="D7" s="46">
        <v>142</v>
      </c>
      <c r="E7" s="38">
        <f t="shared" si="2"/>
        <v>11.916375287812984</v>
      </c>
      <c r="F7" s="47">
        <v>32</v>
      </c>
      <c r="G7" s="38">
        <f t="shared" si="3"/>
        <v>5.6568542494923806</v>
      </c>
      <c r="H7" s="38">
        <f>A8</f>
        <v>28</v>
      </c>
      <c r="I7" s="38">
        <f t="shared" si="0"/>
        <v>14</v>
      </c>
      <c r="J7" s="38">
        <v>0.5</v>
      </c>
      <c r="K7" s="38">
        <f>D8-B8</f>
        <v>86</v>
      </c>
      <c r="L7" s="38">
        <f t="shared" si="4"/>
        <v>9.2736184954957039</v>
      </c>
      <c r="M7" s="38">
        <f>F8-B8</f>
        <v>1</v>
      </c>
      <c r="N7" s="38">
        <f t="shared" si="5"/>
        <v>1</v>
      </c>
      <c r="O7" s="38"/>
      <c r="P7" s="45">
        <v>14.5</v>
      </c>
      <c r="Q7" s="46">
        <v>55</v>
      </c>
      <c r="R7" s="46">
        <v>0.125</v>
      </c>
      <c r="S7" s="46">
        <f>C9+E9</f>
        <v>18.580579290175663</v>
      </c>
      <c r="T7" s="46">
        <v>-11</v>
      </c>
      <c r="U7" s="46">
        <v>0.125</v>
      </c>
      <c r="V7" s="47">
        <f>G9+C9</f>
        <v>14.881317487772129</v>
      </c>
      <c r="W7" s="38"/>
    </row>
    <row r="8" spans="1:23">
      <c r="A8" s="45">
        <v>28</v>
      </c>
      <c r="B8" s="46">
        <v>33</v>
      </c>
      <c r="C8" s="38">
        <f t="shared" si="1"/>
        <v>5.7445626465380286</v>
      </c>
      <c r="D8" s="46">
        <v>119</v>
      </c>
      <c r="E8" s="38">
        <f t="shared" si="2"/>
        <v>10.908712114635714</v>
      </c>
      <c r="F8" s="47">
        <v>34</v>
      </c>
      <c r="G8" s="38">
        <f t="shared" si="3"/>
        <v>5.8309518948453007</v>
      </c>
      <c r="H8" s="38">
        <f>A9</f>
        <v>29</v>
      </c>
      <c r="I8" s="38">
        <f t="shared" si="0"/>
        <v>14.5</v>
      </c>
      <c r="J8" s="38">
        <v>0.5</v>
      </c>
      <c r="K8" s="38">
        <f>D9-B9</f>
        <v>55</v>
      </c>
      <c r="L8" s="38">
        <f t="shared" si="4"/>
        <v>7.416198487095663</v>
      </c>
      <c r="M8" s="38">
        <f>F9-B9</f>
        <v>-11</v>
      </c>
      <c r="N8" s="38">
        <f t="shared" si="5"/>
        <v>3.3166247903553998</v>
      </c>
      <c r="O8" s="38"/>
      <c r="P8" s="45">
        <v>15</v>
      </c>
      <c r="Q8" s="46">
        <v>475</v>
      </c>
      <c r="R8" s="46">
        <v>0.125</v>
      </c>
      <c r="S8" s="46">
        <f>C10+E10</f>
        <v>31.466246225518084</v>
      </c>
      <c r="T8" s="46">
        <v>139</v>
      </c>
      <c r="U8" s="46">
        <v>0.125</v>
      </c>
      <c r="V8" s="47">
        <f>G10+C10</f>
        <v>22.538052866279774</v>
      </c>
      <c r="W8" s="38"/>
    </row>
    <row r="9" spans="1:23">
      <c r="A9" s="45">
        <v>29</v>
      </c>
      <c r="B9" s="46">
        <v>61</v>
      </c>
      <c r="C9" s="38">
        <f t="shared" si="1"/>
        <v>7.810249675906654</v>
      </c>
      <c r="D9" s="46">
        <v>116</v>
      </c>
      <c r="E9" s="38">
        <f t="shared" si="2"/>
        <v>10.770329614269007</v>
      </c>
      <c r="F9" s="47">
        <v>50</v>
      </c>
      <c r="G9" s="38">
        <f t="shared" si="3"/>
        <v>7.0710678118654755</v>
      </c>
      <c r="H9" s="38">
        <f>A10</f>
        <v>30</v>
      </c>
      <c r="I9" s="38">
        <f t="shared" si="0"/>
        <v>15</v>
      </c>
      <c r="J9" s="38">
        <v>0.5</v>
      </c>
      <c r="K9" s="38">
        <f>D10-B10</f>
        <v>475</v>
      </c>
      <c r="L9" s="38">
        <f t="shared" si="4"/>
        <v>21.794494717703369</v>
      </c>
      <c r="M9" s="38">
        <f>F10-B10</f>
        <v>139</v>
      </c>
      <c r="N9" s="38">
        <f t="shared" si="5"/>
        <v>11.789826122551595</v>
      </c>
      <c r="O9" s="38"/>
      <c r="P9" s="45">
        <v>15.5</v>
      </c>
      <c r="Q9" s="46">
        <v>142</v>
      </c>
      <c r="R9" s="46">
        <v>0.125</v>
      </c>
      <c r="S9" s="46">
        <f>C11+E11</f>
        <v>22.546243506491919</v>
      </c>
      <c r="T9" s="46">
        <v>8</v>
      </c>
      <c r="U9" s="46">
        <v>0.125</v>
      </c>
      <c r="V9" s="47">
        <f>G11+C11</f>
        <v>16.726363671678588</v>
      </c>
      <c r="W9" s="38"/>
    </row>
    <row r="10" spans="1:23">
      <c r="A10" s="45">
        <v>30</v>
      </c>
      <c r="B10" s="46">
        <v>67</v>
      </c>
      <c r="C10" s="38">
        <f t="shared" si="1"/>
        <v>8.1853527718724504</v>
      </c>
      <c r="D10" s="46">
        <v>542</v>
      </c>
      <c r="E10" s="38">
        <f t="shared" si="2"/>
        <v>23.280893453645632</v>
      </c>
      <c r="F10" s="47">
        <v>206</v>
      </c>
      <c r="G10" s="38">
        <f t="shared" si="3"/>
        <v>14.352700094407323</v>
      </c>
      <c r="H10" s="38">
        <f>A11</f>
        <v>31</v>
      </c>
      <c r="I10" s="38">
        <f t="shared" si="0"/>
        <v>15.5</v>
      </c>
      <c r="J10" s="38">
        <v>0.5</v>
      </c>
      <c r="K10" s="38">
        <f>D11-B11</f>
        <v>142</v>
      </c>
      <c r="L10" s="38">
        <f t="shared" si="4"/>
        <v>11.916375287812984</v>
      </c>
      <c r="M10" s="38">
        <f>F11-B11</f>
        <v>8</v>
      </c>
      <c r="N10" s="38">
        <f t="shared" si="5"/>
        <v>2.8284271247461903</v>
      </c>
      <c r="O10" s="38"/>
      <c r="P10" s="45">
        <v>16</v>
      </c>
      <c r="Q10" s="46">
        <v>35</v>
      </c>
      <c r="R10" s="46">
        <v>0.125</v>
      </c>
      <c r="S10" s="46">
        <f>C12+E12</f>
        <v>18.062257748298549</v>
      </c>
      <c r="T10" s="46">
        <v>-15</v>
      </c>
      <c r="U10" s="46">
        <v>0.125</v>
      </c>
      <c r="V10" s="47">
        <f>G12+C12</f>
        <v>15.133325560164025</v>
      </c>
      <c r="W10" s="38"/>
    </row>
    <row r="11" spans="1:23">
      <c r="A11" s="45">
        <v>31</v>
      </c>
      <c r="B11" s="46">
        <v>66</v>
      </c>
      <c r="C11" s="38">
        <f t="shared" si="1"/>
        <v>8.1240384046359608</v>
      </c>
      <c r="D11" s="46">
        <v>208</v>
      </c>
      <c r="E11" s="38">
        <f t="shared" si="2"/>
        <v>14.422205101855956</v>
      </c>
      <c r="F11" s="47">
        <v>74</v>
      </c>
      <c r="G11" s="38">
        <f t="shared" si="3"/>
        <v>8.6023252670426267</v>
      </c>
      <c r="H11" s="38">
        <f>A12</f>
        <v>32</v>
      </c>
      <c r="I11" s="38">
        <f t="shared" si="0"/>
        <v>16</v>
      </c>
      <c r="J11" s="38">
        <v>0.5</v>
      </c>
      <c r="K11" s="38">
        <f>D12-B12</f>
        <v>35</v>
      </c>
      <c r="L11" s="38">
        <f t="shared" si="4"/>
        <v>5.9160797830996161</v>
      </c>
      <c r="M11" s="38">
        <f>F12-B12</f>
        <v>-15</v>
      </c>
      <c r="N11" s="38">
        <f t="shared" si="5"/>
        <v>3.872983346207417</v>
      </c>
      <c r="O11" s="38"/>
      <c r="P11" s="45">
        <v>16.5</v>
      </c>
      <c r="Q11" s="46">
        <v>30</v>
      </c>
      <c r="R11" s="46">
        <v>0.125</v>
      </c>
      <c r="S11" s="46">
        <f>C13+E13</f>
        <v>17.80905209310751</v>
      </c>
      <c r="T11" s="46">
        <v>-24</v>
      </c>
      <c r="U11" s="46">
        <v>0.125</v>
      </c>
      <c r="V11" s="47">
        <f>G13+C13</f>
        <v>14.465381985731398</v>
      </c>
      <c r="W11" s="38"/>
    </row>
    <row r="12" spans="1:23">
      <c r="A12" s="45">
        <v>32</v>
      </c>
      <c r="B12" s="46">
        <v>65</v>
      </c>
      <c r="C12" s="38">
        <f t="shared" si="1"/>
        <v>8.0622577482985491</v>
      </c>
      <c r="D12" s="46">
        <v>100</v>
      </c>
      <c r="E12" s="38">
        <f t="shared" si="2"/>
        <v>10</v>
      </c>
      <c r="F12" s="47">
        <v>50</v>
      </c>
      <c r="G12" s="38">
        <f t="shared" si="3"/>
        <v>7.0710678118654755</v>
      </c>
      <c r="H12" s="38">
        <f>A13</f>
        <v>33</v>
      </c>
      <c r="I12" s="38">
        <f t="shared" si="0"/>
        <v>16.5</v>
      </c>
      <c r="J12" s="38">
        <v>0.5</v>
      </c>
      <c r="K12" s="38">
        <f>D13-B13</f>
        <v>30</v>
      </c>
      <c r="L12" s="38">
        <f t="shared" si="4"/>
        <v>5.4772255750516612</v>
      </c>
      <c r="M12" s="38">
        <f>F13-B13</f>
        <v>-24</v>
      </c>
      <c r="N12" s="38">
        <f t="shared" si="5"/>
        <v>4.8989794855663558</v>
      </c>
      <c r="O12" s="38"/>
      <c r="P12" s="45">
        <v>17</v>
      </c>
      <c r="Q12" s="46">
        <v>28</v>
      </c>
      <c r="R12" s="46">
        <v>0.125</v>
      </c>
      <c r="S12" s="46">
        <f>C14+E14</f>
        <v>16.526632066239962</v>
      </c>
      <c r="T12" s="46">
        <v>-22</v>
      </c>
      <c r="U12" s="46">
        <v>0.125</v>
      </c>
      <c r="V12" s="47">
        <f>G14+C14</f>
        <v>13.160761133633692</v>
      </c>
      <c r="W12" s="38"/>
    </row>
    <row r="13" spans="1:23">
      <c r="A13" s="45">
        <v>33</v>
      </c>
      <c r="B13" s="46">
        <v>65</v>
      </c>
      <c r="C13" s="38">
        <f t="shared" si="1"/>
        <v>8.0622577482985491</v>
      </c>
      <c r="D13" s="46">
        <v>95</v>
      </c>
      <c r="E13" s="38">
        <f t="shared" si="2"/>
        <v>9.7467943448089631</v>
      </c>
      <c r="F13" s="47">
        <v>41</v>
      </c>
      <c r="G13" s="38">
        <f t="shared" si="3"/>
        <v>6.4031242374328485</v>
      </c>
      <c r="H13" s="38">
        <f>A14</f>
        <v>34</v>
      </c>
      <c r="I13" s="38">
        <f t="shared" si="0"/>
        <v>17</v>
      </c>
      <c r="J13" s="38">
        <v>0.5</v>
      </c>
      <c r="K13" s="38">
        <f>D14-B14</f>
        <v>28</v>
      </c>
      <c r="L13" s="38">
        <f t="shared" si="4"/>
        <v>5.2915026221291814</v>
      </c>
      <c r="M13" s="38">
        <f>F14-B14</f>
        <v>-22</v>
      </c>
      <c r="N13" s="38">
        <f t="shared" si="5"/>
        <v>4.6904157598234297</v>
      </c>
      <c r="O13" s="38"/>
      <c r="P13" s="45">
        <v>29</v>
      </c>
      <c r="Q13" s="46">
        <v>24.666666666666664</v>
      </c>
      <c r="R13" s="46">
        <v>0.125</v>
      </c>
      <c r="S13" s="46">
        <f>C16+E16</f>
        <v>9.5946471145824663</v>
      </c>
      <c r="T13" s="46">
        <v>-0.33333333333333393</v>
      </c>
      <c r="U13" s="46">
        <v>0.125</v>
      </c>
      <c r="V13" s="47">
        <f>G16+C16</f>
        <v>6.9759861994220014</v>
      </c>
      <c r="W13" s="38"/>
    </row>
    <row r="14" spans="1:23">
      <c r="A14" s="45">
        <v>34</v>
      </c>
      <c r="B14" s="46">
        <v>55</v>
      </c>
      <c r="C14" s="38">
        <f t="shared" si="1"/>
        <v>7.416198487095663</v>
      </c>
      <c r="D14" s="46">
        <v>83</v>
      </c>
      <c r="E14" s="38">
        <f t="shared" si="2"/>
        <v>9.1104335791442992</v>
      </c>
      <c r="F14" s="47">
        <v>33</v>
      </c>
      <c r="G14" s="38">
        <f t="shared" si="3"/>
        <v>5.7445626465380286</v>
      </c>
      <c r="H14" s="38">
        <f>A16</f>
        <v>58</v>
      </c>
      <c r="I14" s="38">
        <f t="shared" si="0"/>
        <v>29</v>
      </c>
      <c r="J14" s="38">
        <v>0.5</v>
      </c>
      <c r="K14" s="38">
        <f>D16-B16</f>
        <v>24.666666666666664</v>
      </c>
      <c r="L14" s="38">
        <f>SQRT(ABS(K14))</f>
        <v>4.9665548085837798</v>
      </c>
      <c r="M14" s="38">
        <f>F16-B16</f>
        <v>-0.33333333333333393</v>
      </c>
      <c r="N14" s="38">
        <f>SQRT(ABS(M14))</f>
        <v>0.57735026918962629</v>
      </c>
      <c r="O14" s="38"/>
      <c r="P14" s="45">
        <v>29.5</v>
      </c>
      <c r="Q14" s="46">
        <v>20.666666666666664</v>
      </c>
      <c r="R14" s="46">
        <v>0.125</v>
      </c>
      <c r="S14" s="46">
        <f>C17+E17</f>
        <v>8.7823146164943395</v>
      </c>
      <c r="T14" s="46">
        <v>3.6666666666666661</v>
      </c>
      <c r="U14" s="46">
        <v>0.125</v>
      </c>
      <c r="V14" s="47">
        <f>G17+C17</f>
        <v>6.9562076404382598</v>
      </c>
      <c r="W14" s="38"/>
    </row>
    <row r="15" spans="1:23">
      <c r="A15" s="45"/>
      <c r="B15" s="46"/>
      <c r="C15" s="38">
        <f t="shared" si="1"/>
        <v>0</v>
      </c>
      <c r="D15" s="46"/>
      <c r="E15" s="38">
        <f t="shared" si="2"/>
        <v>0</v>
      </c>
      <c r="F15" s="47"/>
      <c r="G15" s="38">
        <f t="shared" si="3"/>
        <v>0</v>
      </c>
      <c r="H15" s="38">
        <f>A17</f>
        <v>59</v>
      </c>
      <c r="I15" s="38">
        <f t="shared" si="0"/>
        <v>29.5</v>
      </c>
      <c r="J15" s="38">
        <v>0.5</v>
      </c>
      <c r="K15" s="38">
        <f>D17-B17</f>
        <v>20.666666666666664</v>
      </c>
      <c r="L15" s="38">
        <f>SQRT(ABS(K15))</f>
        <v>4.5460605656619517</v>
      </c>
      <c r="M15" s="38">
        <f>F17-B17</f>
        <v>3.6666666666666661</v>
      </c>
      <c r="N15" s="38">
        <f>SQRT(ABS(M15))</f>
        <v>1.914854215512676</v>
      </c>
      <c r="O15" s="38"/>
      <c r="P15" s="45">
        <v>30</v>
      </c>
      <c r="Q15" s="46">
        <v>15.333333333333332</v>
      </c>
      <c r="R15" s="46">
        <v>0.125</v>
      </c>
      <c r="S15" s="46">
        <f>C18+E18</f>
        <v>7.5647061442854113</v>
      </c>
      <c r="T15" s="46">
        <v>-0.66666666666666696</v>
      </c>
      <c r="U15" s="46">
        <v>0.125</v>
      </c>
      <c r="V15" s="47">
        <f>G18+C18</f>
        <v>5.414625932037282</v>
      </c>
      <c r="W15" s="38"/>
    </row>
    <row r="16" spans="1:23">
      <c r="A16" s="45">
        <v>58</v>
      </c>
      <c r="B16" s="48">
        <f>D16/3</f>
        <v>12.333333333333334</v>
      </c>
      <c r="C16" s="38">
        <f t="shared" si="1"/>
        <v>3.5118845842842465</v>
      </c>
      <c r="D16" s="46">
        <v>37</v>
      </c>
      <c r="E16" s="38">
        <f t="shared" si="2"/>
        <v>6.0827625302982193</v>
      </c>
      <c r="F16" s="47">
        <v>12</v>
      </c>
      <c r="G16" s="38">
        <f t="shared" si="3"/>
        <v>3.4641016151377544</v>
      </c>
      <c r="H16" s="38">
        <f>A18</f>
        <v>60</v>
      </c>
      <c r="I16" s="38">
        <f t="shared" si="0"/>
        <v>30</v>
      </c>
      <c r="J16" s="38">
        <v>0.5</v>
      </c>
      <c r="K16" s="38">
        <f>D18-B18</f>
        <v>15.333333333333332</v>
      </c>
      <c r="L16" s="38">
        <f>SQRT(ABS(K16))</f>
        <v>3.9157800414902435</v>
      </c>
      <c r="M16" s="38">
        <f>F18-B18</f>
        <v>-0.66666666666666696</v>
      </c>
      <c r="N16" s="38">
        <f>SQRT(ABS(M16))</f>
        <v>0.81649658092772626</v>
      </c>
      <c r="O16" s="38"/>
      <c r="P16" s="45">
        <v>30.5</v>
      </c>
      <c r="Q16" s="46">
        <v>34</v>
      </c>
      <c r="R16" s="46">
        <v>0.125</v>
      </c>
      <c r="S16" s="46">
        <f>C19+E19</f>
        <v>9.5574385243020004</v>
      </c>
      <c r="T16" s="46">
        <v>4</v>
      </c>
      <c r="U16" s="46">
        <v>0.125</v>
      </c>
      <c r="V16" s="47">
        <f>G19+C19</f>
        <v>6.6055512754639896</v>
      </c>
      <c r="W16" s="38"/>
    </row>
    <row r="17" spans="1:23">
      <c r="A17" s="45">
        <v>59</v>
      </c>
      <c r="B17" s="48">
        <f>D17/3</f>
        <v>10.333333333333334</v>
      </c>
      <c r="C17" s="38">
        <f t="shared" si="1"/>
        <v>3.2145502536643185</v>
      </c>
      <c r="D17" s="46">
        <v>31</v>
      </c>
      <c r="E17" s="38">
        <f t="shared" si="2"/>
        <v>5.5677643628300215</v>
      </c>
      <c r="F17" s="47">
        <v>14</v>
      </c>
      <c r="G17" s="38">
        <f t="shared" si="3"/>
        <v>3.7416573867739413</v>
      </c>
      <c r="H17" s="38">
        <f>A19</f>
        <v>61</v>
      </c>
      <c r="I17" s="38">
        <f t="shared" si="0"/>
        <v>30.5</v>
      </c>
      <c r="J17" s="38">
        <v>0.5</v>
      </c>
      <c r="K17" s="38">
        <f>D19-B19</f>
        <v>34</v>
      </c>
      <c r="L17" s="38">
        <f>SQRT(ABS(K17))</f>
        <v>5.8309518948453007</v>
      </c>
      <c r="M17" s="38">
        <f>F19-B19</f>
        <v>4</v>
      </c>
      <c r="N17" s="38">
        <f>SQRT(ABS(M17))</f>
        <v>2</v>
      </c>
      <c r="O17" s="38"/>
      <c r="P17" s="45">
        <v>31</v>
      </c>
      <c r="Q17" s="46">
        <v>13</v>
      </c>
      <c r="R17" s="46">
        <v>0.125</v>
      </c>
      <c r="S17" s="46">
        <f>C20+E20</f>
        <v>10.015753193033055</v>
      </c>
      <c r="T17" s="46">
        <v>-1</v>
      </c>
      <c r="U17" s="46">
        <v>0.125</v>
      </c>
      <c r="V17" s="47">
        <f>G20+C20</f>
        <v>8.6015396306599587</v>
      </c>
      <c r="W17" s="38"/>
    </row>
    <row r="18" spans="1:23">
      <c r="A18" s="45">
        <v>60</v>
      </c>
      <c r="B18" s="48">
        <f>D18/3</f>
        <v>7.666666666666667</v>
      </c>
      <c r="C18" s="38">
        <f t="shared" si="1"/>
        <v>2.7688746209726918</v>
      </c>
      <c r="D18" s="46">
        <v>23</v>
      </c>
      <c r="E18" s="38">
        <f t="shared" si="2"/>
        <v>4.7958315233127191</v>
      </c>
      <c r="F18" s="47">
        <v>7</v>
      </c>
      <c r="G18" s="38">
        <f t="shared" si="3"/>
        <v>2.6457513110645907</v>
      </c>
      <c r="H18" s="38">
        <f>A20</f>
        <v>62</v>
      </c>
      <c r="I18" s="38">
        <f t="shared" si="0"/>
        <v>31</v>
      </c>
      <c r="J18" s="38">
        <v>0.5</v>
      </c>
      <c r="K18" s="38">
        <f>D20-B20</f>
        <v>13</v>
      </c>
      <c r="L18" s="38">
        <f>SQRT(ABS(K18))</f>
        <v>3.6055512754639891</v>
      </c>
      <c r="M18" s="38">
        <f>F20-B20</f>
        <v>-1</v>
      </c>
      <c r="N18" s="38">
        <f>SQRT(ABS(M18))</f>
        <v>1</v>
      </c>
      <c r="O18" s="38"/>
      <c r="P18" s="45">
        <v>31.5</v>
      </c>
      <c r="Q18" s="46">
        <v>22</v>
      </c>
      <c r="R18" s="46">
        <v>0.125</v>
      </c>
      <c r="S18" s="46">
        <f>C21+E21</f>
        <v>7.7409923649123593</v>
      </c>
      <c r="T18" s="46">
        <v>10</v>
      </c>
      <c r="U18" s="46">
        <v>0.125</v>
      </c>
      <c r="V18" s="47">
        <f>G21+C21</f>
        <v>6.4494897427831779</v>
      </c>
      <c r="W18" s="38"/>
    </row>
    <row r="19" spans="1:23">
      <c r="A19" s="45">
        <v>61</v>
      </c>
      <c r="B19" s="46">
        <v>9</v>
      </c>
      <c r="C19" s="38">
        <f t="shared" si="1"/>
        <v>3</v>
      </c>
      <c r="D19" s="46">
        <v>43</v>
      </c>
      <c r="E19" s="38">
        <f t="shared" si="2"/>
        <v>6.5574385243020004</v>
      </c>
      <c r="F19" s="47">
        <v>13</v>
      </c>
      <c r="G19" s="38">
        <f t="shared" si="3"/>
        <v>3.6055512754639891</v>
      </c>
      <c r="H19" s="38">
        <f>A21</f>
        <v>63</v>
      </c>
      <c r="I19" s="38">
        <f t="shared" si="0"/>
        <v>31.5</v>
      </c>
      <c r="J19" s="38">
        <v>0.5</v>
      </c>
      <c r="K19" s="38">
        <f>D21-B21</f>
        <v>22</v>
      </c>
      <c r="L19" s="38">
        <f>SQRT(ABS(K19))</f>
        <v>4.6904157598234297</v>
      </c>
      <c r="M19" s="38">
        <f>F21-B21</f>
        <v>10</v>
      </c>
      <c r="N19" s="38">
        <f>SQRT(ABS(M19))</f>
        <v>3.1622776601683795</v>
      </c>
      <c r="O19" s="38"/>
      <c r="P19" s="45">
        <v>32</v>
      </c>
      <c r="Q19" s="46">
        <v>43</v>
      </c>
      <c r="R19" s="46">
        <v>0.125</v>
      </c>
      <c r="S19" s="46">
        <f>C22+E22</f>
        <v>11.088866049011871</v>
      </c>
      <c r="T19" s="46">
        <v>3</v>
      </c>
      <c r="U19" s="46">
        <v>0.125</v>
      </c>
      <c r="V19" s="47">
        <f>G22+C22</f>
        <v>7.6055512754639896</v>
      </c>
      <c r="W19" s="38"/>
    </row>
    <row r="20" spans="1:23">
      <c r="A20" s="45">
        <v>62</v>
      </c>
      <c r="B20" s="46">
        <v>19</v>
      </c>
      <c r="C20" s="38">
        <f t="shared" si="1"/>
        <v>4.358898943540674</v>
      </c>
      <c r="D20" s="46">
        <v>32</v>
      </c>
      <c r="E20" s="38">
        <f t="shared" si="2"/>
        <v>5.6568542494923806</v>
      </c>
      <c r="F20" s="47">
        <v>18</v>
      </c>
      <c r="G20" s="38">
        <f t="shared" si="3"/>
        <v>4.2426406871192848</v>
      </c>
      <c r="H20" s="38">
        <f>A22</f>
        <v>64</v>
      </c>
      <c r="I20" s="38">
        <f t="shared" si="0"/>
        <v>32</v>
      </c>
      <c r="J20" s="38">
        <v>0.5</v>
      </c>
      <c r="K20" s="38">
        <f>D22-B22</f>
        <v>43</v>
      </c>
      <c r="L20" s="38">
        <f>SQRT(ABS(K20))</f>
        <v>6.5574385243020004</v>
      </c>
      <c r="M20" s="38">
        <f>F22-B22</f>
        <v>3</v>
      </c>
      <c r="N20" s="38">
        <f>SQRT(ABS(M20))</f>
        <v>1.7320508075688772</v>
      </c>
      <c r="O20" s="38"/>
      <c r="P20" s="45">
        <v>32.5</v>
      </c>
      <c r="Q20" s="46">
        <v>72</v>
      </c>
      <c r="R20" s="46">
        <v>0.125</v>
      </c>
      <c r="S20" s="46">
        <f>C23+E23</f>
        <v>12.217662798305797</v>
      </c>
      <c r="T20" s="46">
        <v>25</v>
      </c>
      <c r="U20" s="46">
        <v>0.125</v>
      </c>
      <c r="V20" s="47">
        <f>G23+C23</f>
        <v>9.0783574432679952</v>
      </c>
      <c r="W20" s="38"/>
    </row>
    <row r="21" spans="1:23">
      <c r="A21" s="45">
        <v>63</v>
      </c>
      <c r="B21" s="46">
        <v>6</v>
      </c>
      <c r="C21" s="38">
        <f t="shared" si="1"/>
        <v>2.4494897427831779</v>
      </c>
      <c r="D21" s="46">
        <v>28</v>
      </c>
      <c r="E21" s="38">
        <f t="shared" si="2"/>
        <v>5.2915026221291814</v>
      </c>
      <c r="F21" s="47">
        <v>16</v>
      </c>
      <c r="G21" s="38">
        <f t="shared" si="3"/>
        <v>4</v>
      </c>
      <c r="H21" s="38">
        <f>A23</f>
        <v>65</v>
      </c>
      <c r="I21" s="38">
        <f t="shared" si="0"/>
        <v>32.5</v>
      </c>
      <c r="J21" s="38">
        <v>0.5</v>
      </c>
      <c r="K21" s="38">
        <f>D23-B23</f>
        <v>72</v>
      </c>
      <c r="L21" s="38">
        <f>SQRT(ABS(K21))</f>
        <v>8.4852813742385695</v>
      </c>
      <c r="M21" s="38">
        <f>F23-B23</f>
        <v>25</v>
      </c>
      <c r="N21" s="38">
        <f>SQRT(ABS(M21))</f>
        <v>5</v>
      </c>
      <c r="O21" s="38"/>
      <c r="P21" s="45">
        <v>33</v>
      </c>
      <c r="Q21" s="46">
        <v>42</v>
      </c>
      <c r="R21" s="46">
        <v>0.125</v>
      </c>
      <c r="S21" s="46">
        <f>C24+E24</f>
        <v>11.422817781478166</v>
      </c>
      <c r="T21" s="46">
        <v>1</v>
      </c>
      <c r="U21" s="46">
        <v>0.125</v>
      </c>
      <c r="V21" s="47">
        <f>G24+C24</f>
        <v>7.872983346207417</v>
      </c>
      <c r="W21" s="38"/>
    </row>
    <row r="22" spans="1:23">
      <c r="A22" s="45">
        <v>64</v>
      </c>
      <c r="B22" s="46">
        <v>13</v>
      </c>
      <c r="C22" s="38">
        <f t="shared" si="1"/>
        <v>3.6055512754639891</v>
      </c>
      <c r="D22" s="46">
        <v>56</v>
      </c>
      <c r="E22" s="38">
        <f t="shared" si="2"/>
        <v>7.4833147735478827</v>
      </c>
      <c r="F22" s="47">
        <v>16</v>
      </c>
      <c r="G22" s="38">
        <f t="shared" si="3"/>
        <v>4</v>
      </c>
      <c r="H22" s="38">
        <f>A24</f>
        <v>66</v>
      </c>
      <c r="I22" s="38">
        <f t="shared" si="0"/>
        <v>33</v>
      </c>
      <c r="J22" s="38">
        <v>0.5</v>
      </c>
      <c r="K22" s="38">
        <f>D24-B24</f>
        <v>42</v>
      </c>
      <c r="L22" s="38">
        <f>SQRT(ABS(K22))</f>
        <v>6.4807406984078604</v>
      </c>
      <c r="M22" s="38">
        <f>F24-B24</f>
        <v>1</v>
      </c>
      <c r="N22" s="38">
        <f>SQRT(ABS(M22))</f>
        <v>1</v>
      </c>
      <c r="O22" s="38"/>
      <c r="P22" s="45">
        <v>33.5</v>
      </c>
      <c r="Q22" s="46">
        <v>28</v>
      </c>
      <c r="R22" s="46">
        <v>0.125</v>
      </c>
      <c r="S22" s="46">
        <f>C25+E25</f>
        <v>9.0827625302982185</v>
      </c>
      <c r="T22" s="46">
        <v>7</v>
      </c>
      <c r="U22" s="46">
        <v>0.125</v>
      </c>
      <c r="V22" s="47">
        <f>G25+C25</f>
        <v>7</v>
      </c>
      <c r="W22" s="38"/>
    </row>
    <row r="23" spans="1:23">
      <c r="A23" s="45">
        <v>65</v>
      </c>
      <c r="B23" s="46">
        <v>10</v>
      </c>
      <c r="C23" s="38">
        <f t="shared" si="1"/>
        <v>3.1622776601683795</v>
      </c>
      <c r="D23" s="46">
        <v>82</v>
      </c>
      <c r="E23" s="38">
        <f t="shared" si="2"/>
        <v>9.0553851381374173</v>
      </c>
      <c r="F23" s="47">
        <v>35</v>
      </c>
      <c r="G23" s="38">
        <f t="shared" si="3"/>
        <v>5.9160797830996161</v>
      </c>
      <c r="H23" s="38">
        <f>A25</f>
        <v>67</v>
      </c>
      <c r="I23" s="38">
        <f t="shared" si="0"/>
        <v>33.5</v>
      </c>
      <c r="J23" s="38">
        <v>0.5</v>
      </c>
      <c r="K23" s="38">
        <f>D25-B25</f>
        <v>28</v>
      </c>
      <c r="L23" s="38">
        <f>SQRT(ABS(K23))</f>
        <v>5.2915026221291814</v>
      </c>
      <c r="M23" s="38">
        <f>F25-B25</f>
        <v>7</v>
      </c>
      <c r="N23" s="38">
        <f>SQRT(ABS(M23))</f>
        <v>2.6457513110645907</v>
      </c>
      <c r="O23" s="38"/>
      <c r="P23" s="45">
        <v>34</v>
      </c>
      <c r="Q23" s="46">
        <v>20</v>
      </c>
      <c r="R23" s="46">
        <v>0.125</v>
      </c>
      <c r="S23" s="46">
        <f>C26+E26</f>
        <v>8.3851648071345046</v>
      </c>
      <c r="T23" s="46">
        <v>3</v>
      </c>
      <c r="U23" s="46">
        <v>0.125</v>
      </c>
      <c r="V23" s="47">
        <f>G26+C26</f>
        <v>6.4641016151377544</v>
      </c>
      <c r="W23" s="38"/>
    </row>
    <row r="24" spans="1:23">
      <c r="A24" s="45">
        <v>66</v>
      </c>
      <c r="B24" s="46">
        <v>15</v>
      </c>
      <c r="C24" s="38">
        <f t="shared" si="1"/>
        <v>3.872983346207417</v>
      </c>
      <c r="D24" s="46">
        <v>57</v>
      </c>
      <c r="E24" s="38">
        <f t="shared" si="2"/>
        <v>7.5498344352707498</v>
      </c>
      <c r="F24" s="47">
        <v>16</v>
      </c>
      <c r="G24" s="38">
        <f t="shared" si="3"/>
        <v>4</v>
      </c>
      <c r="H24" s="38">
        <f>A26</f>
        <v>68</v>
      </c>
      <c r="I24" s="38">
        <f t="shared" si="0"/>
        <v>34</v>
      </c>
      <c r="J24" s="38">
        <v>0.5</v>
      </c>
      <c r="K24" s="38">
        <f>D26-B26</f>
        <v>20</v>
      </c>
      <c r="L24" s="38">
        <f>SQRT(ABS(K24))</f>
        <v>4.4721359549995796</v>
      </c>
      <c r="M24" s="38">
        <f>F26-B26</f>
        <v>3</v>
      </c>
      <c r="N24" s="38">
        <f>SQRT(ABS(M24))</f>
        <v>1.7320508075688772</v>
      </c>
      <c r="O24" s="38"/>
      <c r="P24" s="49">
        <v>34.5</v>
      </c>
      <c r="Q24" s="50">
        <v>25</v>
      </c>
      <c r="R24" s="50">
        <v>0.125</v>
      </c>
      <c r="S24" s="50">
        <f>C27+E27</f>
        <v>7.713293552551451</v>
      </c>
      <c r="T24" s="50">
        <v>9</v>
      </c>
      <c r="U24" s="50">
        <v>0.125</v>
      </c>
      <c r="V24" s="51">
        <f>G27+C27</f>
        <v>5.9777253642737307</v>
      </c>
      <c r="W24" s="38"/>
    </row>
    <row r="25" spans="1:23">
      <c r="A25" s="45">
        <v>67</v>
      </c>
      <c r="B25" s="46">
        <v>9</v>
      </c>
      <c r="C25" s="38">
        <f t="shared" si="1"/>
        <v>3</v>
      </c>
      <c r="D25" s="46">
        <v>37</v>
      </c>
      <c r="E25" s="38">
        <f t="shared" si="2"/>
        <v>6.0827625302982193</v>
      </c>
      <c r="F25" s="47">
        <v>16</v>
      </c>
      <c r="G25" s="38">
        <f t="shared" si="3"/>
        <v>4</v>
      </c>
      <c r="H25" s="38">
        <f>A27</f>
        <v>69</v>
      </c>
      <c r="I25" s="38">
        <f t="shared" si="0"/>
        <v>34.5</v>
      </c>
      <c r="J25" s="38">
        <v>0.5</v>
      </c>
      <c r="K25" s="38">
        <f>D27-B27</f>
        <v>25</v>
      </c>
      <c r="L25" s="38">
        <f>SQRT(ABS(K25))</f>
        <v>5</v>
      </c>
      <c r="M25" s="38">
        <f>F27-B27</f>
        <v>9</v>
      </c>
      <c r="N25" s="38">
        <f>SQRT(ABS(M25))</f>
        <v>3</v>
      </c>
      <c r="O25" s="38"/>
      <c r="P25" s="38"/>
      <c r="Q25" s="38"/>
      <c r="R25" s="38"/>
      <c r="S25" s="38"/>
      <c r="T25" s="38"/>
      <c r="U25" s="38"/>
      <c r="V25" s="38"/>
      <c r="W25" s="38"/>
    </row>
    <row r="26" spans="1:23">
      <c r="A26" s="45">
        <v>68</v>
      </c>
      <c r="B26" s="46">
        <v>9</v>
      </c>
      <c r="C26" s="38">
        <f t="shared" si="1"/>
        <v>3</v>
      </c>
      <c r="D26" s="46">
        <v>29</v>
      </c>
      <c r="E26" s="38">
        <f t="shared" si="2"/>
        <v>5.3851648071345037</v>
      </c>
      <c r="F26" s="47">
        <v>12</v>
      </c>
      <c r="G26" s="38">
        <f t="shared" si="3"/>
        <v>3.4641016151377544</v>
      </c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>
      <c r="A27" s="49">
        <v>69</v>
      </c>
      <c r="B27" s="50">
        <v>5</v>
      </c>
      <c r="C27" s="38">
        <f t="shared" si="1"/>
        <v>2.2360679774997898</v>
      </c>
      <c r="D27" s="50">
        <v>30</v>
      </c>
      <c r="E27" s="38">
        <f t="shared" si="2"/>
        <v>5.4772255750516612</v>
      </c>
      <c r="F27" s="51">
        <v>14</v>
      </c>
      <c r="G27" s="38">
        <f t="shared" si="3"/>
        <v>3.7416573867739413</v>
      </c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>
      <c r="A29" s="52"/>
      <c r="B29" s="53"/>
      <c r="C29" s="53"/>
      <c r="D29" s="53"/>
      <c r="E29" s="53"/>
      <c r="F29" s="53"/>
      <c r="G29" s="53"/>
      <c r="H29" s="53"/>
      <c r="I29" s="53"/>
      <c r="J29" s="54" t="s">
        <v>16</v>
      </c>
      <c r="K29" s="54" t="s">
        <v>43</v>
      </c>
      <c r="L29" s="54" t="s">
        <v>42</v>
      </c>
      <c r="M29" s="54" t="s">
        <v>44</v>
      </c>
      <c r="N29" s="54" t="s">
        <v>45</v>
      </c>
      <c r="O29" s="54" t="s">
        <v>42</v>
      </c>
      <c r="P29" s="54" t="s">
        <v>46</v>
      </c>
    </row>
    <row r="30" spans="1:23">
      <c r="A30" s="52"/>
      <c r="B30" s="54" t="s">
        <v>16</v>
      </c>
      <c r="C30" s="54" t="s">
        <v>48</v>
      </c>
      <c r="D30" s="54" t="s">
        <v>49</v>
      </c>
      <c r="E30" s="54" t="s">
        <v>11</v>
      </c>
      <c r="F30" s="54" t="s">
        <v>44</v>
      </c>
      <c r="G30" s="54" t="s">
        <v>45</v>
      </c>
      <c r="H30" s="54" t="s">
        <v>46</v>
      </c>
      <c r="I30" s="53"/>
      <c r="J30" s="53">
        <f>B31/2</f>
        <v>12.5</v>
      </c>
      <c r="K30" s="53">
        <f>E31-C31</f>
        <v>21</v>
      </c>
      <c r="L30" s="53">
        <v>0.125</v>
      </c>
      <c r="M30" s="53">
        <f>F31+D31</f>
        <v>9.2086642616757821</v>
      </c>
      <c r="N30" s="53">
        <f>G31-C31</f>
        <v>-1</v>
      </c>
      <c r="O30" s="53">
        <f>0.125</f>
        <v>0.125</v>
      </c>
      <c r="P30" s="53">
        <f>H31+D31</f>
        <v>6.7807264054931542</v>
      </c>
    </row>
    <row r="31" spans="1:23">
      <c r="A31" s="52"/>
      <c r="B31" s="53">
        <v>25</v>
      </c>
      <c r="C31" s="53">
        <v>12</v>
      </c>
      <c r="D31" s="53">
        <f>SQRT(C31)</f>
        <v>3.4641016151377544</v>
      </c>
      <c r="E31" s="53">
        <v>33</v>
      </c>
      <c r="F31" s="53">
        <f>SQRT(E31)</f>
        <v>5.7445626465380286</v>
      </c>
      <c r="G31" s="53">
        <v>11</v>
      </c>
      <c r="H31" s="53">
        <f>SQRT(G31)</f>
        <v>3.3166247903553998</v>
      </c>
      <c r="I31" s="53"/>
      <c r="J31" s="53">
        <f t="shared" ref="J31:J56" si="6">B32/2</f>
        <v>13</v>
      </c>
      <c r="K31" s="53">
        <f t="shared" ref="K31:K52" si="7">E32-C32</f>
        <v>41</v>
      </c>
      <c r="L31" s="53">
        <v>0.125</v>
      </c>
      <c r="M31" s="53">
        <f t="shared" ref="M31:M52" si="8">F32+D32</f>
        <v>11.3562981197553</v>
      </c>
      <c r="N31" s="53">
        <f t="shared" ref="N31:N52" si="9">G32-C32</f>
        <v>10</v>
      </c>
      <c r="O31" s="53">
        <f t="shared" ref="O31:O54" si="10">0.125</f>
        <v>0.125</v>
      </c>
      <c r="P31" s="53">
        <f t="shared" ref="P31:P52" si="11">H32+D32</f>
        <v>8.8729833462074161</v>
      </c>
    </row>
    <row r="32" spans="1:23">
      <c r="A32" s="52"/>
      <c r="B32" s="53">
        <v>26</v>
      </c>
      <c r="C32" s="53">
        <v>15</v>
      </c>
      <c r="D32" s="53">
        <f t="shared" ref="D32:D53" si="12">SQRT(C32)</f>
        <v>3.872983346207417</v>
      </c>
      <c r="E32" s="53">
        <v>56</v>
      </c>
      <c r="F32" s="53">
        <f t="shared" ref="F32:F54" si="13">SQRT(E32)</f>
        <v>7.4833147735478827</v>
      </c>
      <c r="G32" s="53">
        <v>25</v>
      </c>
      <c r="H32" s="53">
        <f t="shared" ref="H32:H53" si="14">SQRT(G32)</f>
        <v>5</v>
      </c>
      <c r="I32" s="53"/>
      <c r="J32" s="53">
        <f t="shared" si="6"/>
        <v>13.5</v>
      </c>
      <c r="K32" s="53">
        <f t="shared" si="7"/>
        <v>88</v>
      </c>
      <c r="L32" s="53">
        <v>0.125</v>
      </c>
      <c r="M32" s="53">
        <f t="shared" si="8"/>
        <v>14.864440800412844</v>
      </c>
      <c r="N32" s="53">
        <f t="shared" si="9"/>
        <v>-1</v>
      </c>
      <c r="O32" s="53">
        <f t="shared" si="10"/>
        <v>0.125</v>
      </c>
      <c r="P32" s="53">
        <f t="shared" si="11"/>
        <v>8.8310348985402527</v>
      </c>
    </row>
    <row r="33" spans="1:16">
      <c r="A33" s="52"/>
      <c r="B33" s="53">
        <v>27</v>
      </c>
      <c r="C33" s="53">
        <v>20</v>
      </c>
      <c r="D33" s="53">
        <f t="shared" si="12"/>
        <v>4.4721359549995796</v>
      </c>
      <c r="E33" s="53">
        <v>108</v>
      </c>
      <c r="F33" s="53">
        <f t="shared" si="13"/>
        <v>10.392304845413264</v>
      </c>
      <c r="G33" s="53">
        <v>19</v>
      </c>
      <c r="H33" s="53">
        <f t="shared" si="14"/>
        <v>4.358898943540674</v>
      </c>
      <c r="I33" s="53"/>
      <c r="J33" s="53">
        <f t="shared" si="6"/>
        <v>14</v>
      </c>
      <c r="K33" s="53">
        <f t="shared" si="7"/>
        <v>35</v>
      </c>
      <c r="L33" s="53">
        <v>0.125</v>
      </c>
      <c r="M33" s="53">
        <f t="shared" si="8"/>
        <v>12.909269189499438</v>
      </c>
      <c r="N33" s="53">
        <f t="shared" si="9"/>
        <v>-4</v>
      </c>
      <c r="O33" s="53">
        <f t="shared" si="10"/>
        <v>0.125</v>
      </c>
      <c r="P33" s="53">
        <f t="shared" si="11"/>
        <v>9.7894352734162133</v>
      </c>
    </row>
    <row r="34" spans="1:16">
      <c r="A34" s="52"/>
      <c r="B34" s="53">
        <v>28</v>
      </c>
      <c r="C34" s="53">
        <v>26</v>
      </c>
      <c r="D34" s="53">
        <f t="shared" si="12"/>
        <v>5.0990195135927845</v>
      </c>
      <c r="E34" s="53">
        <v>61</v>
      </c>
      <c r="F34" s="53">
        <f t="shared" si="13"/>
        <v>7.810249675906654</v>
      </c>
      <c r="G34" s="53">
        <v>22</v>
      </c>
      <c r="H34" s="53">
        <f t="shared" si="14"/>
        <v>4.6904157598234297</v>
      </c>
      <c r="I34" s="53"/>
      <c r="J34" s="53">
        <f t="shared" si="6"/>
        <v>14.5</v>
      </c>
      <c r="K34" s="53">
        <f t="shared" si="7"/>
        <v>21</v>
      </c>
      <c r="L34" s="53">
        <v>0.125</v>
      </c>
      <c r="M34" s="53">
        <f t="shared" si="8"/>
        <v>11.429081104023519</v>
      </c>
      <c r="N34" s="53">
        <f t="shared" si="9"/>
        <v>12</v>
      </c>
      <c r="O34" s="53">
        <f t="shared" si="10"/>
        <v>0.125</v>
      </c>
      <c r="P34" s="53">
        <f t="shared" si="11"/>
        <v>10.711911306412336</v>
      </c>
    </row>
    <row r="35" spans="1:16">
      <c r="A35" s="52"/>
      <c r="B35" s="53">
        <v>29</v>
      </c>
      <c r="C35" s="53">
        <v>23</v>
      </c>
      <c r="D35" s="53">
        <f t="shared" si="12"/>
        <v>4.7958315233127191</v>
      </c>
      <c r="E35" s="53">
        <v>44</v>
      </c>
      <c r="F35" s="53">
        <f t="shared" si="13"/>
        <v>6.6332495807107996</v>
      </c>
      <c r="G35" s="53">
        <v>35</v>
      </c>
      <c r="H35" s="53">
        <f t="shared" si="14"/>
        <v>5.9160797830996161</v>
      </c>
      <c r="I35" s="53"/>
      <c r="J35" s="53">
        <f t="shared" si="6"/>
        <v>15</v>
      </c>
      <c r="K35" s="53">
        <f t="shared" si="7"/>
        <v>143</v>
      </c>
      <c r="L35" s="53">
        <v>0.125</v>
      </c>
      <c r="M35" s="53">
        <f t="shared" si="8"/>
        <v>19.011061807959628</v>
      </c>
      <c r="N35" s="53">
        <f t="shared" si="9"/>
        <v>98</v>
      </c>
      <c r="O35" s="53">
        <f t="shared" si="10"/>
        <v>0.125</v>
      </c>
      <c r="P35" s="53">
        <f t="shared" si="11"/>
        <v>17.190085788797624</v>
      </c>
    </row>
    <row r="36" spans="1:16">
      <c r="A36" s="52"/>
      <c r="B36" s="53">
        <v>30</v>
      </c>
      <c r="C36" s="53">
        <v>33</v>
      </c>
      <c r="D36" s="53">
        <f t="shared" si="12"/>
        <v>5.7445626465380286</v>
      </c>
      <c r="E36" s="53">
        <v>176</v>
      </c>
      <c r="F36" s="53">
        <f t="shared" si="13"/>
        <v>13.266499161421599</v>
      </c>
      <c r="G36" s="53">
        <v>131</v>
      </c>
      <c r="H36" s="53">
        <f t="shared" si="14"/>
        <v>11.445523142259598</v>
      </c>
      <c r="I36" s="53"/>
      <c r="J36" s="53">
        <f t="shared" si="6"/>
        <v>15.5</v>
      </c>
      <c r="K36" s="53">
        <f t="shared" si="7"/>
        <v>73</v>
      </c>
      <c r="L36" s="53">
        <v>0.125</v>
      </c>
      <c r="M36" s="53">
        <f t="shared" si="8"/>
        <v>16.700067755821713</v>
      </c>
      <c r="N36" s="53">
        <f t="shared" si="9"/>
        <v>34</v>
      </c>
      <c r="O36" s="53">
        <f t="shared" si="10"/>
        <v>0.125</v>
      </c>
      <c r="P36" s="53">
        <f t="shared" si="11"/>
        <v>14.649695377207546</v>
      </c>
    </row>
    <row r="37" spans="1:16">
      <c r="A37" s="52"/>
      <c r="B37" s="53">
        <v>31</v>
      </c>
      <c r="C37" s="53">
        <v>38</v>
      </c>
      <c r="D37" s="53">
        <f t="shared" si="12"/>
        <v>6.164414002968976</v>
      </c>
      <c r="E37" s="53">
        <v>111</v>
      </c>
      <c r="F37" s="53">
        <f t="shared" si="13"/>
        <v>10.535653752852738</v>
      </c>
      <c r="G37" s="53">
        <v>72</v>
      </c>
      <c r="H37" s="53">
        <f t="shared" si="14"/>
        <v>8.4852813742385695</v>
      </c>
      <c r="I37" s="53"/>
      <c r="J37" s="53">
        <f t="shared" si="6"/>
        <v>16</v>
      </c>
      <c r="K37" s="53">
        <f t="shared" si="7"/>
        <v>4</v>
      </c>
      <c r="L37" s="53">
        <v>0.125</v>
      </c>
      <c r="M37" s="53">
        <f t="shared" si="8"/>
        <v>13.111328169932218</v>
      </c>
      <c r="N37" s="53">
        <f t="shared" si="9"/>
        <v>-5</v>
      </c>
      <c r="O37" s="53">
        <f t="shared" si="10"/>
        <v>0.125</v>
      </c>
      <c r="P37" s="53">
        <f t="shared" si="11"/>
        <v>12.403124237432849</v>
      </c>
    </row>
    <row r="38" spans="1:16">
      <c r="A38" s="52"/>
      <c r="B38" s="53">
        <v>32</v>
      </c>
      <c r="C38" s="53">
        <v>41</v>
      </c>
      <c r="D38" s="53">
        <f t="shared" si="12"/>
        <v>6.4031242374328485</v>
      </c>
      <c r="E38" s="53">
        <v>45</v>
      </c>
      <c r="F38" s="53">
        <f t="shared" si="13"/>
        <v>6.7082039324993694</v>
      </c>
      <c r="G38" s="53">
        <v>36</v>
      </c>
      <c r="H38" s="53">
        <f t="shared" si="14"/>
        <v>6</v>
      </c>
      <c r="I38" s="53"/>
      <c r="J38" s="53">
        <f t="shared" si="6"/>
        <v>16.5</v>
      </c>
      <c r="K38" s="53">
        <f t="shared" si="7"/>
        <v>19</v>
      </c>
      <c r="L38" s="53">
        <v>0.125</v>
      </c>
      <c r="M38" s="53">
        <f t="shared" si="8"/>
        <v>12.955665197466008</v>
      </c>
      <c r="N38" s="53">
        <f t="shared" si="9"/>
        <v>-12</v>
      </c>
      <c r="O38" s="53">
        <f t="shared" si="10"/>
        <v>0.125</v>
      </c>
      <c r="P38" s="53">
        <f t="shared" si="11"/>
        <v>10.327138341493868</v>
      </c>
    </row>
    <row r="39" spans="1:16">
      <c r="A39" s="52"/>
      <c r="B39" s="53">
        <v>33</v>
      </c>
      <c r="C39" s="53">
        <v>33</v>
      </c>
      <c r="D39" s="53">
        <f t="shared" si="12"/>
        <v>5.7445626465380286</v>
      </c>
      <c r="E39" s="53">
        <v>52</v>
      </c>
      <c r="F39" s="53">
        <f t="shared" si="13"/>
        <v>7.2111025509279782</v>
      </c>
      <c r="G39" s="53">
        <v>21</v>
      </c>
      <c r="H39" s="53">
        <f t="shared" si="14"/>
        <v>4.5825756949558398</v>
      </c>
      <c r="I39" s="53"/>
      <c r="J39" s="53">
        <f t="shared" si="6"/>
        <v>17</v>
      </c>
      <c r="K39" s="53">
        <f t="shared" si="7"/>
        <v>22</v>
      </c>
      <c r="L39" s="53">
        <v>0.125</v>
      </c>
      <c r="M39" s="53">
        <f t="shared" si="8"/>
        <v>13.763908278166827</v>
      </c>
      <c r="N39" s="53">
        <f t="shared" si="9"/>
        <v>-7</v>
      </c>
      <c r="O39" s="53">
        <f t="shared" si="10"/>
        <v>0.125</v>
      </c>
      <c r="P39" s="53">
        <f t="shared" si="11"/>
        <v>11.559988105349881</v>
      </c>
    </row>
    <row r="40" spans="1:16">
      <c r="A40" s="52"/>
      <c r="B40" s="53">
        <v>34</v>
      </c>
      <c r="C40" s="53">
        <v>37</v>
      </c>
      <c r="D40" s="53">
        <f t="shared" si="12"/>
        <v>6.0827625302982193</v>
      </c>
      <c r="E40" s="53">
        <v>59</v>
      </c>
      <c r="F40" s="53">
        <f t="shared" si="13"/>
        <v>7.6811457478686078</v>
      </c>
      <c r="G40" s="53">
        <v>30</v>
      </c>
      <c r="H40" s="53">
        <f t="shared" si="14"/>
        <v>5.4772255750516612</v>
      </c>
      <c r="I40" s="53"/>
      <c r="J40" s="53">
        <f t="shared" si="6"/>
        <v>0</v>
      </c>
      <c r="K40" s="53">
        <f t="shared" si="7"/>
        <v>0</v>
      </c>
      <c r="L40" s="53">
        <v>0.125</v>
      </c>
      <c r="M40" s="53">
        <f t="shared" si="8"/>
        <v>0</v>
      </c>
      <c r="N40" s="53">
        <f t="shared" si="9"/>
        <v>0</v>
      </c>
      <c r="O40" s="53">
        <f t="shared" si="10"/>
        <v>0.125</v>
      </c>
      <c r="P40" s="53">
        <f t="shared" si="11"/>
        <v>0</v>
      </c>
    </row>
    <row r="41" spans="1:16">
      <c r="A41" s="52"/>
      <c r="B41" s="53"/>
      <c r="C41" s="53"/>
      <c r="D41" s="53">
        <f t="shared" si="12"/>
        <v>0</v>
      </c>
      <c r="E41" s="53"/>
      <c r="F41" s="53">
        <f t="shared" si="13"/>
        <v>0</v>
      </c>
      <c r="G41" s="53"/>
      <c r="H41" s="53">
        <f t="shared" si="14"/>
        <v>0</v>
      </c>
      <c r="I41" s="53"/>
      <c r="J41" s="55">
        <f t="shared" si="6"/>
        <v>28</v>
      </c>
      <c r="K41" s="55">
        <f t="shared" si="7"/>
        <v>12</v>
      </c>
      <c r="L41" s="55">
        <v>0.125</v>
      </c>
      <c r="M41" s="55">
        <f t="shared" si="8"/>
        <v>7.8526934199918088</v>
      </c>
      <c r="N41" s="55">
        <f t="shared" si="9"/>
        <v>3</v>
      </c>
      <c r="O41" s="55">
        <f t="shared" si="10"/>
        <v>0.125</v>
      </c>
      <c r="P41" s="55">
        <f t="shared" si="11"/>
        <v>6.7678289356323686</v>
      </c>
    </row>
    <row r="42" spans="1:16">
      <c r="A42" s="52"/>
      <c r="B42" s="55">
        <v>56</v>
      </c>
      <c r="C42" s="55">
        <v>10</v>
      </c>
      <c r="D42" s="55">
        <f t="shared" si="12"/>
        <v>3.1622776601683795</v>
      </c>
      <c r="E42" s="55">
        <v>22</v>
      </c>
      <c r="F42" s="55">
        <f t="shared" si="13"/>
        <v>4.6904157598234297</v>
      </c>
      <c r="G42" s="55">
        <v>13</v>
      </c>
      <c r="H42" s="55">
        <f t="shared" si="14"/>
        <v>3.6055512754639891</v>
      </c>
      <c r="I42" s="53"/>
      <c r="J42" s="55">
        <f t="shared" si="6"/>
        <v>28.5</v>
      </c>
      <c r="K42" s="55">
        <f t="shared" si="7"/>
        <v>38</v>
      </c>
      <c r="L42" s="55">
        <v>0.125</v>
      </c>
      <c r="M42" s="55">
        <f t="shared" si="8"/>
        <v>9.8556546004010439</v>
      </c>
      <c r="N42" s="55">
        <f t="shared" si="9"/>
        <v>1</v>
      </c>
      <c r="O42" s="55">
        <f t="shared" si="10"/>
        <v>0.125</v>
      </c>
      <c r="P42" s="55">
        <f t="shared" si="11"/>
        <v>6.16227766016838</v>
      </c>
    </row>
    <row r="43" spans="1:16">
      <c r="A43" s="52"/>
      <c r="B43" s="55">
        <v>57</v>
      </c>
      <c r="C43" s="55">
        <v>9</v>
      </c>
      <c r="D43" s="55">
        <f t="shared" si="12"/>
        <v>3</v>
      </c>
      <c r="E43" s="55">
        <v>47</v>
      </c>
      <c r="F43" s="55">
        <f t="shared" si="13"/>
        <v>6.8556546004010439</v>
      </c>
      <c r="G43" s="55">
        <v>10</v>
      </c>
      <c r="H43" s="55">
        <f t="shared" si="14"/>
        <v>3.1622776601683795</v>
      </c>
      <c r="I43" s="53"/>
      <c r="J43" s="55">
        <f>B44/2</f>
        <v>29</v>
      </c>
      <c r="K43" s="55">
        <f>E44-C44</f>
        <v>73</v>
      </c>
      <c r="L43" s="55">
        <v>0.125</v>
      </c>
      <c r="M43" s="55">
        <f>F44+D44</f>
        <v>11.067828843827638</v>
      </c>
      <c r="N43" s="55">
        <f>G44-C44</f>
        <v>6</v>
      </c>
      <c r="O43" s="55">
        <f t="shared" si="10"/>
        <v>0.125</v>
      </c>
      <c r="P43" s="55">
        <f>H44+D44</f>
        <v>5.5526927678551896</v>
      </c>
    </row>
    <row r="44" spans="1:16">
      <c r="A44" s="52"/>
      <c r="B44" s="55">
        <v>58</v>
      </c>
      <c r="C44" s="55">
        <v>5</v>
      </c>
      <c r="D44" s="55">
        <f>SQRT(C44)</f>
        <v>2.2360679774997898</v>
      </c>
      <c r="E44" s="55">
        <v>78</v>
      </c>
      <c r="F44" s="55">
        <f>SQRT(E44)</f>
        <v>8.8317608663278477</v>
      </c>
      <c r="G44" s="55">
        <v>11</v>
      </c>
      <c r="H44" s="55">
        <f>SQRT(G44)</f>
        <v>3.3166247903553998</v>
      </c>
      <c r="I44" s="53"/>
      <c r="J44" s="53">
        <f>B45/2</f>
        <v>29.5</v>
      </c>
      <c r="K44" s="53">
        <f>E45-C45</f>
        <v>18</v>
      </c>
      <c r="L44" s="53">
        <v>0.125</v>
      </c>
      <c r="M44" s="53">
        <f>F45+D45</f>
        <v>7.6457513110645907</v>
      </c>
      <c r="N44" s="53">
        <f>G45-C45</f>
        <v>7</v>
      </c>
      <c r="O44" s="53">
        <f t="shared" si="10"/>
        <v>0.125</v>
      </c>
      <c r="P44" s="53">
        <f>H45+D45</f>
        <v>6.3874086978385325</v>
      </c>
    </row>
    <row r="45" spans="1:16">
      <c r="A45" s="52"/>
      <c r="B45" s="53">
        <v>59</v>
      </c>
      <c r="C45" s="53">
        <v>7</v>
      </c>
      <c r="D45" s="53">
        <f>SQRT(C45)</f>
        <v>2.6457513110645907</v>
      </c>
      <c r="E45" s="53">
        <v>25</v>
      </c>
      <c r="F45" s="53">
        <f>SQRT(E45)</f>
        <v>5</v>
      </c>
      <c r="G45" s="53">
        <v>14</v>
      </c>
      <c r="H45" s="53">
        <f>SQRT(G45)</f>
        <v>3.7416573867739413</v>
      </c>
      <c r="I45" s="53"/>
      <c r="J45" s="53">
        <f>B46/2</f>
        <v>30</v>
      </c>
      <c r="K45" s="53">
        <f>E46-C46</f>
        <v>15</v>
      </c>
      <c r="L45" s="53">
        <v>0.125</v>
      </c>
      <c r="M45" s="53">
        <f>F46+D46</f>
        <v>7.0320654377390177</v>
      </c>
      <c r="N45" s="53">
        <f>G46-C46</f>
        <v>8</v>
      </c>
      <c r="O45" s="53">
        <f t="shared" si="10"/>
        <v>0.125</v>
      </c>
      <c r="P45" s="53">
        <f>H46+D46</f>
        <v>6.1911471295571197</v>
      </c>
    </row>
    <row r="46" spans="1:16">
      <c r="A46" s="52"/>
      <c r="B46" s="53">
        <v>60</v>
      </c>
      <c r="C46" s="53">
        <v>6</v>
      </c>
      <c r="D46" s="53">
        <f>SQRT(C46)</f>
        <v>2.4494897427831779</v>
      </c>
      <c r="E46" s="53">
        <v>21</v>
      </c>
      <c r="F46" s="53">
        <f>SQRT(E46)</f>
        <v>4.5825756949558398</v>
      </c>
      <c r="G46" s="53">
        <v>14</v>
      </c>
      <c r="H46" s="53">
        <f>SQRT(G46)</f>
        <v>3.7416573867739413</v>
      </c>
      <c r="I46" s="53"/>
      <c r="J46" s="53">
        <f>B47/2</f>
        <v>30.5</v>
      </c>
      <c r="K46" s="53">
        <f>E47-C47</f>
        <v>13</v>
      </c>
      <c r="L46" s="53">
        <v>0.125</v>
      </c>
      <c r="M46" s="53">
        <f>F47+D47</f>
        <v>7.4110028197020306</v>
      </c>
      <c r="N46" s="53">
        <f>G47-C47</f>
        <v>0</v>
      </c>
      <c r="O46" s="53">
        <f t="shared" si="10"/>
        <v>0.125</v>
      </c>
      <c r="P46" s="53">
        <f>H47+D47</f>
        <v>5.6568542494923806</v>
      </c>
    </row>
    <row r="47" spans="1:16">
      <c r="A47" s="52"/>
      <c r="B47" s="53">
        <v>61</v>
      </c>
      <c r="C47" s="53">
        <v>8</v>
      </c>
      <c r="D47" s="53">
        <f>SQRT(C47)</f>
        <v>2.8284271247461903</v>
      </c>
      <c r="E47" s="53">
        <v>21</v>
      </c>
      <c r="F47" s="53">
        <f>SQRT(E47)</f>
        <v>4.5825756949558398</v>
      </c>
      <c r="G47" s="53">
        <v>8</v>
      </c>
      <c r="H47" s="53">
        <f>SQRT(G47)</f>
        <v>2.8284271247461903</v>
      </c>
      <c r="I47" s="53"/>
      <c r="J47" s="53">
        <f>B48/2</f>
        <v>31</v>
      </c>
      <c r="K47" s="53">
        <f>E48-C48</f>
        <v>11</v>
      </c>
      <c r="L47" s="53">
        <v>0.125</v>
      </c>
      <c r="M47" s="53">
        <f>F48+D48</f>
        <v>8.5045307610303453</v>
      </c>
      <c r="N47" s="53">
        <f>G48-C48</f>
        <v>3</v>
      </c>
      <c r="O47" s="53">
        <f t="shared" si="10"/>
        <v>0.125</v>
      </c>
      <c r="P47" s="53">
        <f>H48+D48</f>
        <v>7.6055512754639896</v>
      </c>
    </row>
    <row r="48" spans="1:16">
      <c r="A48" s="52"/>
      <c r="B48" s="53">
        <v>62</v>
      </c>
      <c r="C48" s="53">
        <v>13</v>
      </c>
      <c r="D48" s="53">
        <f>SQRT(C48)</f>
        <v>3.6055512754639891</v>
      </c>
      <c r="E48" s="53">
        <v>24</v>
      </c>
      <c r="F48" s="53">
        <f>SQRT(E48)</f>
        <v>4.8989794855663558</v>
      </c>
      <c r="G48" s="53">
        <v>16</v>
      </c>
      <c r="H48" s="53">
        <f>SQRT(G48)</f>
        <v>4</v>
      </c>
      <c r="I48" s="53"/>
      <c r="J48" s="53">
        <f>B49/2</f>
        <v>31.5</v>
      </c>
      <c r="K48" s="53">
        <f>E49-C49</f>
        <v>6</v>
      </c>
      <c r="L48" s="53">
        <v>0.125</v>
      </c>
      <c r="M48" s="53">
        <f>F49+D49</f>
        <v>6.2513025865285794</v>
      </c>
      <c r="N48" s="53">
        <f>G49-C49</f>
        <v>6</v>
      </c>
      <c r="O48" s="53">
        <f t="shared" si="10"/>
        <v>0.125</v>
      </c>
      <c r="P48" s="53">
        <f>H49+D49</f>
        <v>6.2513025865285794</v>
      </c>
    </row>
    <row r="49" spans="1:16">
      <c r="A49" s="52"/>
      <c r="B49" s="53">
        <v>63</v>
      </c>
      <c r="C49" s="53">
        <v>7</v>
      </c>
      <c r="D49" s="53">
        <f>SQRT(C49)</f>
        <v>2.6457513110645907</v>
      </c>
      <c r="E49" s="53">
        <v>13</v>
      </c>
      <c r="F49" s="53">
        <f>SQRT(E49)</f>
        <v>3.6055512754639891</v>
      </c>
      <c r="G49" s="53">
        <v>13</v>
      </c>
      <c r="H49" s="53">
        <f>SQRT(G49)</f>
        <v>3.6055512754639891</v>
      </c>
      <c r="I49" s="53"/>
      <c r="J49" s="53">
        <f>B50/2</f>
        <v>32</v>
      </c>
      <c r="K49" s="53">
        <f>E50-C50</f>
        <v>16</v>
      </c>
      <c r="L49" s="53">
        <v>0.125</v>
      </c>
      <c r="M49" s="53">
        <f>F50+D50</f>
        <v>7.1399055026066076</v>
      </c>
      <c r="N49" s="53">
        <f>G50-C50</f>
        <v>5</v>
      </c>
      <c r="O49" s="53">
        <f t="shared" si="10"/>
        <v>0.125</v>
      </c>
      <c r="P49" s="53">
        <f>H50+D50</f>
        <v>5.7661145331385777</v>
      </c>
    </row>
    <row r="50" spans="1:16">
      <c r="A50" s="52"/>
      <c r="B50" s="53">
        <v>64</v>
      </c>
      <c r="C50" s="53">
        <v>6</v>
      </c>
      <c r="D50" s="53">
        <f>SQRT(C50)</f>
        <v>2.4494897427831779</v>
      </c>
      <c r="E50" s="53">
        <v>22</v>
      </c>
      <c r="F50" s="53">
        <f>SQRT(E50)</f>
        <v>4.6904157598234297</v>
      </c>
      <c r="G50" s="53">
        <v>11</v>
      </c>
      <c r="H50" s="53">
        <f>SQRT(G50)</f>
        <v>3.3166247903553998</v>
      </c>
      <c r="I50" s="53"/>
      <c r="J50" s="53">
        <f>B51/2</f>
        <v>32.5</v>
      </c>
      <c r="K50" s="53">
        <f>E51-C51</f>
        <v>42</v>
      </c>
      <c r="L50" s="53">
        <v>0.125</v>
      </c>
      <c r="M50" s="53">
        <f>F51+D51</f>
        <v>10.596734679635919</v>
      </c>
      <c r="N50" s="53">
        <f>G51-C51</f>
        <v>20</v>
      </c>
      <c r="O50" s="53">
        <f t="shared" si="10"/>
        <v>0.125</v>
      </c>
      <c r="P50" s="53">
        <f>H51+D51</f>
        <v>8.8843891531854204</v>
      </c>
    </row>
    <row r="51" spans="1:16">
      <c r="A51" s="52"/>
      <c r="B51" s="53">
        <v>65</v>
      </c>
      <c r="C51" s="53">
        <v>11</v>
      </c>
      <c r="D51" s="53">
        <f>SQRT(C51)</f>
        <v>3.3166247903553998</v>
      </c>
      <c r="E51" s="53">
        <v>53</v>
      </c>
      <c r="F51" s="53">
        <f>SQRT(E51)</f>
        <v>7.2801098892805181</v>
      </c>
      <c r="G51" s="53">
        <v>31</v>
      </c>
      <c r="H51" s="53">
        <f>SQRT(G51)</f>
        <v>5.5677643628300215</v>
      </c>
      <c r="I51" s="53"/>
      <c r="J51" s="53">
        <f>B52/2</f>
        <v>33</v>
      </c>
      <c r="K51" s="53">
        <f>E52-C52</f>
        <v>12</v>
      </c>
      <c r="L51" s="53">
        <v>0.125</v>
      </c>
      <c r="M51" s="53">
        <f>F52+D52</f>
        <v>8.1124563136681189</v>
      </c>
      <c r="N51" s="53">
        <f>G52-C52</f>
        <v>4</v>
      </c>
      <c r="O51" s="53">
        <f t="shared" si="10"/>
        <v>0.125</v>
      </c>
      <c r="P51" s="53">
        <f>H52+D52</f>
        <v>7.1896081365628168</v>
      </c>
    </row>
    <row r="52" spans="1:16">
      <c r="A52" s="52"/>
      <c r="B52" s="53">
        <v>66</v>
      </c>
      <c r="C52" s="53">
        <v>11</v>
      </c>
      <c r="D52" s="53">
        <f>SQRT(C52)</f>
        <v>3.3166247903553998</v>
      </c>
      <c r="E52" s="53">
        <v>23</v>
      </c>
      <c r="F52" s="53">
        <f>SQRT(E52)</f>
        <v>4.7958315233127191</v>
      </c>
      <c r="G52" s="53">
        <v>15</v>
      </c>
      <c r="H52" s="53">
        <f>SQRT(G52)</f>
        <v>3.872983346207417</v>
      </c>
      <c r="I52" s="53"/>
      <c r="J52" s="53">
        <f>B53/2</f>
        <v>33.5</v>
      </c>
      <c r="K52" s="53">
        <f>E53-C53</f>
        <v>8</v>
      </c>
      <c r="L52" s="53">
        <v>0.125</v>
      </c>
      <c r="M52" s="53">
        <f>F53+D53</f>
        <v>7.4049183472876638</v>
      </c>
      <c r="N52" s="53">
        <f>G53-C53</f>
        <v>6</v>
      </c>
      <c r="O52" s="53">
        <f t="shared" si="10"/>
        <v>0.125</v>
      </c>
      <c r="P52" s="53">
        <f>H53+D53</f>
        <v>7.16227766016838</v>
      </c>
    </row>
    <row r="53" spans="1:16">
      <c r="A53" s="52"/>
      <c r="B53" s="53">
        <v>67</v>
      </c>
      <c r="C53" s="53">
        <v>10</v>
      </c>
      <c r="D53" s="53">
        <f>SQRT(C53)</f>
        <v>3.1622776601683795</v>
      </c>
      <c r="E53" s="53">
        <v>18</v>
      </c>
      <c r="F53" s="53">
        <f>SQRT(E53)</f>
        <v>4.2426406871192848</v>
      </c>
      <c r="G53" s="53">
        <v>16</v>
      </c>
      <c r="H53" s="53">
        <f>SQRT(G53)</f>
        <v>4</v>
      </c>
      <c r="I53" s="53"/>
      <c r="J53" s="53">
        <f>B54/2</f>
        <v>34</v>
      </c>
      <c r="K53" s="53">
        <f>E54-C54</f>
        <v>12</v>
      </c>
      <c r="L53" s="53">
        <v>0.125</v>
      </c>
      <c r="M53" s="53">
        <f>F54+D54</f>
        <v>7.3005630797457695</v>
      </c>
      <c r="N53" s="53">
        <f>G54-C54</f>
        <v>4</v>
      </c>
      <c r="O53" s="53">
        <f t="shared" si="10"/>
        <v>0.125</v>
      </c>
      <c r="P53" s="53">
        <f>H54+D54</f>
        <v>6.2925287398839451</v>
      </c>
    </row>
    <row r="54" spans="1:16">
      <c r="A54" s="52"/>
      <c r="B54" s="53">
        <v>68</v>
      </c>
      <c r="C54" s="53">
        <v>8</v>
      </c>
      <c r="D54" s="53">
        <f>SQRT(C54)</f>
        <v>2.8284271247461903</v>
      </c>
      <c r="E54" s="53">
        <v>20</v>
      </c>
      <c r="F54" s="53">
        <f>SQRT(E54)</f>
        <v>4.4721359549995796</v>
      </c>
      <c r="G54" s="53">
        <v>12</v>
      </c>
      <c r="H54" s="53">
        <f>SQRT(G54)</f>
        <v>3.4641016151377544</v>
      </c>
      <c r="I54" s="53"/>
      <c r="J54" s="53">
        <f>B55/2</f>
        <v>34.5</v>
      </c>
      <c r="K54" s="53">
        <f>E55-C55</f>
        <v>10</v>
      </c>
      <c r="L54" s="53">
        <v>0.125</v>
      </c>
      <c r="M54" s="53">
        <f>F55+D55</f>
        <v>7.6344136151679596</v>
      </c>
      <c r="N54" s="53">
        <f>G55-C55</f>
        <v>8</v>
      </c>
      <c r="O54" s="53">
        <f t="shared" si="10"/>
        <v>0.125</v>
      </c>
      <c r="P54" s="53">
        <f>H55+D55</f>
        <v>7.4049183472876638</v>
      </c>
    </row>
    <row r="55" spans="1:16">
      <c r="B55" s="53">
        <v>69</v>
      </c>
      <c r="C55" s="53">
        <v>10</v>
      </c>
      <c r="D55" s="53">
        <f>SQRT(C55)</f>
        <v>3.1622776601683795</v>
      </c>
      <c r="E55" s="53">
        <v>20</v>
      </c>
      <c r="F55" s="53">
        <f>SQRT(E55)</f>
        <v>4.4721359549995796</v>
      </c>
      <c r="G55" s="53">
        <v>18</v>
      </c>
      <c r="H55" s="53">
        <f>SQRT(G55)</f>
        <v>4.2426406871192848</v>
      </c>
      <c r="I55" s="56"/>
      <c r="J55" s="56"/>
      <c r="K55" s="56"/>
      <c r="L55" s="56"/>
      <c r="M55" s="56"/>
      <c r="N55" s="56"/>
      <c r="O55" s="56"/>
      <c r="P55" s="56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Ruler="0" topLeftCell="F1" workbookViewId="0">
      <selection activeCell="J20" sqref="J20"/>
    </sheetView>
  </sheetViews>
  <sheetFormatPr baseColWidth="10" defaultRowHeight="12" x14ac:dyDescent="0"/>
  <sheetData>
    <row r="1" spans="1:15" ht="21">
      <c r="A1" s="27" t="s">
        <v>23</v>
      </c>
      <c r="B1" s="28"/>
      <c r="C1" s="28"/>
      <c r="D1" s="29"/>
      <c r="I1" s="4" t="s">
        <v>16</v>
      </c>
      <c r="J1" s="5" t="s">
        <v>43</v>
      </c>
      <c r="K1" s="5" t="s">
        <v>42</v>
      </c>
      <c r="L1" s="5" t="s">
        <v>44</v>
      </c>
      <c r="M1" s="5" t="s">
        <v>45</v>
      </c>
      <c r="N1" s="5" t="s">
        <v>42</v>
      </c>
      <c r="O1" s="6" t="s">
        <v>46</v>
      </c>
    </row>
    <row r="2" spans="1:15">
      <c r="A2" s="24" t="s">
        <v>39</v>
      </c>
      <c r="B2" s="25" t="s">
        <v>19</v>
      </c>
      <c r="C2" s="25"/>
      <c r="D2" s="26"/>
      <c r="I2">
        <f>A5/2</f>
        <v>17.5</v>
      </c>
      <c r="J2">
        <f>D5-B5</f>
        <v>208</v>
      </c>
      <c r="K2">
        <f>0.125</f>
        <v>0.125</v>
      </c>
      <c r="L2">
        <f>E5+C5</f>
        <v>33.363649839473865</v>
      </c>
      <c r="M2">
        <f>ABS(F5-B5)</f>
        <v>103</v>
      </c>
      <c r="N2">
        <f>K2</f>
        <v>0.125</v>
      </c>
      <c r="O2">
        <f>G5+C5</f>
        <v>22.564659966250538</v>
      </c>
    </row>
    <row r="3" spans="1:15">
      <c r="A3" s="24"/>
      <c r="B3" s="32" t="s">
        <v>40</v>
      </c>
      <c r="C3" s="32"/>
      <c r="D3" s="32" t="s">
        <v>36</v>
      </c>
      <c r="E3" s="32"/>
      <c r="F3" s="33" t="s">
        <v>35</v>
      </c>
      <c r="G3" s="33"/>
      <c r="I3">
        <f t="shared" ref="I3:I14" si="0">A6/2</f>
        <v>18</v>
      </c>
      <c r="J3">
        <f t="shared" ref="J3:J14" si="1">D6-B6</f>
        <v>194</v>
      </c>
      <c r="K3">
        <f t="shared" ref="K3:K21" si="2">0.125</f>
        <v>0.125</v>
      </c>
      <c r="L3">
        <f t="shared" ref="L3:L14" si="3">E6+C6</f>
        <v>28.968083225787048</v>
      </c>
      <c r="M3">
        <f t="shared" ref="M3:M14" si="4">ABS(F6-B6)</f>
        <v>62</v>
      </c>
      <c r="N3">
        <f t="shared" ref="N3:N21" si="5">K3</f>
        <v>0.125</v>
      </c>
      <c r="O3">
        <f t="shared" ref="O3:O14" si="6">G6+C6</f>
        <v>19.009536599671854</v>
      </c>
    </row>
    <row r="4" spans="1:15">
      <c r="A4" s="24" t="s">
        <v>16</v>
      </c>
      <c r="B4" s="25" t="s">
        <v>6</v>
      </c>
      <c r="C4" s="25" t="s">
        <v>47</v>
      </c>
      <c r="D4" s="25" t="s">
        <v>6</v>
      </c>
      <c r="E4" s="25" t="s">
        <v>47</v>
      </c>
      <c r="F4" s="26" t="s">
        <v>6</v>
      </c>
      <c r="G4" s="31" t="s">
        <v>47</v>
      </c>
      <c r="I4">
        <f t="shared" si="0"/>
        <v>18.5</v>
      </c>
      <c r="J4">
        <f t="shared" si="1"/>
        <v>181</v>
      </c>
      <c r="K4">
        <f t="shared" si="2"/>
        <v>0.125</v>
      </c>
      <c r="L4">
        <f t="shared" si="3"/>
        <v>26.44127594822595</v>
      </c>
      <c r="M4">
        <f t="shared" si="4"/>
        <v>20</v>
      </c>
      <c r="N4">
        <f t="shared" si="5"/>
        <v>0.125</v>
      </c>
      <c r="O4">
        <f t="shared" si="6"/>
        <v>18.515756858214061</v>
      </c>
    </row>
    <row r="5" spans="1:15">
      <c r="A5" s="7">
        <v>35</v>
      </c>
      <c r="B5" s="11">
        <v>184</v>
      </c>
      <c r="C5" s="11">
        <f>SQRT(B5)</f>
        <v>13.564659966250536</v>
      </c>
      <c r="D5" s="8">
        <v>392</v>
      </c>
      <c r="E5" s="8">
        <f>SQRT(D5)</f>
        <v>19.798989873223331</v>
      </c>
      <c r="F5" s="9">
        <v>81</v>
      </c>
      <c r="G5">
        <f>SQRT(F5)</f>
        <v>9</v>
      </c>
      <c r="I5">
        <f t="shared" si="0"/>
        <v>19</v>
      </c>
      <c r="J5">
        <f t="shared" si="1"/>
        <v>202</v>
      </c>
      <c r="K5">
        <f t="shared" si="2"/>
        <v>0.125</v>
      </c>
      <c r="L5">
        <f t="shared" si="3"/>
        <v>24.30950643030009</v>
      </c>
      <c r="M5">
        <f t="shared" si="4"/>
        <v>6</v>
      </c>
      <c r="N5">
        <f t="shared" si="5"/>
        <v>0.125</v>
      </c>
      <c r="O5">
        <f t="shared" si="6"/>
        <v>15.615773105863909</v>
      </c>
    </row>
    <row r="6" spans="1:15">
      <c r="A6" s="7">
        <v>36</v>
      </c>
      <c r="B6" s="11">
        <v>124</v>
      </c>
      <c r="C6" s="11">
        <f t="shared" ref="C6:C27" si="7">SQRT(B6)</f>
        <v>11.135528725660043</v>
      </c>
      <c r="D6" s="8">
        <v>318</v>
      </c>
      <c r="E6" s="8">
        <f t="shared" ref="E6:E20" si="8">SQRT(D6)</f>
        <v>17.832554500127006</v>
      </c>
      <c r="F6" s="9">
        <v>62</v>
      </c>
      <c r="G6">
        <f t="shared" ref="G6:G20" si="9">SQRT(F6)</f>
        <v>7.8740078740118111</v>
      </c>
      <c r="I6">
        <f t="shared" si="0"/>
        <v>19.5</v>
      </c>
      <c r="J6">
        <f t="shared" si="1"/>
        <v>677</v>
      </c>
      <c r="K6">
        <f t="shared" si="2"/>
        <v>0.125</v>
      </c>
      <c r="L6">
        <f t="shared" si="3"/>
        <v>34.034005337291006</v>
      </c>
      <c r="M6">
        <f t="shared" si="4"/>
        <v>20</v>
      </c>
      <c r="N6">
        <f t="shared" si="5"/>
        <v>0.125</v>
      </c>
      <c r="O6">
        <f t="shared" si="6"/>
        <v>15.437668077206231</v>
      </c>
    </row>
    <row r="7" spans="1:15">
      <c r="A7" s="7">
        <v>37</v>
      </c>
      <c r="B7" s="8">
        <v>96</v>
      </c>
      <c r="C7" s="11">
        <f t="shared" si="7"/>
        <v>9.7979589711327115</v>
      </c>
      <c r="D7" s="8">
        <v>277</v>
      </c>
      <c r="E7" s="8">
        <f t="shared" si="8"/>
        <v>16.643316977093239</v>
      </c>
      <c r="F7" s="9">
        <v>76</v>
      </c>
      <c r="G7">
        <f t="shared" si="9"/>
        <v>8.717797887081348</v>
      </c>
      <c r="I7">
        <f t="shared" si="0"/>
        <v>20</v>
      </c>
      <c r="J7">
        <f t="shared" si="1"/>
        <v>702</v>
      </c>
      <c r="K7">
        <f t="shared" si="2"/>
        <v>0.125</v>
      </c>
      <c r="L7">
        <f t="shared" si="3"/>
        <v>34.670162986419939</v>
      </c>
      <c r="M7">
        <f t="shared" si="4"/>
        <v>40</v>
      </c>
      <c r="N7">
        <f t="shared" si="5"/>
        <v>0.125</v>
      </c>
      <c r="O7">
        <f t="shared" si="6"/>
        <v>16.802765597553417</v>
      </c>
    </row>
    <row r="8" spans="1:15">
      <c r="A8" s="7">
        <v>38</v>
      </c>
      <c r="B8" s="11">
        <v>64</v>
      </c>
      <c r="C8" s="11">
        <f t="shared" si="7"/>
        <v>8</v>
      </c>
      <c r="D8" s="8">
        <v>266</v>
      </c>
      <c r="E8" s="8">
        <f t="shared" si="8"/>
        <v>16.30950643030009</v>
      </c>
      <c r="F8" s="9">
        <v>58</v>
      </c>
      <c r="G8">
        <f t="shared" si="9"/>
        <v>7.6157731058639087</v>
      </c>
      <c r="I8">
        <f t="shared" si="0"/>
        <v>20.5</v>
      </c>
      <c r="J8">
        <f t="shared" si="1"/>
        <v>225</v>
      </c>
      <c r="K8">
        <f t="shared" si="2"/>
        <v>0.125</v>
      </c>
      <c r="L8">
        <f t="shared" si="3"/>
        <v>22.928144068046901</v>
      </c>
      <c r="M8">
        <f t="shared" si="4"/>
        <v>122</v>
      </c>
      <c r="N8">
        <f t="shared" si="5"/>
        <v>0.125</v>
      </c>
      <c r="O8">
        <f t="shared" si="6"/>
        <v>19.40267110296713</v>
      </c>
    </row>
    <row r="9" spans="1:15">
      <c r="A9" s="7">
        <v>39</v>
      </c>
      <c r="B9" s="11">
        <v>50</v>
      </c>
      <c r="C9" s="11">
        <f t="shared" si="7"/>
        <v>7.0710678118654755</v>
      </c>
      <c r="D9" s="8">
        <v>727</v>
      </c>
      <c r="E9" s="8">
        <f t="shared" si="8"/>
        <v>26.962937525425527</v>
      </c>
      <c r="F9" s="9">
        <v>70</v>
      </c>
      <c r="G9">
        <f t="shared" si="9"/>
        <v>8.3666002653407556</v>
      </c>
      <c r="I9">
        <f t="shared" si="0"/>
        <v>21</v>
      </c>
      <c r="J9">
        <f t="shared" si="1"/>
        <v>208</v>
      </c>
      <c r="K9">
        <f t="shared" si="2"/>
        <v>0.125</v>
      </c>
      <c r="L9">
        <f t="shared" si="3"/>
        <v>21.735238372796747</v>
      </c>
      <c r="M9">
        <f t="shared" si="4"/>
        <v>133</v>
      </c>
      <c r="N9">
        <f t="shared" si="5"/>
        <v>0.125</v>
      </c>
      <c r="O9">
        <f t="shared" si="6"/>
        <v>19.121167340703519</v>
      </c>
    </row>
    <row r="10" spans="1:15">
      <c r="A10" s="7">
        <v>40</v>
      </c>
      <c r="B10" s="11">
        <v>52</v>
      </c>
      <c r="C10" s="11">
        <f t="shared" si="7"/>
        <v>7.2111025509279782</v>
      </c>
      <c r="D10" s="8">
        <v>754</v>
      </c>
      <c r="E10" s="8">
        <f t="shared" si="8"/>
        <v>27.459060435491963</v>
      </c>
      <c r="F10" s="9">
        <v>92</v>
      </c>
      <c r="G10">
        <f t="shared" si="9"/>
        <v>9.5916630466254382</v>
      </c>
      <c r="I10">
        <f t="shared" si="0"/>
        <v>21.5</v>
      </c>
      <c r="J10">
        <f t="shared" si="1"/>
        <v>272</v>
      </c>
      <c r="K10">
        <f t="shared" si="2"/>
        <v>0.125</v>
      </c>
      <c r="L10">
        <f t="shared" si="3"/>
        <v>23.661158361545166</v>
      </c>
      <c r="M10">
        <f t="shared" si="4"/>
        <v>185</v>
      </c>
      <c r="N10">
        <f t="shared" si="5"/>
        <v>0.125</v>
      </c>
      <c r="O10">
        <f t="shared" si="6"/>
        <v>20.982426956049558</v>
      </c>
    </row>
    <row r="11" spans="1:15">
      <c r="A11" s="7">
        <v>41</v>
      </c>
      <c r="B11" s="11">
        <v>43</v>
      </c>
      <c r="C11" s="11">
        <f t="shared" si="7"/>
        <v>6.5574385243020004</v>
      </c>
      <c r="D11" s="8">
        <v>268</v>
      </c>
      <c r="E11" s="8">
        <f t="shared" si="8"/>
        <v>16.370705543744901</v>
      </c>
      <c r="F11" s="9">
        <v>165</v>
      </c>
      <c r="G11">
        <f t="shared" si="9"/>
        <v>12.845232578665129</v>
      </c>
      <c r="I11">
        <f t="shared" si="0"/>
        <v>22</v>
      </c>
      <c r="J11">
        <f t="shared" si="1"/>
        <v>1561</v>
      </c>
      <c r="K11">
        <f t="shared" si="2"/>
        <v>0.125</v>
      </c>
      <c r="L11">
        <f t="shared" si="3"/>
        <v>45.045870113049183</v>
      </c>
      <c r="M11">
        <f t="shared" si="4"/>
        <v>1136</v>
      </c>
      <c r="N11">
        <f t="shared" si="5"/>
        <v>0.125</v>
      </c>
      <c r="O11">
        <f t="shared" si="6"/>
        <v>39.298938232666501</v>
      </c>
    </row>
    <row r="12" spans="1:15">
      <c r="A12" s="7">
        <v>42</v>
      </c>
      <c r="B12" s="11">
        <v>37</v>
      </c>
      <c r="C12" s="11">
        <f t="shared" si="7"/>
        <v>6.0827625302982193</v>
      </c>
      <c r="D12" s="8">
        <v>245</v>
      </c>
      <c r="E12" s="8">
        <f t="shared" si="8"/>
        <v>15.652475842498529</v>
      </c>
      <c r="F12" s="9">
        <v>170</v>
      </c>
      <c r="G12">
        <f t="shared" si="9"/>
        <v>13.038404810405298</v>
      </c>
      <c r="I12">
        <f t="shared" si="0"/>
        <v>22.5</v>
      </c>
      <c r="J12">
        <f t="shared" si="1"/>
        <v>374</v>
      </c>
      <c r="K12">
        <f t="shared" si="2"/>
        <v>0.125</v>
      </c>
      <c r="L12">
        <f t="shared" si="3"/>
        <v>27.276231515044465</v>
      </c>
      <c r="M12">
        <f t="shared" si="4"/>
        <v>283</v>
      </c>
      <c r="N12">
        <f t="shared" si="5"/>
        <v>0.125</v>
      </c>
      <c r="O12">
        <f t="shared" si="6"/>
        <v>24.920687130342323</v>
      </c>
    </row>
    <row r="13" spans="1:15">
      <c r="A13" s="7">
        <v>43</v>
      </c>
      <c r="B13" s="11">
        <v>37</v>
      </c>
      <c r="C13" s="11">
        <f t="shared" si="7"/>
        <v>6.0827625302982193</v>
      </c>
      <c r="D13" s="8">
        <v>309</v>
      </c>
      <c r="E13" s="8">
        <f t="shared" si="8"/>
        <v>17.578395831246947</v>
      </c>
      <c r="F13" s="9">
        <v>222</v>
      </c>
      <c r="G13">
        <f t="shared" si="9"/>
        <v>14.89966442575134</v>
      </c>
      <c r="I13">
        <f t="shared" si="0"/>
        <v>23</v>
      </c>
      <c r="J13">
        <f t="shared" si="1"/>
        <v>193</v>
      </c>
      <c r="K13">
        <f t="shared" si="2"/>
        <v>0.125</v>
      </c>
      <c r="L13">
        <f t="shared" si="3"/>
        <v>21.919730020039218</v>
      </c>
      <c r="M13">
        <f t="shared" si="4"/>
        <v>145</v>
      </c>
      <c r="N13">
        <f t="shared" si="5"/>
        <v>0.125</v>
      </c>
      <c r="O13">
        <f t="shared" si="6"/>
        <v>20.268747725104088</v>
      </c>
    </row>
    <row r="14" spans="1:15">
      <c r="A14" s="7">
        <v>44</v>
      </c>
      <c r="B14" s="11">
        <v>27</v>
      </c>
      <c r="C14" s="11">
        <f t="shared" si="7"/>
        <v>5.196152422706632</v>
      </c>
      <c r="D14" s="8">
        <v>1588</v>
      </c>
      <c r="E14" s="8">
        <f t="shared" si="8"/>
        <v>39.849717690342551</v>
      </c>
      <c r="F14" s="9">
        <v>1163</v>
      </c>
      <c r="G14">
        <f t="shared" si="9"/>
        <v>34.102785809959869</v>
      </c>
      <c r="I14">
        <f t="shared" si="0"/>
        <v>23.5</v>
      </c>
      <c r="J14">
        <f t="shared" si="1"/>
        <v>211</v>
      </c>
      <c r="K14">
        <f t="shared" si="2"/>
        <v>0.125</v>
      </c>
      <c r="L14">
        <f t="shared" si="3"/>
        <v>22.056386299240295</v>
      </c>
      <c r="M14">
        <f t="shared" si="4"/>
        <v>118</v>
      </c>
      <c r="N14">
        <f t="shared" si="5"/>
        <v>0.125</v>
      </c>
      <c r="O14">
        <f t="shared" si="6"/>
        <v>18.774962084540064</v>
      </c>
    </row>
    <row r="15" spans="1:15">
      <c r="A15" s="7">
        <v>45</v>
      </c>
      <c r="B15" s="11">
        <v>46</v>
      </c>
      <c r="C15" s="11">
        <f t="shared" si="7"/>
        <v>6.7823299831252681</v>
      </c>
      <c r="D15" s="8">
        <v>420</v>
      </c>
      <c r="E15" s="8">
        <f t="shared" si="8"/>
        <v>20.493901531919196</v>
      </c>
      <c r="F15" s="9">
        <v>329</v>
      </c>
      <c r="G15">
        <f t="shared" si="9"/>
        <v>18.138357147217054</v>
      </c>
      <c r="I15">
        <f>A21/2</f>
        <v>41.5</v>
      </c>
      <c r="J15">
        <f>D21-B21</f>
        <v>35</v>
      </c>
      <c r="K15">
        <f t="shared" si="2"/>
        <v>0.125</v>
      </c>
      <c r="L15">
        <f>E21+C21</f>
        <v>14.426149773176359</v>
      </c>
      <c r="M15">
        <f>ABS(F21-B21)</f>
        <v>28</v>
      </c>
      <c r="N15">
        <f t="shared" si="5"/>
        <v>0.125</v>
      </c>
      <c r="O15">
        <f>G21+C21</f>
        <v>14</v>
      </c>
    </row>
    <row r="16" spans="1:15">
      <c r="A16" s="7">
        <v>46</v>
      </c>
      <c r="B16" s="11">
        <v>43</v>
      </c>
      <c r="C16" s="11">
        <f t="shared" si="7"/>
        <v>6.5574385243020004</v>
      </c>
      <c r="D16" s="8">
        <v>236</v>
      </c>
      <c r="E16" s="8">
        <f t="shared" si="8"/>
        <v>15.362291495737216</v>
      </c>
      <c r="F16" s="9">
        <v>188</v>
      </c>
      <c r="G16">
        <f t="shared" si="9"/>
        <v>13.711309200802088</v>
      </c>
      <c r="I16">
        <f>A22/2</f>
        <v>42</v>
      </c>
      <c r="J16">
        <f>D22-B22</f>
        <v>27</v>
      </c>
      <c r="K16">
        <f t="shared" si="2"/>
        <v>0.125</v>
      </c>
      <c r="L16">
        <f>E22+C22</f>
        <v>15.193485306737939</v>
      </c>
      <c r="M16">
        <f>ABS(F22-B22)</f>
        <v>25</v>
      </c>
      <c r="N16">
        <f t="shared" si="5"/>
        <v>0.125</v>
      </c>
      <c r="O16">
        <f>G22+C22</f>
        <v>15.074804197840125</v>
      </c>
    </row>
    <row r="17" spans="1:15">
      <c r="A17" s="7">
        <v>47</v>
      </c>
      <c r="B17" s="11">
        <v>39</v>
      </c>
      <c r="C17" s="11">
        <f t="shared" si="7"/>
        <v>6.2449979983983983</v>
      </c>
      <c r="D17" s="8">
        <v>250</v>
      </c>
      <c r="E17" s="8">
        <f t="shared" si="8"/>
        <v>15.811388300841896</v>
      </c>
      <c r="F17" s="9">
        <v>157</v>
      </c>
      <c r="G17">
        <f t="shared" si="9"/>
        <v>12.529964086141668</v>
      </c>
      <c r="I17">
        <f>A23/2</f>
        <v>42.5</v>
      </c>
      <c r="J17">
        <f>D23-B23</f>
        <v>34</v>
      </c>
      <c r="K17">
        <f t="shared" si="2"/>
        <v>0.125</v>
      </c>
      <c r="L17">
        <f>E23+C23</f>
        <v>13.780892654128341</v>
      </c>
      <c r="M17">
        <f>ABS(F23-B23)</f>
        <v>48</v>
      </c>
      <c r="N17">
        <f t="shared" si="5"/>
        <v>0.125</v>
      </c>
      <c r="O17">
        <f>G23+C23</f>
        <v>14.601126159491539</v>
      </c>
    </row>
    <row r="18" spans="1:15">
      <c r="A18" s="7"/>
      <c r="B18" s="8"/>
      <c r="C18" s="11">
        <f t="shared" si="7"/>
        <v>0</v>
      </c>
      <c r="D18" s="8"/>
      <c r="E18" s="8">
        <f t="shared" si="8"/>
        <v>0</v>
      </c>
      <c r="F18" s="9"/>
      <c r="G18">
        <f t="shared" si="9"/>
        <v>0</v>
      </c>
      <c r="I18">
        <f>A24/2</f>
        <v>43</v>
      </c>
      <c r="J18">
        <f>D24-B24</f>
        <v>57</v>
      </c>
      <c r="K18">
        <f t="shared" si="2"/>
        <v>0.125</v>
      </c>
      <c r="L18">
        <f>E24+C24</f>
        <v>16.042956969531112</v>
      </c>
      <c r="M18">
        <f>ABS(F24-B24)</f>
        <v>35</v>
      </c>
      <c r="N18">
        <f t="shared" si="5"/>
        <v>0.125</v>
      </c>
      <c r="O18">
        <f>G24+C24</f>
        <v>14.847323265441025</v>
      </c>
    </row>
    <row r="19" spans="1:15">
      <c r="A19" s="7"/>
      <c r="B19" s="8"/>
      <c r="C19" s="11">
        <f t="shared" si="7"/>
        <v>0</v>
      </c>
      <c r="D19" s="8"/>
      <c r="E19" s="8">
        <f t="shared" si="8"/>
        <v>0</v>
      </c>
      <c r="F19" s="9"/>
      <c r="G19">
        <f t="shared" si="9"/>
        <v>0</v>
      </c>
      <c r="I19">
        <f>A25/2</f>
        <v>43.5</v>
      </c>
      <c r="J19">
        <f>D25-B25</f>
        <v>75</v>
      </c>
      <c r="K19">
        <f t="shared" si="2"/>
        <v>0.125</v>
      </c>
      <c r="L19">
        <f>E25+C25</f>
        <v>17.901015617588307</v>
      </c>
      <c r="M19">
        <f>ABS(F25-B25)</f>
        <v>21</v>
      </c>
      <c r="N19">
        <f t="shared" si="5"/>
        <v>0.125</v>
      </c>
      <c r="O19">
        <f>G25+C25</f>
        <v>15.101865851636365</v>
      </c>
    </row>
    <row r="20" spans="1:15">
      <c r="A20" s="30"/>
      <c r="B20" s="11"/>
      <c r="C20" s="11">
        <f t="shared" si="7"/>
        <v>0</v>
      </c>
      <c r="E20" s="8">
        <f t="shared" si="8"/>
        <v>0</v>
      </c>
      <c r="G20">
        <f t="shared" si="9"/>
        <v>0</v>
      </c>
      <c r="I20">
        <f>A26/2</f>
        <v>44</v>
      </c>
      <c r="J20">
        <f>D26-B26</f>
        <v>31</v>
      </c>
      <c r="K20">
        <f t="shared" si="2"/>
        <v>0.125</v>
      </c>
      <c r="L20">
        <f>E26+C26</f>
        <v>15.024744443725391</v>
      </c>
      <c r="M20">
        <f>ABS(F26-B26)</f>
        <v>23</v>
      </c>
      <c r="N20">
        <f t="shared" si="5"/>
        <v>0.125</v>
      </c>
      <c r="O20">
        <f>G26+C26</f>
        <v>14.54299844670641</v>
      </c>
    </row>
    <row r="21" spans="1:15">
      <c r="A21" s="7">
        <v>83</v>
      </c>
      <c r="B21" s="8">
        <v>36</v>
      </c>
      <c r="C21" s="11">
        <f t="shared" si="7"/>
        <v>6</v>
      </c>
      <c r="D21" s="8">
        <v>71</v>
      </c>
      <c r="E21" s="8">
        <f>SQRT(D21)</f>
        <v>8.426149773176359</v>
      </c>
      <c r="F21" s="9">
        <v>64</v>
      </c>
      <c r="G21">
        <f>SQRT(F21)</f>
        <v>8</v>
      </c>
      <c r="I21">
        <f>A27/2</f>
        <v>44.5</v>
      </c>
      <c r="J21">
        <f>D27-B27</f>
        <v>46</v>
      </c>
      <c r="K21">
        <f t="shared" si="2"/>
        <v>0.125</v>
      </c>
      <c r="L21">
        <f>E27+C27</f>
        <v>13.265579750907111</v>
      </c>
      <c r="M21">
        <f>ABS(F27-B27)</f>
        <v>46</v>
      </c>
      <c r="N21">
        <f t="shared" si="5"/>
        <v>0.125</v>
      </c>
      <c r="O21">
        <f>G27+C27</f>
        <v>13.265579750907111</v>
      </c>
    </row>
    <row r="22" spans="1:15">
      <c r="A22" s="7">
        <v>84</v>
      </c>
      <c r="B22" s="8">
        <v>45</v>
      </c>
      <c r="C22" s="11">
        <f t="shared" si="7"/>
        <v>6.7082039324993694</v>
      </c>
      <c r="D22" s="8">
        <v>72</v>
      </c>
      <c r="E22" s="8">
        <f>SQRT(D22)</f>
        <v>8.4852813742385695</v>
      </c>
      <c r="F22" s="9">
        <v>70</v>
      </c>
      <c r="G22">
        <f>SQRT(F22)</f>
        <v>8.3666002653407556</v>
      </c>
    </row>
    <row r="23" spans="1:15">
      <c r="A23" s="7">
        <v>85</v>
      </c>
      <c r="B23" s="8">
        <v>32</v>
      </c>
      <c r="C23" s="11">
        <f t="shared" si="7"/>
        <v>5.6568542494923806</v>
      </c>
      <c r="D23" s="8">
        <v>66</v>
      </c>
      <c r="E23" s="8">
        <f>SQRT(D23)</f>
        <v>8.1240384046359608</v>
      </c>
      <c r="F23" s="9">
        <v>80</v>
      </c>
      <c r="G23">
        <f>SQRT(F23)</f>
        <v>8.9442719099991592</v>
      </c>
    </row>
    <row r="24" spans="1:15">
      <c r="A24" s="7">
        <v>86</v>
      </c>
      <c r="B24" s="11">
        <v>39</v>
      </c>
      <c r="C24" s="11">
        <f t="shared" si="7"/>
        <v>6.2449979983983983</v>
      </c>
      <c r="D24" s="8">
        <v>96</v>
      </c>
      <c r="E24" s="8">
        <f>SQRT(D24)</f>
        <v>9.7979589711327115</v>
      </c>
      <c r="F24" s="9">
        <v>74</v>
      </c>
      <c r="G24">
        <f>SQRT(F24)</f>
        <v>8.6023252670426267</v>
      </c>
    </row>
    <row r="25" spans="1:15">
      <c r="A25" s="7">
        <v>87</v>
      </c>
      <c r="B25" s="11">
        <v>47</v>
      </c>
      <c r="C25" s="11">
        <f t="shared" si="7"/>
        <v>6.8556546004010439</v>
      </c>
      <c r="D25" s="8">
        <v>122</v>
      </c>
      <c r="E25" s="8">
        <f>SQRT(D25)</f>
        <v>11.045361017187261</v>
      </c>
      <c r="F25" s="9">
        <v>68</v>
      </c>
      <c r="G25">
        <f>SQRT(F25)</f>
        <v>8.2462112512353212</v>
      </c>
    </row>
    <row r="26" spans="1:15">
      <c r="A26" s="7">
        <v>88</v>
      </c>
      <c r="B26" s="11">
        <v>42</v>
      </c>
      <c r="C26" s="11">
        <f t="shared" si="7"/>
        <v>6.4807406984078604</v>
      </c>
      <c r="D26" s="8">
        <v>73</v>
      </c>
      <c r="E26" s="8">
        <f>SQRT(D26)</f>
        <v>8.5440037453175304</v>
      </c>
      <c r="F26" s="9">
        <v>65</v>
      </c>
      <c r="G26">
        <f>SQRT(F26)</f>
        <v>8.0622577482985491</v>
      </c>
      <c r="I26" s="9">
        <v>71</v>
      </c>
      <c r="J26" s="8">
        <v>64</v>
      </c>
    </row>
    <row r="27" spans="1:15">
      <c r="A27" s="13">
        <v>89</v>
      </c>
      <c r="B27" s="14">
        <v>24</v>
      </c>
      <c r="C27" s="11">
        <f t="shared" si="7"/>
        <v>4.8989794855663558</v>
      </c>
      <c r="D27" s="14">
        <v>70</v>
      </c>
      <c r="E27" s="8">
        <f>SQRT(D27)</f>
        <v>8.3666002653407556</v>
      </c>
      <c r="F27" s="16">
        <v>70</v>
      </c>
      <c r="G27">
        <f>SQRT(F27)</f>
        <v>8.3666002653407556</v>
      </c>
      <c r="I27" s="9">
        <v>72</v>
      </c>
      <c r="J27" s="8">
        <v>70</v>
      </c>
    </row>
    <row r="28" spans="1:15">
      <c r="I28" s="9">
        <v>66</v>
      </c>
      <c r="J28" s="8">
        <v>80</v>
      </c>
    </row>
    <row r="29" spans="1:15">
      <c r="I29" s="9">
        <v>96</v>
      </c>
      <c r="J29" s="8">
        <v>74</v>
      </c>
    </row>
    <row r="30" spans="1:15">
      <c r="I30" s="9">
        <v>122</v>
      </c>
      <c r="J30" s="8">
        <v>68</v>
      </c>
    </row>
    <row r="31" spans="1:15">
      <c r="I31" s="9">
        <v>73</v>
      </c>
      <c r="J31" s="8">
        <v>65</v>
      </c>
    </row>
    <row r="32" spans="1:15">
      <c r="I32" s="16">
        <v>70</v>
      </c>
      <c r="J32" s="14">
        <v>70</v>
      </c>
    </row>
  </sheetData>
  <mergeCells count="4">
    <mergeCell ref="A1:D1"/>
    <mergeCell ref="B3:C3"/>
    <mergeCell ref="D3:E3"/>
    <mergeCell ref="F3:G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Cleaned Data</vt:lpstr>
      <vt:lpstr>const</vt:lpstr>
      <vt:lpstr>Sheet5</vt:lpstr>
      <vt:lpstr>HV calibration</vt:lpstr>
      <vt:lpstr>Sheet2</vt:lpstr>
      <vt:lpstr>NaCl</vt:lpstr>
      <vt:lpstr>LiF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Yamashiro</cp:lastModifiedBy>
  <cp:lastPrinted>2016-03-21T12:29:07Z</cp:lastPrinted>
  <dcterms:created xsi:type="dcterms:W3CDTF">2016-03-21T12:27:19Z</dcterms:created>
  <dcterms:modified xsi:type="dcterms:W3CDTF">2016-03-29T14:54:04Z</dcterms:modified>
</cp:coreProperties>
</file>