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 activeTab="1"/>
  </bookViews>
  <sheets>
    <sheet name="квартплата и зарплата" sheetId="1" r:id="rId1"/>
    <sheet name="распределение фонда зарплаты" sheetId="2" r:id="rId2"/>
    <sheet name="сдельная зарплата" sheetId="3" r:id="rId3"/>
  </sheets>
  <externalReferences>
    <externalReference r:id="rId4"/>
  </externalReferences>
  <calcPr calcId="124519"/>
</workbook>
</file>

<file path=xl/calcChain.xml><?xml version="1.0" encoding="utf-8"?>
<calcChain xmlns="http://schemas.openxmlformats.org/spreadsheetml/2006/main">
  <c r="C12" i="3"/>
  <c r="B12"/>
  <c r="H17" i="2"/>
  <c r="G17"/>
  <c r="F17"/>
  <c r="G12" s="1"/>
  <c r="H12" s="1"/>
  <c r="G13"/>
  <c r="H13" s="1"/>
  <c r="F8"/>
  <c r="F9"/>
  <c r="F10"/>
  <c r="F11"/>
  <c r="F12"/>
  <c r="F13"/>
  <c r="F14"/>
  <c r="F15"/>
  <c r="F16"/>
  <c r="F7"/>
  <c r="E17"/>
  <c r="D17"/>
  <c r="C17"/>
  <c r="B17"/>
  <c r="C16" i="1"/>
  <c r="B16"/>
  <c r="J13"/>
  <c r="J16" s="1"/>
  <c r="J15"/>
  <c r="J14"/>
  <c r="J12"/>
  <c r="J11"/>
  <c r="I16"/>
  <c r="H16"/>
  <c r="G16"/>
  <c r="I12"/>
  <c r="I13"/>
  <c r="I14"/>
  <c r="I15"/>
  <c r="H12"/>
  <c r="H13"/>
  <c r="H14"/>
  <c r="H15"/>
  <c r="G12"/>
  <c r="G13"/>
  <c r="G14"/>
  <c r="G15"/>
  <c r="I11"/>
  <c r="H11"/>
  <c r="G11"/>
  <c r="F16"/>
  <c r="E16"/>
  <c r="D16"/>
  <c r="D11" i="3"/>
  <c r="E11" s="1"/>
  <c r="F10"/>
  <c r="E10"/>
  <c r="D10"/>
  <c r="F9"/>
  <c r="E9"/>
  <c r="D9"/>
  <c r="E8"/>
  <c r="D8"/>
  <c r="F8" s="1"/>
  <c r="D7"/>
  <c r="D12" s="1"/>
  <c r="G8" i="2" l="1"/>
  <c r="H8" s="1"/>
  <c r="G10"/>
  <c r="H10" s="1"/>
  <c r="G14"/>
  <c r="H14" s="1"/>
  <c r="G15"/>
  <c r="H15" s="1"/>
  <c r="G16"/>
  <c r="H16" s="1"/>
  <c r="G9"/>
  <c r="H9" s="1"/>
  <c r="G7"/>
  <c r="H7" s="1"/>
  <c r="G11"/>
  <c r="H11" s="1"/>
  <c r="E7" i="3"/>
  <c r="E12" s="1"/>
  <c r="F11"/>
  <c r="F7" l="1"/>
  <c r="F12" s="1"/>
</calcChain>
</file>

<file path=xl/sharedStrings.xml><?xml version="1.0" encoding="utf-8"?>
<sst xmlns="http://schemas.openxmlformats.org/spreadsheetml/2006/main" count="71" uniqueCount="59">
  <si>
    <t>Налог до 15000 р.</t>
  </si>
  <si>
    <t>Налог от 15000 р.</t>
  </si>
  <si>
    <t>Стоимость работы</t>
  </si>
  <si>
    <t>Стоимость детали</t>
  </si>
  <si>
    <t>СДЕЛЬНАЯ ЗАРОБОТНАЯ ПЛАТА</t>
  </si>
  <si>
    <t>Работник</t>
  </si>
  <si>
    <t>Обработано деталей</t>
  </si>
  <si>
    <t>Деталей брака</t>
  </si>
  <si>
    <t>Зарплата</t>
  </si>
  <si>
    <t>Сумма налога</t>
  </si>
  <si>
    <t>Сумма на руки</t>
  </si>
  <si>
    <t>ВСЕГО</t>
  </si>
  <si>
    <t>ТАРИФЫ</t>
  </si>
  <si>
    <t>Телефон</t>
  </si>
  <si>
    <t>отдельный</t>
  </si>
  <si>
    <t>спаренн.</t>
  </si>
  <si>
    <t>Газ</t>
  </si>
  <si>
    <t>без колонки</t>
  </si>
  <si>
    <t>с колонкой</t>
  </si>
  <si>
    <t>Коммун. услуги</t>
  </si>
  <si>
    <t>№ квартиры</t>
  </si>
  <si>
    <r>
      <t>площадь, м</t>
    </r>
    <r>
      <rPr>
        <vertAlign val="superscript"/>
        <sz val="11"/>
        <color theme="1"/>
        <rFont val="Times New Roman"/>
        <family val="1"/>
        <charset val="204"/>
      </rPr>
      <t>2</t>
    </r>
  </si>
  <si>
    <t>человек</t>
  </si>
  <si>
    <t>газовая колонка</t>
  </si>
  <si>
    <t>коммунальные услуги</t>
  </si>
  <si>
    <t>газ</t>
  </si>
  <si>
    <t>телефон</t>
  </si>
  <si>
    <t>ИТОГО</t>
  </si>
  <si>
    <t>+</t>
  </si>
  <si>
    <t>о</t>
  </si>
  <si>
    <t>с</t>
  </si>
  <si>
    <t>Количество рабочих дней</t>
  </si>
  <si>
    <t>Фонд зароботной платы</t>
  </si>
  <si>
    <t>Ф.И.О работника</t>
  </si>
  <si>
    <t>Отработано дней</t>
  </si>
  <si>
    <t>Разряд</t>
  </si>
  <si>
    <t>КТУ</t>
  </si>
  <si>
    <t>Оклад</t>
  </si>
  <si>
    <t>Начислено</t>
  </si>
  <si>
    <t>Надбавка</t>
  </si>
  <si>
    <t>Новая зарплата</t>
  </si>
  <si>
    <t>РАСЧЕТ КВАРПЛАТЫ</t>
  </si>
  <si>
    <t>Удобства</t>
  </si>
  <si>
    <t>Оплата</t>
  </si>
  <si>
    <t>электричская плита</t>
  </si>
  <si>
    <t>телефон           (спар./отд.)</t>
  </si>
  <si>
    <t>Антонов Р.И.</t>
  </si>
  <si>
    <t>Птров И.П.</t>
  </si>
  <si>
    <t>Иванов В.А.</t>
  </si>
  <si>
    <t>Крючков Н.Р.</t>
  </si>
  <si>
    <t>Новиков Л.Д.</t>
  </si>
  <si>
    <t>Огарев Н. И.</t>
  </si>
  <si>
    <t>Петров К.О.</t>
  </si>
  <si>
    <t>Сидоров И.Н.</t>
  </si>
  <si>
    <t>Тимофеев Н.Н.</t>
  </si>
  <si>
    <t>Федоров А.Н.</t>
  </si>
  <si>
    <r>
      <rPr>
        <sz val="11"/>
        <color theme="1"/>
        <rFont val="Times New Roman"/>
        <family val="1"/>
        <charset val="204"/>
      </rPr>
      <t xml:space="preserve">ДОХОД СОТРУДНИКА ЗА </t>
    </r>
    <r>
      <rPr>
        <b/>
        <sz val="11"/>
        <color theme="1"/>
        <rFont val="Times New Roman"/>
        <family val="1"/>
        <charset val="204"/>
      </rPr>
      <t>ОКТЯБРЬ</t>
    </r>
  </si>
  <si>
    <t>Ковалев И.Р.</t>
  </si>
  <si>
    <t>Федоров Г.Д.</t>
  </si>
</sst>
</file>

<file path=xl/styles.xml><?xml version="1.0" encoding="utf-8"?>
<styleSheet xmlns="http://schemas.openxmlformats.org/spreadsheetml/2006/main">
  <numFmts count="1">
    <numFmt numFmtId="164" formatCode="#,##0.00\ &quot;₽&quot;"/>
  </numFmts>
  <fonts count="7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vertAlign val="superscript"/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164" fontId="2" fillId="0" borderId="1" xfId="0" applyNumberFormat="1" applyFont="1" applyBorder="1"/>
    <xf numFmtId="0" fontId="2" fillId="0" borderId="0" xfId="0" applyFont="1"/>
    <xf numFmtId="164" fontId="2" fillId="0" borderId="1" xfId="0" applyNumberFormat="1" applyFont="1" applyBorder="1" applyAlignment="1">
      <alignment horizontal="right"/>
    </xf>
    <xf numFmtId="0" fontId="2" fillId="0" borderId="0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textRotation="90"/>
    </xf>
    <xf numFmtId="0" fontId="2" fillId="0" borderId="1" xfId="0" applyFont="1" applyBorder="1"/>
    <xf numFmtId="0" fontId="2" fillId="0" borderId="1" xfId="0" applyFont="1" applyBorder="1" applyAlignment="1">
      <alignment horizontal="right" vertical="center"/>
    </xf>
    <xf numFmtId="164" fontId="2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4" fillId="0" borderId="1" xfId="0" applyFont="1" applyBorder="1"/>
    <xf numFmtId="164" fontId="4" fillId="0" borderId="1" xfId="0" applyNumberFormat="1" applyFont="1" applyBorder="1" applyAlignment="1">
      <alignment horizontal="right"/>
    </xf>
    <xf numFmtId="9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/>
    <xf numFmtId="0" fontId="4" fillId="0" borderId="0" xfId="0" applyFont="1" applyBorder="1"/>
    <xf numFmtId="0" fontId="3" fillId="0" borderId="0" xfId="0" applyFont="1" applyBorder="1"/>
    <xf numFmtId="0" fontId="4" fillId="0" borderId="1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 textRotation="90"/>
    </xf>
    <xf numFmtId="164" fontId="4" fillId="0" borderId="1" xfId="0" applyNumberFormat="1" applyFont="1" applyBorder="1"/>
    <xf numFmtId="164" fontId="0" fillId="0" borderId="1" xfId="0" applyNumberFormat="1" applyFont="1" applyBorder="1"/>
    <xf numFmtId="0" fontId="3" fillId="0" borderId="1" xfId="0" applyNumberFormat="1" applyFont="1" applyBorder="1"/>
    <xf numFmtId="0" fontId="3" fillId="0" borderId="1" xfId="0" applyFont="1" applyFill="1" applyBorder="1"/>
    <xf numFmtId="0" fontId="4" fillId="0" borderId="1" xfId="0" applyFont="1" applyBorder="1" applyAlignment="1">
      <alignment horizontal="center" vertical="center" textRotation="90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164" fontId="3" fillId="0" borderId="1" xfId="0" applyNumberFormat="1" applyFont="1" applyBorder="1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4" fillId="0" borderId="0" xfId="0" applyNumberFormat="1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 textRotation="90"/>
    </xf>
    <xf numFmtId="0" fontId="4" fillId="0" borderId="4" xfId="0" applyFont="1" applyBorder="1"/>
    <xf numFmtId="0" fontId="4" fillId="0" borderId="4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CC"/>
      <color rgb="FF993366"/>
      <color rgb="FF9999FF"/>
      <color rgb="FF98A2C7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ДОХОД СОТРУДНИКА ЗА ОКТЯБРЬ</a:t>
            </a:r>
            <a:endParaRPr lang="en-US"/>
          </a:p>
        </c:rich>
      </c:tx>
      <c:layout/>
    </c:title>
    <c:plotArea>
      <c:layout/>
      <c:pieChart>
        <c:varyColors val="1"/>
        <c:ser>
          <c:idx val="0"/>
          <c:order val="0"/>
          <c:spPr>
            <a:ln w="15875">
              <a:solidFill>
                <a:sysClr val="windowText" lastClr="000000"/>
              </a:solidFill>
            </a:ln>
          </c:spPr>
          <c:dLbls>
            <c:dLblPos val="outEnd"/>
            <c:showLegendKey val="1"/>
            <c:showVal val="1"/>
            <c:showPercent val="1"/>
            <c:showLeaderLines val="1"/>
          </c:dLbls>
          <c:cat>
            <c:strRef>
              <c:f>'распределение фонда зарплаты'!$A$7:$A$16</c:f>
              <c:strCache>
                <c:ptCount val="10"/>
                <c:pt idx="0">
                  <c:v>Антонов Р.И.</c:v>
                </c:pt>
                <c:pt idx="1">
                  <c:v>Птров И.П.</c:v>
                </c:pt>
                <c:pt idx="2">
                  <c:v>Иванов В.А.</c:v>
                </c:pt>
                <c:pt idx="3">
                  <c:v>Крючков Н.Р.</c:v>
                </c:pt>
                <c:pt idx="4">
                  <c:v>Новиков Л.Д.</c:v>
                </c:pt>
                <c:pt idx="5">
                  <c:v>Огарев Н. И.</c:v>
                </c:pt>
                <c:pt idx="6">
                  <c:v>Петров К.О.</c:v>
                </c:pt>
                <c:pt idx="7">
                  <c:v>Сидоров И.Н.</c:v>
                </c:pt>
                <c:pt idx="8">
                  <c:v>Тимофеев Н.Н.</c:v>
                </c:pt>
                <c:pt idx="9">
                  <c:v>Федоров А.Н.</c:v>
                </c:pt>
              </c:strCache>
            </c:strRef>
          </c:cat>
          <c:val>
            <c:numRef>
              <c:f>'распределение фонда зарплаты'!$H$7:$H$16</c:f>
              <c:numCache>
                <c:formatCode>#,##0.00\ "₽"</c:formatCode>
                <c:ptCount val="10"/>
                <c:pt idx="0">
                  <c:v>40882.016422129491</c:v>
                </c:pt>
                <c:pt idx="1">
                  <c:v>45134.607618791226</c:v>
                </c:pt>
                <c:pt idx="2">
                  <c:v>31072.486202719072</c:v>
                </c:pt>
                <c:pt idx="3">
                  <c:v>34890.294790685148</c:v>
                </c:pt>
                <c:pt idx="4">
                  <c:v>28450.329788666037</c:v>
                </c:pt>
                <c:pt idx="5">
                  <c:v>17657.154394938752</c:v>
                </c:pt>
                <c:pt idx="6">
                  <c:v>13627.338807376498</c:v>
                </c:pt>
                <c:pt idx="7">
                  <c:v>29428.590658231253</c:v>
                </c:pt>
                <c:pt idx="8">
                  <c:v>23966.886525777358</c:v>
                </c:pt>
                <c:pt idx="9">
                  <c:v>34890.294790685148</c:v>
                </c:pt>
              </c:numCache>
            </c:numRef>
          </c:val>
        </c:ser>
        <c:dLbls>
          <c:dLblPos val="outEnd"/>
          <c:showVal val="1"/>
        </c:dLbls>
        <c:firstSliceAng val="0"/>
      </c:pieChart>
    </c:plotArea>
    <c:legend>
      <c:legendPos val="r"/>
      <c:layout/>
      <c:spPr>
        <a:ln w="15875">
          <a:solidFill>
            <a:sysClr val="windowText" lastClr="000000"/>
          </a:solidFill>
        </a:ln>
      </c:spPr>
      <c:txPr>
        <a:bodyPr/>
        <a:lstStyle/>
        <a:p>
          <a:pPr rtl="0">
            <a:defRPr/>
          </a:pPr>
          <a:endParaRPr lang="ru-RU"/>
        </a:p>
      </c:txPr>
    </c:legend>
    <c:plotVisOnly val="1"/>
  </c:chart>
  <c:spPr>
    <a:ln w="12700"/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СДЕЛЬНАЯ ЗАРОБОТНАЯ ПЛАТА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'сдельная зарплата'!$D$6</c:f>
              <c:strCache>
                <c:ptCount val="1"/>
                <c:pt idx="0">
                  <c:v>Зарплата</c:v>
                </c:pt>
              </c:strCache>
            </c:strRef>
          </c:tx>
          <c:spPr>
            <a:solidFill>
              <a:srgbClr val="9999FF"/>
            </a:solidFill>
            <a:ln w="15875">
              <a:solidFill>
                <a:sysClr val="windowText" lastClr="000000"/>
              </a:solidFill>
            </a:ln>
          </c:spPr>
          <c:cat>
            <c:strRef>
              <c:f>'сдельная зарплата'!$A$7:$A$11</c:f>
              <c:strCache>
                <c:ptCount val="5"/>
                <c:pt idx="0">
                  <c:v>Иванов В.А.</c:v>
                </c:pt>
                <c:pt idx="1">
                  <c:v>Ковалев И.Р.</c:v>
                </c:pt>
                <c:pt idx="2">
                  <c:v>Петров К.О.</c:v>
                </c:pt>
                <c:pt idx="3">
                  <c:v>Сидоров И.Н.</c:v>
                </c:pt>
                <c:pt idx="4">
                  <c:v>Федоров Г.Д.</c:v>
                </c:pt>
              </c:strCache>
            </c:strRef>
          </c:cat>
          <c:val>
            <c:numRef>
              <c:f>'сдельная зарплата'!$D$7:$D$11</c:f>
              <c:numCache>
                <c:formatCode>#,##0.00\ "₽"</c:formatCode>
                <c:ptCount val="5"/>
                <c:pt idx="0">
                  <c:v>14525</c:v>
                </c:pt>
                <c:pt idx="1">
                  <c:v>15875</c:v>
                </c:pt>
                <c:pt idx="2">
                  <c:v>14850</c:v>
                </c:pt>
                <c:pt idx="3">
                  <c:v>17600</c:v>
                </c:pt>
                <c:pt idx="4">
                  <c:v>13150</c:v>
                </c:pt>
              </c:numCache>
            </c:numRef>
          </c:val>
        </c:ser>
        <c:ser>
          <c:idx val="1"/>
          <c:order val="1"/>
          <c:tx>
            <c:strRef>
              <c:f>'сдельная зарплата'!$E$6</c:f>
              <c:strCache>
                <c:ptCount val="1"/>
                <c:pt idx="0">
                  <c:v>Сумма налога</c:v>
                </c:pt>
              </c:strCache>
            </c:strRef>
          </c:tx>
          <c:spPr>
            <a:solidFill>
              <a:srgbClr val="993366"/>
            </a:solidFill>
            <a:ln w="15875">
              <a:solidFill>
                <a:sysClr val="windowText" lastClr="000000"/>
              </a:solidFill>
            </a:ln>
          </c:spPr>
          <c:cat>
            <c:strRef>
              <c:f>'сдельная зарплата'!$A$7:$A$11</c:f>
              <c:strCache>
                <c:ptCount val="5"/>
                <c:pt idx="0">
                  <c:v>Иванов В.А.</c:v>
                </c:pt>
                <c:pt idx="1">
                  <c:v>Ковалев И.Р.</c:v>
                </c:pt>
                <c:pt idx="2">
                  <c:v>Петров К.О.</c:v>
                </c:pt>
                <c:pt idx="3">
                  <c:v>Сидоров И.Н.</c:v>
                </c:pt>
                <c:pt idx="4">
                  <c:v>Федоров Г.Д.</c:v>
                </c:pt>
              </c:strCache>
            </c:strRef>
          </c:cat>
          <c:val>
            <c:numRef>
              <c:f>'сдельная зарплата'!$E$7:$E$11</c:f>
              <c:numCache>
                <c:formatCode>#,##0.00\ "₽"</c:formatCode>
                <c:ptCount val="5"/>
                <c:pt idx="0">
                  <c:v>2905</c:v>
                </c:pt>
                <c:pt idx="1">
                  <c:v>3175</c:v>
                </c:pt>
                <c:pt idx="2">
                  <c:v>2970</c:v>
                </c:pt>
                <c:pt idx="3">
                  <c:v>3520</c:v>
                </c:pt>
                <c:pt idx="4">
                  <c:v>2630</c:v>
                </c:pt>
              </c:numCache>
            </c:numRef>
          </c:val>
        </c:ser>
        <c:ser>
          <c:idx val="2"/>
          <c:order val="2"/>
          <c:tx>
            <c:strRef>
              <c:f>'сдельная зарплата'!$F$6</c:f>
              <c:strCache>
                <c:ptCount val="1"/>
                <c:pt idx="0">
                  <c:v>Сумма на руки</c:v>
                </c:pt>
              </c:strCache>
            </c:strRef>
          </c:tx>
          <c:spPr>
            <a:solidFill>
              <a:srgbClr val="FFFFCC"/>
            </a:solidFill>
            <a:ln w="15875">
              <a:solidFill>
                <a:sysClr val="windowText" lastClr="000000"/>
              </a:solidFill>
            </a:ln>
          </c:spPr>
          <c:cat>
            <c:strRef>
              <c:f>'сдельная зарплата'!$A$7:$A$11</c:f>
              <c:strCache>
                <c:ptCount val="5"/>
                <c:pt idx="0">
                  <c:v>Иванов В.А.</c:v>
                </c:pt>
                <c:pt idx="1">
                  <c:v>Ковалев И.Р.</c:v>
                </c:pt>
                <c:pt idx="2">
                  <c:v>Петров К.О.</c:v>
                </c:pt>
                <c:pt idx="3">
                  <c:v>Сидоров И.Н.</c:v>
                </c:pt>
                <c:pt idx="4">
                  <c:v>Федоров Г.Д.</c:v>
                </c:pt>
              </c:strCache>
            </c:strRef>
          </c:cat>
          <c:val>
            <c:numRef>
              <c:f>'сдельная зарплата'!$F$7:$F$11</c:f>
              <c:numCache>
                <c:formatCode>#,##0.00\ "₽"</c:formatCode>
                <c:ptCount val="5"/>
                <c:pt idx="0">
                  <c:v>11620</c:v>
                </c:pt>
                <c:pt idx="1">
                  <c:v>12700</c:v>
                </c:pt>
                <c:pt idx="2">
                  <c:v>11880</c:v>
                </c:pt>
                <c:pt idx="3">
                  <c:v>14080</c:v>
                </c:pt>
                <c:pt idx="4">
                  <c:v>10520</c:v>
                </c:pt>
              </c:numCache>
            </c:numRef>
          </c:val>
        </c:ser>
        <c:axId val="132626304"/>
        <c:axId val="132627840"/>
      </c:barChart>
      <c:catAx>
        <c:axId val="132626304"/>
        <c:scaling>
          <c:orientation val="minMax"/>
        </c:scaling>
        <c:axPos val="b"/>
        <c:tickLblPos val="nextTo"/>
        <c:crossAx val="132627840"/>
        <c:crosses val="autoZero"/>
        <c:auto val="1"/>
        <c:lblAlgn val="ctr"/>
        <c:lblOffset val="100"/>
      </c:catAx>
      <c:valAx>
        <c:axId val="132627840"/>
        <c:scaling>
          <c:orientation val="minMax"/>
        </c:scaling>
        <c:axPos val="l"/>
        <c:numFmt formatCode="#,##0.00\ &quot;₽&quot;" sourceLinked="1"/>
        <c:tickLblPos val="nextTo"/>
        <c:spPr>
          <a:ln w="15875" cmpd="sng">
            <a:solidFill>
              <a:sysClr val="windowText" lastClr="000000"/>
            </a:solidFill>
          </a:ln>
        </c:spPr>
        <c:crossAx val="132626304"/>
        <c:crosses val="autoZero"/>
        <c:crossBetween val="between"/>
        <c:majorUnit val="5000"/>
      </c:valAx>
      <c:spPr>
        <a:ln w="12700">
          <a:solidFill>
            <a:sysClr val="windowText" lastClr="000000">
              <a:alpha val="46000"/>
            </a:sysClr>
          </a:solidFill>
        </a:ln>
      </c:spPr>
    </c:plotArea>
    <c:legend>
      <c:legendPos val="b"/>
      <c:layout/>
      <c:spPr>
        <a:ln w="15875">
          <a:solidFill>
            <a:sysClr val="windowText" lastClr="000000"/>
          </a:solidFill>
        </a:ln>
      </c:spPr>
    </c:legend>
    <c:plotVisOnly val="1"/>
  </c:chart>
  <c:spPr>
    <a:ln w="12700"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390524</xdr:colOff>
      <xdr:row>5</xdr:row>
      <xdr:rowOff>104775</xdr:rowOff>
    </xdr:from>
    <xdr:to>
      <xdr:col>20</xdr:col>
      <xdr:colOff>400049</xdr:colOff>
      <xdr:row>25</xdr:row>
      <xdr:rowOff>133350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228599</xdr:colOff>
      <xdr:row>0</xdr:row>
      <xdr:rowOff>200024</xdr:rowOff>
    </xdr:from>
    <xdr:to>
      <xdr:col>20</xdr:col>
      <xdr:colOff>9524</xdr:colOff>
      <xdr:row>17</xdr:row>
      <xdr:rowOff>76200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1;&#1091;&#1088;&#1076;&#1072;/&#1048;&#1058;/&#1055;&#1056;8(4)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Квартплата и зарплата"/>
      <sheetName val="Распределение фонда зарплаты"/>
      <sheetName val="Сдельная зарплата"/>
    </sheetNames>
    <sheetDataSet>
      <sheetData sheetId="0"/>
      <sheetData sheetId="1">
        <row r="7">
          <cell r="A7" t="str">
            <v>Антонов</v>
          </cell>
          <cell r="H7">
            <v>45738.592717775391</v>
          </cell>
        </row>
        <row r="8">
          <cell r="A8" t="str">
            <v>Птров</v>
          </cell>
          <cell r="H8">
            <v>50530.803502842216</v>
          </cell>
        </row>
        <row r="9">
          <cell r="A9" t="str">
            <v>Сидоров</v>
          </cell>
          <cell r="H9">
            <v>34849.823321554766</v>
          </cell>
        </row>
        <row r="10">
          <cell r="A10" t="str">
            <v>Иванов</v>
          </cell>
          <cell r="H10">
            <v>39207.251497925943</v>
          </cell>
        </row>
        <row r="11">
          <cell r="A11" t="str">
            <v>Крючков</v>
          </cell>
          <cell r="H11">
            <v>31688.047319096637</v>
          </cell>
        </row>
        <row r="12">
          <cell r="A12" t="str">
            <v>Огарев</v>
          </cell>
          <cell r="H12">
            <v>19599.784913197109</v>
          </cell>
        </row>
        <row r="13">
          <cell r="A13" t="str">
            <v>Тимофеев</v>
          </cell>
          <cell r="H13">
            <v>15246.197572591796</v>
          </cell>
        </row>
        <row r="14">
          <cell r="A14" t="str">
            <v>Борисов</v>
          </cell>
          <cell r="H14">
            <v>32666.308188661853</v>
          </cell>
        </row>
        <row r="15">
          <cell r="A15" t="str">
            <v>Ильин</v>
          </cell>
          <cell r="H15">
            <v>30473.190966354276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P10" sqref="P10"/>
    </sheetView>
  </sheetViews>
  <sheetFormatPr defaultRowHeight="15"/>
  <cols>
    <col min="2" max="2" width="11.85546875" bestFit="1" customWidth="1"/>
    <col min="3" max="3" width="10.5703125" bestFit="1" customWidth="1"/>
    <col min="4" max="4" width="6.140625" customWidth="1"/>
    <col min="5" max="5" width="5.7109375" customWidth="1"/>
    <col min="6" max="6" width="6.42578125" customWidth="1"/>
    <col min="7" max="7" width="14" customWidth="1"/>
    <col min="10" max="10" width="12" customWidth="1"/>
  </cols>
  <sheetData>
    <row r="1" spans="1:10">
      <c r="A1" s="31" t="s">
        <v>12</v>
      </c>
      <c r="B1" s="31"/>
      <c r="C1" s="31"/>
      <c r="D1" s="17"/>
      <c r="E1" s="18"/>
      <c r="F1" s="17"/>
      <c r="G1" s="17"/>
      <c r="H1" s="17"/>
      <c r="I1" s="17"/>
      <c r="J1" s="17"/>
    </row>
    <row r="2" spans="1:10">
      <c r="A2" s="32" t="s">
        <v>13</v>
      </c>
      <c r="B2" s="12" t="s">
        <v>14</v>
      </c>
      <c r="C2" s="13">
        <v>300</v>
      </c>
      <c r="D2" s="17"/>
      <c r="E2" s="17"/>
      <c r="F2" s="17"/>
      <c r="G2" s="17"/>
      <c r="H2" s="17"/>
      <c r="I2" s="17"/>
      <c r="J2" s="17"/>
    </row>
    <row r="3" spans="1:10">
      <c r="A3" s="33"/>
      <c r="B3" s="12" t="s">
        <v>15</v>
      </c>
      <c r="C3" s="13">
        <v>250</v>
      </c>
      <c r="D3" s="17"/>
      <c r="E3" s="17"/>
      <c r="F3" s="17"/>
      <c r="G3" s="17"/>
      <c r="H3" s="17"/>
      <c r="I3" s="17"/>
      <c r="J3" s="17"/>
    </row>
    <row r="4" spans="1:10">
      <c r="A4" s="32" t="s">
        <v>16</v>
      </c>
      <c r="B4" s="12" t="s">
        <v>17</v>
      </c>
      <c r="C4" s="13">
        <v>70</v>
      </c>
      <c r="D4" s="17"/>
      <c r="E4" s="17"/>
      <c r="F4" s="17"/>
      <c r="G4" s="17"/>
      <c r="H4" s="17"/>
      <c r="I4" s="17"/>
      <c r="J4" s="17"/>
    </row>
    <row r="5" spans="1:10">
      <c r="A5" s="33"/>
      <c r="B5" s="12" t="s">
        <v>18</v>
      </c>
      <c r="C5" s="13">
        <v>95</v>
      </c>
      <c r="D5" s="17"/>
      <c r="E5" s="17"/>
      <c r="F5" s="17"/>
      <c r="G5" s="17"/>
      <c r="H5" s="17"/>
      <c r="I5" s="17"/>
      <c r="J5" s="17"/>
    </row>
    <row r="6" spans="1:10">
      <c r="A6" s="27" t="s">
        <v>19</v>
      </c>
      <c r="B6" s="12" t="s">
        <v>17</v>
      </c>
      <c r="C6" s="13">
        <v>50</v>
      </c>
      <c r="D6" s="17"/>
      <c r="E6" s="17"/>
      <c r="F6" s="17"/>
      <c r="G6" s="17"/>
      <c r="H6" s="17"/>
      <c r="I6" s="17"/>
      <c r="J6" s="17"/>
    </row>
    <row r="7" spans="1:10">
      <c r="A7" s="28"/>
      <c r="B7" s="12" t="s">
        <v>18</v>
      </c>
      <c r="C7" s="14">
        <v>-0.1</v>
      </c>
      <c r="D7" s="17"/>
      <c r="E7" s="17"/>
      <c r="F7" s="17"/>
      <c r="G7" s="17"/>
      <c r="H7" s="17"/>
      <c r="I7" s="17"/>
      <c r="J7" s="17"/>
    </row>
    <row r="8" spans="1:10">
      <c r="A8" s="29" t="s">
        <v>41</v>
      </c>
      <c r="B8" s="29"/>
      <c r="C8" s="29"/>
      <c r="D8" s="29"/>
      <c r="E8" s="29"/>
      <c r="F8" s="29"/>
      <c r="G8" s="29"/>
      <c r="H8" s="29"/>
      <c r="I8" s="29"/>
      <c r="J8" s="29"/>
    </row>
    <row r="9" spans="1:10" ht="15" customHeight="1">
      <c r="A9" s="26" t="s">
        <v>20</v>
      </c>
      <c r="B9" s="30" t="s">
        <v>21</v>
      </c>
      <c r="C9" s="30" t="s">
        <v>22</v>
      </c>
      <c r="D9" s="26" t="s">
        <v>42</v>
      </c>
      <c r="E9" s="26"/>
      <c r="F9" s="26"/>
      <c r="G9" s="26" t="s">
        <v>43</v>
      </c>
      <c r="H9" s="26"/>
      <c r="I9" s="26"/>
      <c r="J9" s="25" t="s">
        <v>27</v>
      </c>
    </row>
    <row r="10" spans="1:10" ht="105" customHeight="1">
      <c r="A10" s="26"/>
      <c r="B10" s="30"/>
      <c r="C10" s="30"/>
      <c r="D10" s="19" t="s">
        <v>44</v>
      </c>
      <c r="E10" s="19" t="s">
        <v>23</v>
      </c>
      <c r="F10" s="19" t="s">
        <v>45</v>
      </c>
      <c r="G10" s="19" t="s">
        <v>24</v>
      </c>
      <c r="H10" s="20" t="s">
        <v>25</v>
      </c>
      <c r="I10" s="20" t="s">
        <v>26</v>
      </c>
      <c r="J10" s="25"/>
    </row>
    <row r="11" spans="1:10">
      <c r="A11" s="15">
        <v>1</v>
      </c>
      <c r="B11" s="15">
        <v>100</v>
      </c>
      <c r="C11" s="15">
        <v>7</v>
      </c>
      <c r="D11" s="15"/>
      <c r="E11" s="15" t="s">
        <v>28</v>
      </c>
      <c r="F11" s="15" t="s">
        <v>29</v>
      </c>
      <c r="G11" s="21">
        <f>B11*$C$6*IF(E11="+",1+$C$7,1)</f>
        <v>4500</v>
      </c>
      <c r="H11" s="22">
        <f>IF(D11&lt;&gt;"+",1,0)*C11*IF(E11="+",$C$5,$C$4)</f>
        <v>665</v>
      </c>
      <c r="I11" s="21">
        <f>IF(F11="о",$C$2,IF(F11="с",$C$3,0))</f>
        <v>300</v>
      </c>
      <c r="J11" s="21">
        <f>SUM(G11:I11)</f>
        <v>5465</v>
      </c>
    </row>
    <row r="12" spans="1:10">
      <c r="A12" s="15">
        <v>2</v>
      </c>
      <c r="B12" s="15">
        <v>60</v>
      </c>
      <c r="C12" s="15">
        <v>3</v>
      </c>
      <c r="D12" s="15" t="s">
        <v>28</v>
      </c>
      <c r="E12" s="15"/>
      <c r="F12" s="15" t="s">
        <v>30</v>
      </c>
      <c r="G12" s="21">
        <f t="shared" ref="G12:G15" si="0">B12*$C$6*IF(E12="+",1+$C$7,1)</f>
        <v>3000</v>
      </c>
      <c r="H12" s="22">
        <f t="shared" ref="H12:H15" si="1">IF(D12&lt;&gt;"+",1,0)*C12*IF(E12="+",$C$5,$C$4)</f>
        <v>0</v>
      </c>
      <c r="I12" s="21">
        <f t="shared" ref="I12:I15" si="2">IF(F12="о",$C$2,IF(F12="с",$C$3,0))</f>
        <v>250</v>
      </c>
      <c r="J12" s="21">
        <f>SUM(G12:I12)</f>
        <v>3250</v>
      </c>
    </row>
    <row r="13" spans="1:10">
      <c r="A13" s="15">
        <v>3</v>
      </c>
      <c r="B13" s="15">
        <v>70</v>
      </c>
      <c r="C13" s="15">
        <v>4</v>
      </c>
      <c r="D13" s="15"/>
      <c r="E13" s="15" t="s">
        <v>28</v>
      </c>
      <c r="F13" s="15"/>
      <c r="G13" s="21">
        <f t="shared" si="0"/>
        <v>3150</v>
      </c>
      <c r="H13" s="22">
        <f t="shared" si="1"/>
        <v>380</v>
      </c>
      <c r="I13" s="21">
        <f t="shared" si="2"/>
        <v>0</v>
      </c>
      <c r="J13" s="21">
        <f>SUM(G13:I13)</f>
        <v>3530</v>
      </c>
    </row>
    <row r="14" spans="1:10">
      <c r="A14" s="15">
        <v>4</v>
      </c>
      <c r="B14" s="15">
        <v>80</v>
      </c>
      <c r="C14" s="15">
        <v>3</v>
      </c>
      <c r="D14" s="15" t="s">
        <v>28</v>
      </c>
      <c r="E14" s="15"/>
      <c r="F14" s="15" t="s">
        <v>29</v>
      </c>
      <c r="G14" s="21">
        <f t="shared" si="0"/>
        <v>4000</v>
      </c>
      <c r="H14" s="22">
        <f t="shared" si="1"/>
        <v>0</v>
      </c>
      <c r="I14" s="21">
        <f t="shared" si="2"/>
        <v>300</v>
      </c>
      <c r="J14" s="21">
        <f>SUM(G14:I14)</f>
        <v>4300</v>
      </c>
    </row>
    <row r="15" spans="1:10">
      <c r="A15" s="15">
        <v>5</v>
      </c>
      <c r="B15" s="15">
        <v>90</v>
      </c>
      <c r="C15" s="15">
        <v>8</v>
      </c>
      <c r="D15" s="12"/>
      <c r="E15" s="15" t="s">
        <v>28</v>
      </c>
      <c r="F15" s="12"/>
      <c r="G15" s="21">
        <f t="shared" si="0"/>
        <v>4050</v>
      </c>
      <c r="H15" s="22">
        <f t="shared" si="1"/>
        <v>760</v>
      </c>
      <c r="I15" s="21">
        <f t="shared" si="2"/>
        <v>0</v>
      </c>
      <c r="J15" s="21">
        <f>SUM(G15:I15)</f>
        <v>4810</v>
      </c>
    </row>
    <row r="16" spans="1:10">
      <c r="A16" s="16" t="s">
        <v>11</v>
      </c>
      <c r="B16" s="38">
        <f>SUM(B11:B15)</f>
        <v>400</v>
      </c>
      <c r="C16" s="38">
        <f>SUM(C11:C15)</f>
        <v>25</v>
      </c>
      <c r="D16" s="16">
        <f>COUNTIF(D11:D15,"+")</f>
        <v>2</v>
      </c>
      <c r="E16" s="16">
        <f>COUNTIF(E11:E15,"+")</f>
        <v>3</v>
      </c>
      <c r="F16" s="16">
        <f>COUNTA(F11:F15)</f>
        <v>3</v>
      </c>
      <c r="G16" s="23">
        <f>SUM(G11:G15)</f>
        <v>18700</v>
      </c>
      <c r="H16" s="16">
        <f>SUM(H11:H15)</f>
        <v>1805</v>
      </c>
      <c r="I16" s="16">
        <f>SUM(I11:I15)</f>
        <v>850</v>
      </c>
      <c r="J16" s="36">
        <f>SUM(J11:J15)</f>
        <v>21355</v>
      </c>
    </row>
  </sheetData>
  <mergeCells count="11">
    <mergeCell ref="A1:C1"/>
    <mergeCell ref="A2:A3"/>
    <mergeCell ref="A4:A5"/>
    <mergeCell ref="J9:J10"/>
    <mergeCell ref="D9:F9"/>
    <mergeCell ref="G9:I9"/>
    <mergeCell ref="A6:A7"/>
    <mergeCell ref="A8:J8"/>
    <mergeCell ref="A9:A10"/>
    <mergeCell ref="B9:B10"/>
    <mergeCell ref="C9:C10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X18" sqref="X18"/>
    </sheetView>
  </sheetViews>
  <sheetFormatPr defaultRowHeight="15"/>
  <cols>
    <col min="1" max="1" width="14.42578125" customWidth="1"/>
    <col min="2" max="2" width="10.28515625" customWidth="1"/>
    <col min="3" max="3" width="13.28515625" customWidth="1"/>
    <col min="5" max="5" width="12.7109375" customWidth="1"/>
    <col min="6" max="7" width="12.85546875" customWidth="1"/>
    <col min="8" max="8" width="13" customWidth="1"/>
  </cols>
  <sheetData>
    <row r="1" spans="1:8">
      <c r="A1" s="39" t="s">
        <v>56</v>
      </c>
      <c r="B1" s="39"/>
      <c r="C1" s="39"/>
      <c r="D1" s="39"/>
      <c r="E1" s="39"/>
      <c r="F1" s="39"/>
      <c r="G1" s="39"/>
      <c r="H1" s="39"/>
    </row>
    <row r="2" spans="1:8">
      <c r="A2" s="40"/>
      <c r="B2" s="40"/>
      <c r="C2" s="40"/>
      <c r="D2" s="40"/>
      <c r="E2" s="40"/>
      <c r="F2" s="40"/>
      <c r="G2" s="40"/>
      <c r="H2" s="40"/>
    </row>
    <row r="3" spans="1:8">
      <c r="A3" s="41" t="s">
        <v>31</v>
      </c>
      <c r="B3" s="42"/>
      <c r="C3" s="37">
        <v>23</v>
      </c>
      <c r="D3" s="17"/>
      <c r="E3" s="40"/>
      <c r="F3" s="40"/>
      <c r="G3" s="40"/>
      <c r="H3" s="40"/>
    </row>
    <row r="4" spans="1:8">
      <c r="A4" s="40"/>
      <c r="B4" s="40"/>
      <c r="C4" s="40"/>
      <c r="D4" s="40"/>
      <c r="E4" s="40"/>
      <c r="F4" s="40"/>
      <c r="G4" s="40"/>
      <c r="H4" s="40"/>
    </row>
    <row r="5" spans="1:8">
      <c r="A5" s="43" t="s">
        <v>32</v>
      </c>
      <c r="B5" s="44"/>
      <c r="C5" s="45">
        <v>300000</v>
      </c>
      <c r="D5" s="46"/>
      <c r="E5" s="40"/>
      <c r="F5" s="40"/>
      <c r="G5" s="40"/>
      <c r="H5" s="40"/>
    </row>
    <row r="6" spans="1:8" ht="72.75" customHeight="1">
      <c r="A6" s="47" t="s">
        <v>33</v>
      </c>
      <c r="B6" s="48" t="s">
        <v>34</v>
      </c>
      <c r="C6" s="49" t="s">
        <v>35</v>
      </c>
      <c r="D6" s="49" t="s">
        <v>36</v>
      </c>
      <c r="E6" s="49" t="s">
        <v>37</v>
      </c>
      <c r="F6" s="49" t="s">
        <v>38</v>
      </c>
      <c r="G6" s="49" t="s">
        <v>39</v>
      </c>
      <c r="H6" s="48" t="s">
        <v>40</v>
      </c>
    </row>
    <row r="7" spans="1:8" ht="15.75">
      <c r="A7" s="12" t="s">
        <v>46</v>
      </c>
      <c r="B7" s="15">
        <v>20</v>
      </c>
      <c r="C7" s="15">
        <v>5</v>
      </c>
      <c r="D7" s="15">
        <v>90</v>
      </c>
      <c r="E7" s="52">
        <v>30000</v>
      </c>
      <c r="F7" s="53">
        <f>E7*B7/$C$3</f>
        <v>26086.956521739132</v>
      </c>
      <c r="G7" s="52">
        <f xml:space="preserve"> ($C$5-$F$17)/$D$17*D7</f>
        <v>14795.059900390361</v>
      </c>
      <c r="H7" s="53">
        <f xml:space="preserve"> F7+G7</f>
        <v>40882.016422129491</v>
      </c>
    </row>
    <row r="8" spans="1:8" ht="15.75">
      <c r="A8" s="12" t="s">
        <v>47</v>
      </c>
      <c r="B8" s="15">
        <v>22</v>
      </c>
      <c r="C8" s="15">
        <v>5</v>
      </c>
      <c r="D8" s="15">
        <v>100</v>
      </c>
      <c r="E8" s="52">
        <v>30000</v>
      </c>
      <c r="F8" s="53">
        <f t="shared" ref="F8:F16" si="0">E8*B8/$C$3</f>
        <v>28695.652173913044</v>
      </c>
      <c r="G8" s="52">
        <f t="shared" ref="G8:G16" si="1" xml:space="preserve"> ($C$5-$F$17)/$D$17*D8</f>
        <v>16438.955444878178</v>
      </c>
      <c r="H8" s="53">
        <f t="shared" ref="H8:H17" si="2" xml:space="preserve"> F8+G8</f>
        <v>45134.607618791226</v>
      </c>
    </row>
    <row r="9" spans="1:8" ht="15.75">
      <c r="A9" s="12" t="s">
        <v>48</v>
      </c>
      <c r="B9" s="15">
        <v>18</v>
      </c>
      <c r="C9" s="15">
        <v>4</v>
      </c>
      <c r="D9" s="15">
        <v>70</v>
      </c>
      <c r="E9" s="52">
        <v>25000</v>
      </c>
      <c r="F9" s="53">
        <f t="shared" si="0"/>
        <v>19565.217391304348</v>
      </c>
      <c r="G9" s="52">
        <f t="shared" si="1"/>
        <v>11507.268811414724</v>
      </c>
      <c r="H9" s="53">
        <f t="shared" si="2"/>
        <v>31072.486202719072</v>
      </c>
    </row>
    <row r="10" spans="1:8" ht="15.75">
      <c r="A10" s="12" t="s">
        <v>49</v>
      </c>
      <c r="B10" s="15">
        <v>20</v>
      </c>
      <c r="C10" s="15">
        <v>4</v>
      </c>
      <c r="D10" s="15">
        <v>80</v>
      </c>
      <c r="E10" s="52">
        <v>25000</v>
      </c>
      <c r="F10" s="53">
        <f t="shared" si="0"/>
        <v>21739.130434782608</v>
      </c>
      <c r="G10" s="52">
        <f t="shared" si="1"/>
        <v>13151.164355902543</v>
      </c>
      <c r="H10" s="53">
        <f t="shared" si="2"/>
        <v>34890.294790685148</v>
      </c>
    </row>
    <row r="11" spans="1:8" ht="15.75">
      <c r="A11" s="12" t="s">
        <v>50</v>
      </c>
      <c r="B11" s="15">
        <v>19</v>
      </c>
      <c r="C11" s="15">
        <v>3</v>
      </c>
      <c r="D11" s="15">
        <v>60</v>
      </c>
      <c r="E11" s="52">
        <v>22500</v>
      </c>
      <c r="F11" s="53">
        <f t="shared" si="0"/>
        <v>18586.956521739132</v>
      </c>
      <c r="G11" s="52">
        <f t="shared" si="1"/>
        <v>9863.3732669269066</v>
      </c>
      <c r="H11" s="53">
        <f t="shared" si="2"/>
        <v>28450.329788666037</v>
      </c>
    </row>
    <row r="12" spans="1:8" ht="15.75">
      <c r="A12" s="12" t="s">
        <v>51</v>
      </c>
      <c r="B12" s="15">
        <v>12</v>
      </c>
      <c r="C12" s="15">
        <v>3</v>
      </c>
      <c r="D12" s="15">
        <v>36</v>
      </c>
      <c r="E12" s="52">
        <v>22500</v>
      </c>
      <c r="F12" s="53">
        <f t="shared" si="0"/>
        <v>11739.130434782608</v>
      </c>
      <c r="G12" s="52">
        <f t="shared" si="1"/>
        <v>5918.0239601561443</v>
      </c>
      <c r="H12" s="53">
        <f t="shared" si="2"/>
        <v>17657.154394938752</v>
      </c>
    </row>
    <row r="13" spans="1:8" ht="15.75">
      <c r="A13" s="12" t="s">
        <v>52</v>
      </c>
      <c r="B13" s="15">
        <v>10</v>
      </c>
      <c r="C13" s="15">
        <v>2</v>
      </c>
      <c r="D13" s="15">
        <v>30</v>
      </c>
      <c r="E13" s="52">
        <v>20000</v>
      </c>
      <c r="F13" s="53">
        <f t="shared" si="0"/>
        <v>8695.652173913044</v>
      </c>
      <c r="G13" s="52">
        <f t="shared" si="1"/>
        <v>4931.6866334634533</v>
      </c>
      <c r="H13" s="53">
        <f t="shared" si="2"/>
        <v>13627.338807376498</v>
      </c>
    </row>
    <row r="14" spans="1:8" ht="15.75">
      <c r="A14" s="50" t="s">
        <v>53</v>
      </c>
      <c r="B14" s="51">
        <v>20</v>
      </c>
      <c r="C14" s="51">
        <v>3</v>
      </c>
      <c r="D14" s="51">
        <v>60</v>
      </c>
      <c r="E14" s="54">
        <v>22500</v>
      </c>
      <c r="F14" s="53">
        <f t="shared" si="0"/>
        <v>19565.217391304348</v>
      </c>
      <c r="G14" s="52">
        <f t="shared" si="1"/>
        <v>9863.3732669269066</v>
      </c>
      <c r="H14" s="53">
        <f t="shared" si="2"/>
        <v>29428.590658231253</v>
      </c>
    </row>
    <row r="15" spans="1:8" ht="15.75">
      <c r="A15" s="12" t="s">
        <v>54</v>
      </c>
      <c r="B15" s="15">
        <v>20</v>
      </c>
      <c r="C15" s="15">
        <v>2</v>
      </c>
      <c r="D15" s="15">
        <v>40</v>
      </c>
      <c r="E15" s="52">
        <v>20000</v>
      </c>
      <c r="F15" s="53">
        <f t="shared" si="0"/>
        <v>17391.304347826088</v>
      </c>
      <c r="G15" s="52">
        <f t="shared" si="1"/>
        <v>6575.5821779512717</v>
      </c>
      <c r="H15" s="53">
        <f t="shared" si="2"/>
        <v>23966.886525777358</v>
      </c>
    </row>
    <row r="16" spans="1:8" ht="15.75">
      <c r="A16" s="12" t="s">
        <v>55</v>
      </c>
      <c r="B16" s="15">
        <v>20</v>
      </c>
      <c r="C16" s="15">
        <v>4</v>
      </c>
      <c r="D16" s="15">
        <v>80</v>
      </c>
      <c r="E16" s="52">
        <v>25000</v>
      </c>
      <c r="F16" s="53">
        <f t="shared" si="0"/>
        <v>21739.130434782608</v>
      </c>
      <c r="G16" s="52">
        <f t="shared" si="1"/>
        <v>13151.164355902543</v>
      </c>
      <c r="H16" s="53">
        <f t="shared" si="2"/>
        <v>34890.294790685148</v>
      </c>
    </row>
    <row r="17" spans="1:8">
      <c r="A17" s="24" t="s">
        <v>11</v>
      </c>
      <c r="B17" s="38">
        <f>SUM(B7:B16)</f>
        <v>181</v>
      </c>
      <c r="C17" s="38">
        <f>SUM(C7:C16)</f>
        <v>35</v>
      </c>
      <c r="D17" s="38">
        <f>SUM(D7:D16)</f>
        <v>646</v>
      </c>
      <c r="E17" s="45">
        <f>SUM(E7:E16)</f>
        <v>242500</v>
      </c>
      <c r="F17" s="45">
        <f>SUM(F7:F16)</f>
        <v>193804.34782608697</v>
      </c>
      <c r="G17" s="45">
        <f>SUM(G7:G16)</f>
        <v>106195.65217391304</v>
      </c>
      <c r="H17" s="45">
        <f>SUM(H7:H16)</f>
        <v>300000</v>
      </c>
    </row>
  </sheetData>
  <mergeCells count="3">
    <mergeCell ref="A1:H1"/>
    <mergeCell ref="A5:B5"/>
    <mergeCell ref="A3:B3"/>
  </mergeCells>
  <pageMargins left="0.7" right="0.7" top="0.75" bottom="0.75" header="0.3" footer="0.3"/>
  <pageSetup paperSize="9" orientation="portrait" horizontalDpi="180" verticalDpi="18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V14" sqref="V14"/>
    </sheetView>
  </sheetViews>
  <sheetFormatPr defaultRowHeight="15"/>
  <cols>
    <col min="1" max="1" width="18.85546875" customWidth="1"/>
    <col min="3" max="3" width="10.5703125" customWidth="1"/>
    <col min="4" max="4" width="15" customWidth="1"/>
    <col min="5" max="5" width="15.28515625" customWidth="1"/>
    <col min="6" max="6" width="15.85546875" customWidth="1"/>
  </cols>
  <sheetData>
    <row r="1" spans="1:6" ht="18.75">
      <c r="A1" s="56" t="s">
        <v>0</v>
      </c>
      <c r="B1" s="57"/>
      <c r="C1" s="55">
        <v>0.13</v>
      </c>
      <c r="D1" s="34" t="s">
        <v>1</v>
      </c>
      <c r="E1" s="34"/>
      <c r="F1" s="55">
        <v>0.2</v>
      </c>
    </row>
    <row r="2" spans="1:6" ht="18.75">
      <c r="A2" s="58" t="s">
        <v>2</v>
      </c>
      <c r="B2" s="58"/>
      <c r="C2" s="1">
        <v>125</v>
      </c>
      <c r="D2" s="2"/>
      <c r="E2" s="2"/>
      <c r="F2" s="2"/>
    </row>
    <row r="3" spans="1:6" ht="18.75">
      <c r="A3" s="58" t="s">
        <v>3</v>
      </c>
      <c r="B3" s="58"/>
      <c r="C3" s="3">
        <v>200</v>
      </c>
      <c r="D3" s="4"/>
      <c r="E3" s="2"/>
      <c r="F3" s="2"/>
    </row>
    <row r="4" spans="1:6" ht="18.75">
      <c r="A4" s="4"/>
      <c r="B4" s="4"/>
      <c r="C4" s="4"/>
      <c r="D4" s="2"/>
      <c r="E4" s="2"/>
      <c r="F4" s="2"/>
    </row>
    <row r="5" spans="1:6" ht="18.75">
      <c r="A5" s="35" t="s">
        <v>4</v>
      </c>
      <c r="B5" s="35"/>
      <c r="C5" s="35"/>
      <c r="D5" s="35"/>
      <c r="E5" s="35"/>
      <c r="F5" s="35"/>
    </row>
    <row r="6" spans="1:6" ht="96" customHeight="1">
      <c r="A6" s="5" t="s">
        <v>5</v>
      </c>
      <c r="B6" s="6" t="s">
        <v>6</v>
      </c>
      <c r="C6" s="6" t="s">
        <v>7</v>
      </c>
      <c r="D6" s="7" t="s">
        <v>8</v>
      </c>
      <c r="E6" s="6" t="s">
        <v>9</v>
      </c>
      <c r="F6" s="6" t="s">
        <v>10</v>
      </c>
    </row>
    <row r="7" spans="1:6" ht="18.75">
      <c r="A7" s="8" t="s">
        <v>48</v>
      </c>
      <c r="B7" s="8">
        <v>145</v>
      </c>
      <c r="C7" s="9">
        <v>18</v>
      </c>
      <c r="D7" s="10">
        <f>B7*$C$2-C7*$C$3</f>
        <v>14525</v>
      </c>
      <c r="E7" s="1">
        <f>D7*IF(D7&gt;=5000,$F$1,$C$1)</f>
        <v>2905</v>
      </c>
      <c r="F7" s="1">
        <f>D7-E7</f>
        <v>11620</v>
      </c>
    </row>
    <row r="8" spans="1:6" ht="18.75">
      <c r="A8" s="8" t="s">
        <v>57</v>
      </c>
      <c r="B8" s="8">
        <v>135</v>
      </c>
      <c r="C8" s="9">
        <v>5</v>
      </c>
      <c r="D8" s="10">
        <f t="shared" ref="D8:D11" si="0">B8*$C$2-C8*$C$3</f>
        <v>15875</v>
      </c>
      <c r="E8" s="1">
        <f t="shared" ref="E8:E11" si="1">D8*IF(D8&gt;=5000,$F$1,$C$1)</f>
        <v>3175</v>
      </c>
      <c r="F8" s="1">
        <f t="shared" ref="F8:F11" si="2">D8-E8</f>
        <v>12700</v>
      </c>
    </row>
    <row r="9" spans="1:6" ht="18.75">
      <c r="A9" s="8" t="s">
        <v>52</v>
      </c>
      <c r="B9" s="8">
        <v>130</v>
      </c>
      <c r="C9" s="9">
        <v>7</v>
      </c>
      <c r="D9" s="10">
        <f t="shared" si="0"/>
        <v>14850</v>
      </c>
      <c r="E9" s="1">
        <f t="shared" si="1"/>
        <v>2970</v>
      </c>
      <c r="F9" s="1">
        <f t="shared" si="2"/>
        <v>11880</v>
      </c>
    </row>
    <row r="10" spans="1:6" ht="18.75">
      <c r="A10" s="8" t="s">
        <v>53</v>
      </c>
      <c r="B10" s="8">
        <v>160</v>
      </c>
      <c r="C10" s="9">
        <v>12</v>
      </c>
      <c r="D10" s="10">
        <f t="shared" si="0"/>
        <v>17600</v>
      </c>
      <c r="E10" s="1">
        <f t="shared" si="1"/>
        <v>3520</v>
      </c>
      <c r="F10" s="1">
        <f t="shared" si="2"/>
        <v>14080</v>
      </c>
    </row>
    <row r="11" spans="1:6" ht="18.75">
      <c r="A11" s="8" t="s">
        <v>58</v>
      </c>
      <c r="B11" s="8">
        <v>110</v>
      </c>
      <c r="C11" s="9">
        <v>3</v>
      </c>
      <c r="D11" s="10">
        <f t="shared" si="0"/>
        <v>13150</v>
      </c>
      <c r="E11" s="1">
        <f t="shared" si="1"/>
        <v>2630</v>
      </c>
      <c r="F11" s="1">
        <f t="shared" si="2"/>
        <v>10520</v>
      </c>
    </row>
    <row r="12" spans="1:6" ht="18.75">
      <c r="A12" s="11" t="s">
        <v>11</v>
      </c>
      <c r="B12" s="59">
        <f>SUM(B7:B11)</f>
        <v>680</v>
      </c>
      <c r="C12" s="59">
        <f>SUM(C7:C11)</f>
        <v>45</v>
      </c>
      <c r="D12" s="60">
        <f>SUM(D7:D11)</f>
        <v>76000</v>
      </c>
      <c r="E12" s="60">
        <f>SUM(E7:E11)</f>
        <v>15200</v>
      </c>
      <c r="F12" s="60">
        <f>SUM(F7:F11)</f>
        <v>60800</v>
      </c>
    </row>
  </sheetData>
  <mergeCells count="5">
    <mergeCell ref="A1:B1"/>
    <mergeCell ref="D1:E1"/>
    <mergeCell ref="A2:B2"/>
    <mergeCell ref="A3:B3"/>
    <mergeCell ref="A5:F5"/>
  </mergeCells>
  <pageMargins left="0.7" right="0.7" top="0.75" bottom="0.75" header="0.3" footer="0.3"/>
  <pageSetup paperSize="9"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квартплата и зарплата</vt:lpstr>
      <vt:lpstr>распределение фонда зарплаты</vt:lpstr>
      <vt:lpstr>сдельная зарплата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2023-11-16T11:39:24Z</dcterms:modified>
</cp:coreProperties>
</file>