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Светличный Никита ИС-22\"/>
    </mc:Choice>
  </mc:AlternateContent>
  <xr:revisionPtr revIDLastSave="0" documentId="13_ncr:1_{92AE3BD9-560E-4EAF-A902-F52909B9BC6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Квартплата и зарплата" sheetId="1" r:id="rId1"/>
    <sheet name="Распределение фонда зарплаты" sheetId="2" r:id="rId2"/>
    <sheet name="Сдельная зарплат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2"/>
  <c r="B17" i="2"/>
  <c r="C12" i="3"/>
  <c r="B12" i="3"/>
  <c r="F15" i="2"/>
  <c r="D17" i="2"/>
  <c r="J11" i="1"/>
  <c r="H12" i="1"/>
  <c r="H13" i="1"/>
  <c r="H14" i="1"/>
  <c r="H15" i="1"/>
  <c r="H11" i="1"/>
  <c r="H16" i="1" s="1"/>
  <c r="I12" i="1"/>
  <c r="I13" i="1"/>
  <c r="I16" i="1" s="1"/>
  <c r="I14" i="1"/>
  <c r="I15" i="1"/>
  <c r="I11" i="1"/>
  <c r="F16" i="1"/>
  <c r="E16" i="1"/>
  <c r="D16" i="1"/>
  <c r="G15" i="1"/>
  <c r="J15" i="1" s="1"/>
  <c r="G14" i="1"/>
  <c r="J14" i="1" s="1"/>
  <c r="G13" i="1"/>
  <c r="J13" i="1" s="1"/>
  <c r="G12" i="1"/>
  <c r="J12" i="1" s="1"/>
  <c r="G11" i="1"/>
  <c r="J16" i="1" l="1"/>
  <c r="G16" i="1"/>
  <c r="F7" i="3"/>
  <c r="D8" i="3"/>
  <c r="E8" i="3" s="1"/>
  <c r="E12" i="3" s="1"/>
  <c r="D9" i="3"/>
  <c r="E9" i="3" s="1"/>
  <c r="F9" i="3" s="1"/>
  <c r="D10" i="3"/>
  <c r="E10" i="3" s="1"/>
  <c r="D11" i="3"/>
  <c r="E11" i="3" s="1"/>
  <c r="F11" i="3" s="1"/>
  <c r="D7" i="3"/>
  <c r="E7" i="3" s="1"/>
  <c r="E17" i="2"/>
  <c r="F8" i="2"/>
  <c r="F9" i="2"/>
  <c r="F10" i="2"/>
  <c r="F11" i="2"/>
  <c r="F12" i="2"/>
  <c r="F13" i="2"/>
  <c r="F14" i="2"/>
  <c r="F16" i="2"/>
  <c r="F7" i="2"/>
  <c r="F17" i="2" l="1"/>
  <c r="G15" i="2" s="1"/>
  <c r="H15" i="2" s="1"/>
  <c r="F10" i="3"/>
  <c r="F8" i="3"/>
  <c r="D12" i="3"/>
  <c r="G10" i="2" l="1"/>
  <c r="H10" i="2" s="1"/>
  <c r="G16" i="2"/>
  <c r="H16" i="2" s="1"/>
  <c r="G7" i="2"/>
  <c r="G14" i="2"/>
  <c r="H14" i="2" s="1"/>
  <c r="G12" i="2"/>
  <c r="H12" i="2" s="1"/>
  <c r="G8" i="2"/>
  <c r="H8" i="2" s="1"/>
  <c r="G9" i="2"/>
  <c r="H9" i="2" s="1"/>
  <c r="G11" i="2"/>
  <c r="H11" i="2" s="1"/>
  <c r="G13" i="2"/>
  <c r="H13" i="2" s="1"/>
  <c r="F12" i="3"/>
  <c r="H7" i="2" l="1"/>
  <c r="H17" i="2" s="1"/>
  <c r="G17" i="2"/>
</calcChain>
</file>

<file path=xl/sharedStrings.xml><?xml version="1.0" encoding="utf-8"?>
<sst xmlns="http://schemas.openxmlformats.org/spreadsheetml/2006/main" count="71" uniqueCount="62">
  <si>
    <t>Количество рабочих дней</t>
  </si>
  <si>
    <t>Фонд зароботной платы</t>
  </si>
  <si>
    <t>Ф.И.О работника</t>
  </si>
  <si>
    <t>Антонов</t>
  </si>
  <si>
    <t>Сидоров</t>
  </si>
  <si>
    <t>Иванов</t>
  </si>
  <si>
    <t>Крючков</t>
  </si>
  <si>
    <t>Отработано дней</t>
  </si>
  <si>
    <t>Разряд</t>
  </si>
  <si>
    <t>КТУ</t>
  </si>
  <si>
    <t>Оклад</t>
  </si>
  <si>
    <t>Начислено</t>
  </si>
  <si>
    <t>Надбавка</t>
  </si>
  <si>
    <t>Новая зарплата</t>
  </si>
  <si>
    <t>Налог до 15000 р.</t>
  </si>
  <si>
    <t>Стоимость работы</t>
  </si>
  <si>
    <t>Стоимость детали</t>
  </si>
  <si>
    <t>СДЕЛЬНАЯ ЗАРОБОТНАЯ ПЛАТА</t>
  </si>
  <si>
    <t>Работник</t>
  </si>
  <si>
    <t>Обработано деталей</t>
  </si>
  <si>
    <t>Деталей брака</t>
  </si>
  <si>
    <t>Зарплата</t>
  </si>
  <si>
    <t>Сумма налога</t>
  </si>
  <si>
    <t>Сумма на руки</t>
  </si>
  <si>
    <t>ВСЕГО</t>
  </si>
  <si>
    <t>Налог от 15000 р.</t>
  </si>
  <si>
    <t>ТАРИФЫ</t>
  </si>
  <si>
    <t>Телефон</t>
  </si>
  <si>
    <t>отдельный</t>
  </si>
  <si>
    <t>спаренн.</t>
  </si>
  <si>
    <t>Газ</t>
  </si>
  <si>
    <t>без колонки</t>
  </si>
  <si>
    <t>с колонкой</t>
  </si>
  <si>
    <t>Коммун. услуги</t>
  </si>
  <si>
    <t>Расчет квартплаты</t>
  </si>
  <si>
    <t>№ квартиры</t>
  </si>
  <si>
    <r>
      <t>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</si>
  <si>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человек</t>
  </si>
  <si>
    <t>электрическая плита</t>
  </si>
  <si>
    <t>газовая колонка</t>
  </si>
  <si>
    <t>телефон спа/отд</t>
  </si>
  <si>
    <t>коммунальные услуги</t>
  </si>
  <si>
    <t>газ</t>
  </si>
  <si>
    <t>телефон</t>
  </si>
  <si>
    <t>ИТОГО</t>
  </si>
  <si>
    <t>+</t>
  </si>
  <si>
    <t>о</t>
  </si>
  <si>
    <t>с</t>
  </si>
  <si>
    <t>Федоров А.Н.</t>
  </si>
  <si>
    <t>Петров</t>
  </si>
  <si>
    <t>Ильин Г.Д.</t>
  </si>
  <si>
    <t>Борисов Ж.М.</t>
  </si>
  <si>
    <t>Тимофеев Д.Т.</t>
  </si>
  <si>
    <t>Огарев Х.Р.</t>
  </si>
  <si>
    <t>Крючков Н.С</t>
  </si>
  <si>
    <t>Иванов А.П.</t>
  </si>
  <si>
    <t>Сидоров Ф.К.</t>
  </si>
  <si>
    <t>Петров Х.Д.</t>
  </si>
  <si>
    <t>Антонов К.П.</t>
  </si>
  <si>
    <t>Удобсвта</t>
  </si>
  <si>
    <t>Оплата</t>
  </si>
  <si>
    <r>
      <rPr>
        <sz val="11"/>
        <color theme="1"/>
        <rFont val="Times New Roman"/>
        <family val="1"/>
        <charset val="204"/>
      </rPr>
      <t>ДОХОД СОТРУДНИКА ЗА</t>
    </r>
    <r>
      <rPr>
        <b/>
        <sz val="11"/>
        <color theme="1"/>
        <rFont val="Times New Roman"/>
        <family val="1"/>
        <charset val="204"/>
      </rPr>
      <t xml:space="preserve"> ОКТЯБРЬ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</si>
</sst>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Wingdings"/>
      <charset val="2"/>
    </font>
    <font>
      <b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 applyBorder="1"/>
    <xf numFmtId="0" fontId="0" fillId="0" borderId="0" xfId="0" applyBorder="1"/>
    <xf numFmtId="164" fontId="7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 wrapText="1"/>
    </xf>
    <xf numFmtId="0" fontId="6" fillId="0" borderId="0" xfId="0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4" fillId="0" borderId="1" xfId="0" applyFont="1" applyBorder="1"/>
    <xf numFmtId="164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indent="9"/>
    </xf>
    <xf numFmtId="0" fontId="5" fillId="0" borderId="0" xfId="0" applyFont="1" applyBorder="1"/>
    <xf numFmtId="0" fontId="6" fillId="0" borderId="0" xfId="0" applyFont="1"/>
    <xf numFmtId="0" fontId="9" fillId="0" borderId="0" xfId="0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9" fillId="0" borderId="1" xfId="0" applyFont="1" applyBorder="1"/>
    <xf numFmtId="164" fontId="9" fillId="0" borderId="1" xfId="0" applyNumberFormat="1" applyFont="1" applyBorder="1"/>
    <xf numFmtId="0" fontId="3" fillId="0" borderId="0" xfId="0" applyFont="1" applyAlignment="1">
      <alignment horizontal="left" indent="9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/>
    <xf numFmtId="164" fontId="0" fillId="0" borderId="0" xfId="0" applyNumberFormat="1" applyFont="1"/>
    <xf numFmtId="1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6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/>
    </xf>
    <xf numFmtId="0" fontId="6" fillId="0" borderId="2" xfId="0" applyFont="1" applyBorder="1"/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97355F"/>
      <color rgb="FF846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</a:t>
            </a:r>
            <a:r>
              <a:rPr lang="ru-RU" baseline="0"/>
              <a:t> фонда зарплаты</a:t>
            </a:r>
            <a:endParaRPr lang="ru-RU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'Распределение фонда зарплаты'!$A$7:$A$16</c:f>
              <c:strCache>
                <c:ptCount val="10"/>
                <c:pt idx="0">
                  <c:v>Антонов К.П.</c:v>
                </c:pt>
                <c:pt idx="1">
                  <c:v>Петров Х.Д.</c:v>
                </c:pt>
                <c:pt idx="2">
                  <c:v>Сидоров Ф.К.</c:v>
                </c:pt>
                <c:pt idx="3">
                  <c:v>Иванов А.П.</c:v>
                </c:pt>
                <c:pt idx="4">
                  <c:v>Крючков Н.С</c:v>
                </c:pt>
                <c:pt idx="5">
                  <c:v>Огарев Х.Р.</c:v>
                </c:pt>
                <c:pt idx="6">
                  <c:v>Тимофеев Д.Т.</c:v>
                </c:pt>
                <c:pt idx="7">
                  <c:v>Борисов Ж.М.</c:v>
                </c:pt>
                <c:pt idx="8">
                  <c:v>Федоров А.Н.</c:v>
                </c:pt>
                <c:pt idx="9">
                  <c:v>Ильин Г.Д.</c:v>
                </c:pt>
              </c:strCache>
            </c:strRef>
          </c:cat>
          <c:val>
            <c:numRef>
              <c:f>'Распределение фонда зарплаты'!$H$7:$H$16</c:f>
              <c:numCache>
                <c:formatCode>#\ ##0.00\ "₽"</c:formatCode>
                <c:ptCount val="10"/>
                <c:pt idx="0">
                  <c:v>41042.158633143488</c:v>
                </c:pt>
                <c:pt idx="1">
                  <c:v>45312.54340880677</c:v>
                </c:pt>
                <c:pt idx="2">
                  <c:v>31197.041255729961</c:v>
                </c:pt>
                <c:pt idx="3">
                  <c:v>35032.643422697591</c:v>
                </c:pt>
                <c:pt idx="4">
                  <c:v>28557.091262675371</c:v>
                </c:pt>
                <c:pt idx="5">
                  <c:v>17721.211279344352</c:v>
                </c:pt>
                <c:pt idx="6">
                  <c:v>13680.719544381163</c:v>
                </c:pt>
                <c:pt idx="7">
                  <c:v>29535.352132240587</c:v>
                </c:pt>
                <c:pt idx="8">
                  <c:v>29535.352132240587</c:v>
                </c:pt>
                <c:pt idx="9">
                  <c:v>28385.886928740099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9-4366-AD1A-63B805B34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Сдельная</a:t>
            </a:r>
            <a:r>
              <a:rPr lang="ru-RU" baseline="0"/>
              <a:t> заработная плата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'Сдельная зарплата'!$D$6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rgbClr val="846CDE"/>
            </a:solidFill>
            <a:ln w="15875">
              <a:solidFill>
                <a:schemeClr val="tx1"/>
              </a:solidFill>
            </a:ln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Антонов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Иванов</c:v>
                </c:pt>
                <c:pt idx="4">
                  <c:v>Крючков</c:v>
                </c:pt>
              </c:strCache>
            </c:strRef>
          </c:cat>
          <c:val>
            <c:numRef>
              <c:f>'Сдельная зарплата'!$D$7:$D$11</c:f>
              <c:numCache>
                <c:formatCode>#\ ##0.00\ "₽"</c:formatCode>
                <c:ptCount val="5"/>
                <c:pt idx="0">
                  <c:v>14525</c:v>
                </c:pt>
                <c:pt idx="1">
                  <c:v>15875</c:v>
                </c:pt>
                <c:pt idx="2">
                  <c:v>14850</c:v>
                </c:pt>
                <c:pt idx="3">
                  <c:v>17600</c:v>
                </c:pt>
                <c:pt idx="4">
                  <c:v>13150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9-4340-A4D3-668AEB613FAF}"/>
            </c:ext>
          </c:extLst>
        </c:ser>
        <c:ser>
          <c:idx val="1"/>
          <c:order val="1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rgbClr val="97355F"/>
            </a:solidFill>
            <a:ln w="15875">
              <a:solidFill>
                <a:schemeClr val="tx1"/>
              </a:solidFill>
            </a:ln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Антонов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Иванов</c:v>
                </c:pt>
                <c:pt idx="4">
                  <c:v>Крючков</c:v>
                </c:pt>
              </c:strCache>
            </c:strRef>
          </c:cat>
          <c:val>
            <c:numRef>
              <c:f>'Сдельная зарплата'!$E$7:$E$11</c:f>
              <c:numCache>
                <c:formatCode>#\ ##0.00\ "₽"</c:formatCode>
                <c:ptCount val="5"/>
                <c:pt idx="0">
                  <c:v>1888.25</c:v>
                </c:pt>
                <c:pt idx="1">
                  <c:v>3175</c:v>
                </c:pt>
                <c:pt idx="2">
                  <c:v>1930.5</c:v>
                </c:pt>
                <c:pt idx="3">
                  <c:v>3520</c:v>
                </c:pt>
                <c:pt idx="4">
                  <c:v>1709.5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9-4340-A4D3-668AEB613FAF}"/>
            </c:ext>
          </c:extLst>
        </c:ser>
        <c:ser>
          <c:idx val="2"/>
          <c:order val="2"/>
          <c:tx>
            <c:strRef>
              <c:f>'Сдельная зарплата'!$F$6</c:f>
              <c:strCache>
                <c:ptCount val="1"/>
                <c:pt idx="0">
                  <c:v>Сумма на руки</c:v>
                </c:pt>
              </c:strCache>
            </c:strRef>
          </c:tx>
          <c:spPr>
            <a:solidFill>
              <a:srgbClr val="FFFFCC"/>
            </a:solid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0199-4340-A4D3-668AEB613FAF}"/>
              </c:ext>
            </c:extLst>
          </c:dPt>
          <c:cat>
            <c:strRef>
              <c:f>'Сдельная зарплата'!$A$7:$A$11</c:f>
              <c:strCache>
                <c:ptCount val="5"/>
                <c:pt idx="0">
                  <c:v>Антонов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Иванов</c:v>
                </c:pt>
                <c:pt idx="4">
                  <c:v>Крючков</c:v>
                </c:pt>
              </c:strCache>
            </c:strRef>
          </c:cat>
          <c:val>
            <c:numRef>
              <c:f>'Сдельная зарплата'!$F$7:$F$11</c:f>
              <c:numCache>
                <c:formatCode>#\ ##0.00\ "₽"</c:formatCode>
                <c:ptCount val="5"/>
                <c:pt idx="0">
                  <c:v>12636.75</c:v>
                </c:pt>
                <c:pt idx="1">
                  <c:v>12700</c:v>
                </c:pt>
                <c:pt idx="2">
                  <c:v>12919.5</c:v>
                </c:pt>
                <c:pt idx="3">
                  <c:v>14080</c:v>
                </c:pt>
                <c:pt idx="4">
                  <c:v>11440.5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9-4340-A4D3-668AEB61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73824"/>
        <c:axId val="115790208"/>
      </c:barChart>
      <c:catAx>
        <c:axId val="11577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90208"/>
        <c:crosses val="autoZero"/>
        <c:auto val="1"/>
        <c:lblAlgn val="ctr"/>
        <c:lblOffset val="100"/>
        <c:noMultiLvlLbl val="0"/>
      </c:catAx>
      <c:valAx>
        <c:axId val="115790208"/>
        <c:scaling>
          <c:orientation val="minMax"/>
        </c:scaling>
        <c:delete val="0"/>
        <c:axPos val="l"/>
        <c:numFmt formatCode="#\ ##0.00\ &quot;₽&quot;" sourceLinked="1"/>
        <c:majorTickMark val="out"/>
        <c:minorTickMark val="none"/>
        <c:tickLblPos val="nextTo"/>
        <c:crossAx val="115773824"/>
        <c:crosses val="autoZero"/>
        <c:crossBetween val="between"/>
        <c:majorUnit val="5000"/>
      </c:valAx>
    </c:plotArea>
    <c:legend>
      <c:legendPos val="b"/>
      <c:overlay val="0"/>
      <c:spPr>
        <a:ln w="12700"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631031</xdr:colOff>
      <xdr:row>18</xdr:row>
      <xdr:rowOff>59531</xdr:rowOff>
    </xdr:from>
    <xdr:to>
      <xdr:col>11</xdr:col>
      <xdr:colOff>374197</xdr:colOff>
      <xdr:row>34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613832</xdr:colOff>
      <xdr:row>4</xdr:row>
      <xdr:rowOff>232832</xdr:rowOff>
    </xdr:from>
    <xdr:to>
      <xdr:col>16</xdr:col>
      <xdr:colOff>423332</xdr:colOff>
      <xdr:row>14</xdr:row>
      <xdr:rowOff>63499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zoomScale="136" zoomScaleNormal="136" workbookViewId="0">
      <selection activeCell="M13" sqref="M13"/>
    </sheetView>
  </sheetViews>
  <sheetFormatPr defaultRowHeight="15" x14ac:dyDescent="0.25"/>
  <cols>
    <col min="1" max="1" width="9.28515625" customWidth="1"/>
    <col min="2" max="2" width="12" bestFit="1" customWidth="1"/>
    <col min="3" max="3" width="13.85546875" customWidth="1"/>
    <col min="4" max="4" width="7" customWidth="1"/>
    <col min="5" max="5" width="6.5703125" customWidth="1"/>
    <col min="6" max="6" width="6.28515625" customWidth="1"/>
    <col min="7" max="7" width="11.140625" customWidth="1"/>
    <col min="8" max="8" width="9.7109375" customWidth="1"/>
    <col min="9" max="9" width="8.140625" customWidth="1"/>
    <col min="10" max="10" width="11" bestFit="1" customWidth="1"/>
  </cols>
  <sheetData>
    <row r="1" spans="1:10" x14ac:dyDescent="0.25">
      <c r="A1" s="44" t="s">
        <v>26</v>
      </c>
      <c r="B1" s="44"/>
      <c r="C1" s="44"/>
      <c r="D1" s="25"/>
      <c r="E1" s="26"/>
      <c r="F1" s="25"/>
      <c r="G1" s="25"/>
      <c r="H1" s="25"/>
      <c r="I1" s="25"/>
      <c r="J1" s="25"/>
    </row>
    <row r="2" spans="1:10" x14ac:dyDescent="0.25">
      <c r="A2" s="43" t="s">
        <v>27</v>
      </c>
      <c r="B2" s="27" t="s">
        <v>28</v>
      </c>
      <c r="C2" s="28">
        <v>300</v>
      </c>
      <c r="D2" s="25"/>
      <c r="E2" s="25"/>
      <c r="F2" s="25"/>
      <c r="G2" s="25"/>
      <c r="H2" s="25"/>
      <c r="I2" s="25"/>
      <c r="J2" s="25"/>
    </row>
    <row r="3" spans="1:10" x14ac:dyDescent="0.25">
      <c r="A3" s="43"/>
      <c r="B3" s="27" t="s">
        <v>29</v>
      </c>
      <c r="C3" s="28">
        <v>250</v>
      </c>
      <c r="D3" s="25"/>
      <c r="E3" s="25"/>
      <c r="F3" s="25"/>
      <c r="G3" s="25"/>
      <c r="H3" s="25"/>
      <c r="I3" s="25"/>
      <c r="J3" s="25"/>
    </row>
    <row r="4" spans="1:10" x14ac:dyDescent="0.25">
      <c r="A4" s="43" t="s">
        <v>30</v>
      </c>
      <c r="B4" s="27" t="s">
        <v>31</v>
      </c>
      <c r="C4" s="28">
        <v>70</v>
      </c>
      <c r="D4" s="25"/>
      <c r="E4" s="25"/>
      <c r="F4" s="25"/>
      <c r="G4" s="25"/>
      <c r="H4" s="25"/>
      <c r="I4" s="25"/>
      <c r="J4" s="25"/>
    </row>
    <row r="5" spans="1:10" x14ac:dyDescent="0.25">
      <c r="A5" s="43"/>
      <c r="B5" s="27" t="s">
        <v>32</v>
      </c>
      <c r="C5" s="28">
        <v>95</v>
      </c>
      <c r="D5" s="25"/>
      <c r="E5" s="25"/>
      <c r="F5" s="25"/>
      <c r="G5" s="25"/>
      <c r="H5" s="25"/>
      <c r="I5" s="25"/>
      <c r="J5" s="25"/>
    </row>
    <row r="6" spans="1:10" x14ac:dyDescent="0.25">
      <c r="A6" s="42" t="s">
        <v>33</v>
      </c>
      <c r="B6" s="27" t="s">
        <v>31</v>
      </c>
      <c r="C6" s="28">
        <v>50</v>
      </c>
      <c r="D6" s="25"/>
      <c r="E6" s="25"/>
      <c r="F6" s="25"/>
      <c r="G6" s="25"/>
      <c r="H6" s="25"/>
      <c r="I6" s="25"/>
      <c r="J6" s="25"/>
    </row>
    <row r="7" spans="1:10" x14ac:dyDescent="0.25">
      <c r="A7" s="42"/>
      <c r="B7" s="27" t="s">
        <v>32</v>
      </c>
      <c r="C7" s="29">
        <v>-0.1</v>
      </c>
      <c r="D7" s="25"/>
      <c r="E7" s="25"/>
      <c r="F7" s="25"/>
      <c r="G7" s="25"/>
      <c r="H7" s="25"/>
      <c r="I7" s="25"/>
      <c r="J7" s="25"/>
    </row>
    <row r="8" spans="1:10" x14ac:dyDescent="0.25">
      <c r="A8" s="45" t="s">
        <v>34</v>
      </c>
      <c r="B8" s="45"/>
      <c r="C8" s="45"/>
      <c r="D8" s="45"/>
      <c r="E8" s="45"/>
      <c r="F8" s="45"/>
      <c r="G8" s="45"/>
      <c r="H8" s="45"/>
      <c r="I8" s="45"/>
      <c r="J8" s="45"/>
    </row>
    <row r="9" spans="1:10" ht="15" customHeight="1" x14ac:dyDescent="0.25">
      <c r="A9" s="42" t="s">
        <v>35</v>
      </c>
      <c r="B9" s="43" t="s">
        <v>36</v>
      </c>
      <c r="C9" s="43" t="s">
        <v>37</v>
      </c>
      <c r="D9" s="50" t="s">
        <v>59</v>
      </c>
      <c r="E9" s="51"/>
      <c r="F9" s="52"/>
      <c r="G9" s="50" t="s">
        <v>60</v>
      </c>
      <c r="H9" s="51"/>
      <c r="I9" s="52"/>
      <c r="J9" s="46" t="s">
        <v>44</v>
      </c>
    </row>
    <row r="10" spans="1:10" ht="81" customHeight="1" x14ac:dyDescent="0.25">
      <c r="A10" s="42"/>
      <c r="B10" s="43"/>
      <c r="C10" s="43"/>
      <c r="D10" s="49" t="s">
        <v>38</v>
      </c>
      <c r="E10" s="35" t="s">
        <v>39</v>
      </c>
      <c r="F10" s="35" t="s">
        <v>40</v>
      </c>
      <c r="G10" s="35" t="s">
        <v>41</v>
      </c>
      <c r="H10" s="36" t="s">
        <v>42</v>
      </c>
      <c r="I10" s="36" t="s">
        <v>43</v>
      </c>
      <c r="J10" s="46"/>
    </row>
    <row r="11" spans="1:10" x14ac:dyDescent="0.25">
      <c r="A11" s="30">
        <v>1</v>
      </c>
      <c r="B11" s="30">
        <v>100</v>
      </c>
      <c r="C11" s="30">
        <v>7</v>
      </c>
      <c r="D11" s="30"/>
      <c r="E11" s="30" t="s">
        <v>45</v>
      </c>
      <c r="F11" s="30" t="s">
        <v>46</v>
      </c>
      <c r="G11" s="31">
        <f>B11*$C$6*IF(E11="+",1+$C$7,1)</f>
        <v>4500</v>
      </c>
      <c r="H11" s="40">
        <f>IF(D11&lt;&gt;"+",1,0)*C11*IF(E11="+",$C$5,$C$4)</f>
        <v>665</v>
      </c>
      <c r="I11" s="31">
        <f xml:space="preserve"> IF(F11="о",$C$2,IF(F11="с",$C$3,0))</f>
        <v>300</v>
      </c>
      <c r="J11" s="39">
        <f>G11+H11+I11</f>
        <v>5465</v>
      </c>
    </row>
    <row r="12" spans="1:10" x14ac:dyDescent="0.25">
      <c r="A12" s="30">
        <v>2</v>
      </c>
      <c r="B12" s="30">
        <v>60</v>
      </c>
      <c r="C12" s="30">
        <v>3</v>
      </c>
      <c r="D12" s="30" t="s">
        <v>45</v>
      </c>
      <c r="E12" s="30"/>
      <c r="F12" s="30" t="s">
        <v>47</v>
      </c>
      <c r="G12" s="31">
        <f t="shared" ref="G12:G15" si="0">B12*$C$6*IF(E12="+",1+$C$7,1)</f>
        <v>3000</v>
      </c>
      <c r="H12" s="40">
        <f t="shared" ref="H12:H15" si="1">IF(D12&lt;&gt;"+",1,0)*C12*IF(E12="+",$C$5,$C$4)</f>
        <v>0</v>
      </c>
      <c r="I12" s="31">
        <f t="shared" ref="I12:I15" si="2" xml:space="preserve"> IF(F12="о",$C$2,IF(F12="с",$C$3,0))</f>
        <v>250</v>
      </c>
      <c r="J12" s="39">
        <f t="shared" ref="J12:J15" si="3">G12+H12+I12</f>
        <v>3250</v>
      </c>
    </row>
    <row r="13" spans="1:10" x14ac:dyDescent="0.25">
      <c r="A13" s="30">
        <v>3</v>
      </c>
      <c r="B13" s="30">
        <v>70</v>
      </c>
      <c r="C13" s="30">
        <v>4</v>
      </c>
      <c r="D13" s="30"/>
      <c r="E13" s="30" t="s">
        <v>45</v>
      </c>
      <c r="F13" s="30"/>
      <c r="G13" s="31">
        <f t="shared" si="0"/>
        <v>3150</v>
      </c>
      <c r="H13" s="40">
        <f t="shared" si="1"/>
        <v>380</v>
      </c>
      <c r="I13" s="31">
        <f t="shared" si="2"/>
        <v>0</v>
      </c>
      <c r="J13" s="39">
        <f t="shared" si="3"/>
        <v>3530</v>
      </c>
    </row>
    <row r="14" spans="1:10" x14ac:dyDescent="0.25">
      <c r="A14" s="30">
        <v>4</v>
      </c>
      <c r="B14" s="30">
        <v>80</v>
      </c>
      <c r="C14" s="30">
        <v>3</v>
      </c>
      <c r="D14" s="30" t="s">
        <v>45</v>
      </c>
      <c r="E14" s="30"/>
      <c r="F14" s="30" t="s">
        <v>46</v>
      </c>
      <c r="G14" s="31">
        <f t="shared" si="0"/>
        <v>4000</v>
      </c>
      <c r="H14" s="40">
        <f t="shared" si="1"/>
        <v>0</v>
      </c>
      <c r="I14" s="31">
        <f t="shared" si="2"/>
        <v>300</v>
      </c>
      <c r="J14" s="39">
        <f t="shared" si="3"/>
        <v>4300</v>
      </c>
    </row>
    <row r="15" spans="1:10" x14ac:dyDescent="0.25">
      <c r="A15" s="30">
        <v>5</v>
      </c>
      <c r="B15" s="30">
        <v>90</v>
      </c>
      <c r="C15" s="30">
        <v>8</v>
      </c>
      <c r="D15" s="27"/>
      <c r="E15" s="30" t="s">
        <v>45</v>
      </c>
      <c r="F15" s="27"/>
      <c r="G15" s="31">
        <f t="shared" si="0"/>
        <v>4050</v>
      </c>
      <c r="H15" s="40">
        <f t="shared" si="1"/>
        <v>760</v>
      </c>
      <c r="I15" s="31">
        <f t="shared" si="2"/>
        <v>0</v>
      </c>
      <c r="J15" s="39">
        <f t="shared" si="3"/>
        <v>4810</v>
      </c>
    </row>
    <row r="16" spans="1:10" x14ac:dyDescent="0.25">
      <c r="A16" s="32" t="s">
        <v>24</v>
      </c>
      <c r="B16" s="53">
        <f>SUM(B11:B15)</f>
        <v>400</v>
      </c>
      <c r="C16" s="53">
        <f>SUM(C11:C15)</f>
        <v>25</v>
      </c>
      <c r="D16" s="32">
        <f xml:space="preserve"> COUNTIF(D11:D15,"+")</f>
        <v>2</v>
      </c>
      <c r="E16" s="32">
        <f>COUNTIF(E11:E15,"+")</f>
        <v>3</v>
      </c>
      <c r="F16" s="32">
        <f>COUNTA(F11:F15)</f>
        <v>3</v>
      </c>
      <c r="G16" s="33">
        <f>SUM(G11:G15)</f>
        <v>18700</v>
      </c>
      <c r="H16" s="33">
        <f>SUM(H11:H15)</f>
        <v>1805</v>
      </c>
      <c r="I16" s="33">
        <f>SUM(I11:I15)</f>
        <v>850</v>
      </c>
      <c r="J16" s="33">
        <f>SUM(J11:J15)</f>
        <v>21355</v>
      </c>
    </row>
    <row r="17" spans="1:8" x14ac:dyDescent="0.25">
      <c r="A17" s="4"/>
      <c r="B17" s="9"/>
      <c r="C17" s="24"/>
      <c r="D17" s="4"/>
    </row>
    <row r="18" spans="1:8" x14ac:dyDescent="0.25">
      <c r="A18" s="4"/>
      <c r="B18" s="9"/>
      <c r="C18" s="24"/>
      <c r="D18" s="4"/>
    </row>
    <row r="19" spans="1:8" x14ac:dyDescent="0.25">
      <c r="A19" s="4"/>
      <c r="B19" s="9"/>
      <c r="C19" s="24"/>
      <c r="D19" s="4"/>
    </row>
    <row r="20" spans="1:8" x14ac:dyDescent="0.25">
      <c r="A20" s="4"/>
      <c r="B20" s="9"/>
      <c r="C20" s="24"/>
      <c r="D20" s="4"/>
    </row>
    <row r="21" spans="1:8" ht="15.75" x14ac:dyDescent="0.25">
      <c r="A21" s="4"/>
      <c r="B21" s="34"/>
      <c r="C21" s="24"/>
      <c r="D21" s="4"/>
    </row>
    <row r="22" spans="1:8" x14ac:dyDescent="0.25">
      <c r="A22" s="4"/>
      <c r="B22" s="9"/>
      <c r="C22" s="24"/>
      <c r="D22" s="4"/>
    </row>
    <row r="23" spans="1:8" x14ac:dyDescent="0.25">
      <c r="A23" s="4"/>
      <c r="B23" s="9"/>
      <c r="C23" s="24"/>
      <c r="D23" s="4"/>
    </row>
    <row r="24" spans="1:8" x14ac:dyDescent="0.25">
      <c r="A24" s="4"/>
      <c r="B24" s="9"/>
      <c r="C24" s="24"/>
      <c r="D24" s="4"/>
      <c r="H24" s="25"/>
    </row>
    <row r="25" spans="1:8" x14ac:dyDescent="0.25">
      <c r="A25" s="4"/>
      <c r="B25" s="9"/>
      <c r="C25" s="24"/>
      <c r="D25" s="4"/>
    </row>
    <row r="26" spans="1:8" x14ac:dyDescent="0.25">
      <c r="A26" s="4"/>
      <c r="B26" s="9"/>
      <c r="C26" s="24"/>
      <c r="D26" s="4"/>
    </row>
    <row r="27" spans="1:8" x14ac:dyDescent="0.25">
      <c r="A27" s="4"/>
      <c r="B27" s="9"/>
      <c r="C27" s="24"/>
      <c r="D27" s="4"/>
    </row>
    <row r="28" spans="1:8" x14ac:dyDescent="0.25">
      <c r="A28" s="4"/>
      <c r="B28" s="9"/>
      <c r="C28" s="24"/>
      <c r="D28" s="4"/>
    </row>
    <row r="29" spans="1:8" x14ac:dyDescent="0.25">
      <c r="A29" s="4"/>
      <c r="B29" s="9"/>
      <c r="C29" s="24"/>
      <c r="D29" s="4"/>
    </row>
    <row r="30" spans="1:8" x14ac:dyDescent="0.25">
      <c r="A30" s="4"/>
      <c r="B30" s="9"/>
      <c r="C30" s="24"/>
      <c r="D30" s="4"/>
    </row>
    <row r="31" spans="1:8" x14ac:dyDescent="0.25">
      <c r="A31" s="4"/>
      <c r="B31" s="9"/>
      <c r="C31" s="24"/>
      <c r="D31" s="4"/>
    </row>
    <row r="32" spans="1:8" x14ac:dyDescent="0.25">
      <c r="A32" s="4"/>
      <c r="B32" s="9"/>
      <c r="C32" s="24"/>
      <c r="D32" s="4"/>
    </row>
    <row r="33" spans="1:4" x14ac:dyDescent="0.25">
      <c r="A33" s="4"/>
      <c r="B33" s="9"/>
      <c r="C33" s="24"/>
      <c r="D33" s="4"/>
    </row>
    <row r="34" spans="1:4" x14ac:dyDescent="0.25">
      <c r="A34" s="4"/>
      <c r="B34" s="9"/>
      <c r="C34" s="24"/>
      <c r="D34" s="4"/>
    </row>
    <row r="35" spans="1:4" x14ac:dyDescent="0.25">
      <c r="A35" s="4"/>
      <c r="B35" s="9"/>
      <c r="C35" s="24"/>
      <c r="D35" s="4"/>
    </row>
    <row r="36" spans="1:4" x14ac:dyDescent="0.25">
      <c r="A36" s="4"/>
      <c r="B36" s="9"/>
      <c r="C36" s="24"/>
      <c r="D36" s="4"/>
    </row>
    <row r="37" spans="1:4" x14ac:dyDescent="0.25">
      <c r="A37" s="4"/>
      <c r="B37" s="9"/>
      <c r="C37" s="24"/>
      <c r="D37" s="4"/>
    </row>
    <row r="38" spans="1:4" x14ac:dyDescent="0.25">
      <c r="A38" s="4"/>
      <c r="B38" s="9"/>
      <c r="C38" s="24"/>
      <c r="D38" s="4"/>
    </row>
    <row r="39" spans="1:4" x14ac:dyDescent="0.25">
      <c r="A39" s="4"/>
      <c r="B39" s="4"/>
      <c r="C39" s="4"/>
      <c r="D39" s="4"/>
    </row>
  </sheetData>
  <mergeCells count="11">
    <mergeCell ref="J9:J10"/>
    <mergeCell ref="D9:F9"/>
    <mergeCell ref="G9:I9"/>
    <mergeCell ref="A1:C1"/>
    <mergeCell ref="A2:A3"/>
    <mergeCell ref="A4:A5"/>
    <mergeCell ref="A6:A7"/>
    <mergeCell ref="A8:J8"/>
    <mergeCell ref="A9:A10"/>
    <mergeCell ref="B9:B10"/>
    <mergeCell ref="C9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opLeftCell="A2" zoomScale="112" zoomScaleNormal="112" workbookViewId="0">
      <selection activeCell="J9" sqref="J9"/>
    </sheetView>
  </sheetViews>
  <sheetFormatPr defaultRowHeight="15" x14ac:dyDescent="0.25"/>
  <cols>
    <col min="1" max="1" width="13.7109375" customWidth="1"/>
    <col min="2" max="2" width="12.7109375" customWidth="1"/>
    <col min="3" max="3" width="12.5703125" customWidth="1"/>
    <col min="4" max="4" width="12.28515625" customWidth="1"/>
    <col min="5" max="5" width="13.140625" bestFit="1" customWidth="1"/>
    <col min="6" max="6" width="13.7109375" bestFit="1" customWidth="1"/>
    <col min="7" max="8" width="13.140625" bestFit="1" customWidth="1"/>
  </cols>
  <sheetData>
    <row r="1" spans="1:12" x14ac:dyDescent="0.25">
      <c r="A1" s="45" t="s">
        <v>61</v>
      </c>
      <c r="B1" s="45"/>
      <c r="C1" s="45"/>
      <c r="D1" s="45"/>
      <c r="E1" s="45"/>
      <c r="F1" s="45"/>
      <c r="G1" s="45"/>
      <c r="H1" s="45"/>
    </row>
    <row r="2" spans="1:12" x14ac:dyDescent="0.25">
      <c r="A2" s="25"/>
      <c r="B2" s="25"/>
      <c r="C2" s="25"/>
      <c r="D2" s="25"/>
      <c r="E2" s="25"/>
      <c r="F2" s="25"/>
      <c r="G2" s="25"/>
      <c r="H2" s="25"/>
    </row>
    <row r="3" spans="1:12" x14ac:dyDescent="0.25">
      <c r="A3" s="54" t="s">
        <v>0</v>
      </c>
      <c r="B3" s="55"/>
      <c r="C3" s="37">
        <v>23</v>
      </c>
      <c r="D3" s="9"/>
      <c r="E3" s="25"/>
      <c r="F3" s="25"/>
      <c r="G3" s="25"/>
      <c r="H3" s="25"/>
    </row>
    <row r="4" spans="1:12" x14ac:dyDescent="0.25">
      <c r="A4" s="25"/>
      <c r="B4" s="25"/>
      <c r="C4" s="25"/>
      <c r="D4" s="25"/>
      <c r="E4" s="25"/>
      <c r="F4" s="25"/>
      <c r="G4" s="25"/>
      <c r="H4" s="25"/>
    </row>
    <row r="5" spans="1:12" x14ac:dyDescent="0.25">
      <c r="A5" s="56" t="s">
        <v>1</v>
      </c>
      <c r="B5" s="57"/>
      <c r="C5" s="58">
        <v>300000</v>
      </c>
      <c r="D5" s="59"/>
      <c r="E5" s="25"/>
      <c r="F5" s="25"/>
      <c r="G5" s="25"/>
      <c r="H5" s="25"/>
    </row>
    <row r="6" spans="1:12" ht="69.75" customHeight="1" x14ac:dyDescent="0.25">
      <c r="A6" s="60" t="s">
        <v>2</v>
      </c>
      <c r="B6" s="61" t="s">
        <v>7</v>
      </c>
      <c r="C6" s="62" t="s">
        <v>8</v>
      </c>
      <c r="D6" s="62" t="s">
        <v>9</v>
      </c>
      <c r="E6" s="62" t="s">
        <v>10</v>
      </c>
      <c r="F6" s="62" t="s">
        <v>11</v>
      </c>
      <c r="G6" s="62" t="s">
        <v>12</v>
      </c>
      <c r="H6" s="61" t="s">
        <v>13</v>
      </c>
    </row>
    <row r="7" spans="1:12" ht="15.75" x14ac:dyDescent="0.25">
      <c r="A7" s="27" t="s">
        <v>58</v>
      </c>
      <c r="B7" s="27">
        <v>20</v>
      </c>
      <c r="C7" s="38">
        <v>5</v>
      </c>
      <c r="D7" s="38">
        <v>90</v>
      </c>
      <c r="E7" s="39">
        <v>30000</v>
      </c>
      <c r="F7" s="5">
        <f>E7*B7/$C$3</f>
        <v>26086.956521739132</v>
      </c>
      <c r="G7" s="39">
        <f>($C$5-$F$17)/$D$17*D7</f>
        <v>14955.202111404358</v>
      </c>
      <c r="H7" s="39">
        <f>F7+G7</f>
        <v>41042.158633143488</v>
      </c>
    </row>
    <row r="8" spans="1:12" ht="15.75" x14ac:dyDescent="0.25">
      <c r="A8" s="27" t="s">
        <v>57</v>
      </c>
      <c r="B8" s="27">
        <v>22</v>
      </c>
      <c r="C8" s="38">
        <v>5</v>
      </c>
      <c r="D8" s="38">
        <v>100</v>
      </c>
      <c r="E8" s="39">
        <v>30000</v>
      </c>
      <c r="F8" s="5">
        <f t="shared" ref="F8:F16" si="0">E8*B8/$C$3</f>
        <v>28695.652173913044</v>
      </c>
      <c r="G8" s="39">
        <f t="shared" ref="G8:G16" si="1">($C$5-$F$17)/$D$17*D8</f>
        <v>16616.89123489373</v>
      </c>
      <c r="H8" s="39">
        <f t="shared" ref="H8:H16" si="2">F8+G8</f>
        <v>45312.54340880677</v>
      </c>
    </row>
    <row r="9" spans="1:12" ht="15.75" x14ac:dyDescent="0.25">
      <c r="A9" s="27" t="s">
        <v>56</v>
      </c>
      <c r="B9" s="27">
        <v>18</v>
      </c>
      <c r="C9" s="38">
        <v>4</v>
      </c>
      <c r="D9" s="38">
        <v>70</v>
      </c>
      <c r="E9" s="39">
        <v>25000</v>
      </c>
      <c r="F9" s="5">
        <f t="shared" si="0"/>
        <v>19565.217391304348</v>
      </c>
      <c r="G9" s="39">
        <f t="shared" si="1"/>
        <v>11631.823864425613</v>
      </c>
      <c r="H9" s="39">
        <f t="shared" si="2"/>
        <v>31197.041255729961</v>
      </c>
      <c r="K9" s="1"/>
    </row>
    <row r="10" spans="1:12" ht="15.75" x14ac:dyDescent="0.25">
      <c r="A10" s="27" t="s">
        <v>55</v>
      </c>
      <c r="B10" s="27">
        <v>20</v>
      </c>
      <c r="C10" s="38">
        <v>4</v>
      </c>
      <c r="D10" s="38">
        <v>80</v>
      </c>
      <c r="E10" s="39">
        <v>25000</v>
      </c>
      <c r="F10" s="5">
        <f t="shared" si="0"/>
        <v>21739.130434782608</v>
      </c>
      <c r="G10" s="39">
        <f t="shared" si="1"/>
        <v>13293.512987914984</v>
      </c>
      <c r="H10" s="39">
        <f t="shared" si="2"/>
        <v>35032.643422697591</v>
      </c>
      <c r="L10" s="1"/>
    </row>
    <row r="11" spans="1:12" ht="15.75" x14ac:dyDescent="0.25">
      <c r="A11" s="27" t="s">
        <v>54</v>
      </c>
      <c r="B11" s="27">
        <v>19</v>
      </c>
      <c r="C11" s="38">
        <v>3</v>
      </c>
      <c r="D11" s="38">
        <v>60</v>
      </c>
      <c r="E11" s="39">
        <v>22500</v>
      </c>
      <c r="F11" s="5">
        <f t="shared" si="0"/>
        <v>18586.956521739132</v>
      </c>
      <c r="G11" s="39">
        <f t="shared" si="1"/>
        <v>9970.1347409362388</v>
      </c>
      <c r="H11" s="39">
        <f t="shared" si="2"/>
        <v>28557.091262675371</v>
      </c>
    </row>
    <row r="12" spans="1:12" ht="15.75" x14ac:dyDescent="0.25">
      <c r="A12" s="27" t="s">
        <v>53</v>
      </c>
      <c r="B12" s="27">
        <v>12</v>
      </c>
      <c r="C12" s="38">
        <v>3</v>
      </c>
      <c r="D12" s="38">
        <v>36</v>
      </c>
      <c r="E12" s="39">
        <v>22500</v>
      </c>
      <c r="F12" s="5">
        <f t="shared" si="0"/>
        <v>11739.130434782608</v>
      </c>
      <c r="G12" s="39">
        <f t="shared" si="1"/>
        <v>5982.0808445617431</v>
      </c>
      <c r="H12" s="39">
        <f t="shared" si="2"/>
        <v>17721.211279344352</v>
      </c>
    </row>
    <row r="13" spans="1:12" ht="15.75" x14ac:dyDescent="0.25">
      <c r="A13" s="27" t="s">
        <v>52</v>
      </c>
      <c r="B13" s="27">
        <v>10</v>
      </c>
      <c r="C13" s="38">
        <v>2</v>
      </c>
      <c r="D13" s="38">
        <v>30</v>
      </c>
      <c r="E13" s="39">
        <v>20000</v>
      </c>
      <c r="F13" s="5">
        <f t="shared" si="0"/>
        <v>8695.652173913044</v>
      </c>
      <c r="G13" s="39">
        <f t="shared" si="1"/>
        <v>4985.0673704681194</v>
      </c>
      <c r="H13" s="39">
        <f t="shared" si="2"/>
        <v>13680.719544381163</v>
      </c>
    </row>
    <row r="14" spans="1:12" ht="15.75" x14ac:dyDescent="0.25">
      <c r="A14" s="63" t="s">
        <v>51</v>
      </c>
      <c r="B14" s="63">
        <v>20</v>
      </c>
      <c r="C14" s="64">
        <v>3</v>
      </c>
      <c r="D14" s="64">
        <v>60</v>
      </c>
      <c r="E14" s="65">
        <v>22500</v>
      </c>
      <c r="F14" s="5">
        <f t="shared" si="0"/>
        <v>19565.217391304348</v>
      </c>
      <c r="G14" s="39">
        <f>($C$5-$F$17)/$D$17*D14</f>
        <v>9970.1347409362388</v>
      </c>
      <c r="H14" s="39">
        <f>F14+G14</f>
        <v>29535.352132240587</v>
      </c>
    </row>
    <row r="15" spans="1:12" ht="15.75" x14ac:dyDescent="0.25">
      <c r="A15" s="63" t="s">
        <v>48</v>
      </c>
      <c r="B15" s="63">
        <v>20</v>
      </c>
      <c r="C15" s="64">
        <v>3</v>
      </c>
      <c r="D15" s="64">
        <v>60</v>
      </c>
      <c r="E15" s="65">
        <v>22500</v>
      </c>
      <c r="F15" s="5">
        <f t="shared" si="0"/>
        <v>19565.217391304348</v>
      </c>
      <c r="G15" s="39">
        <f>($C$5-$F$17)/$D$17*D15</f>
        <v>9970.1347409362388</v>
      </c>
      <c r="H15" s="39">
        <f>F15+G15</f>
        <v>29535.352132240587</v>
      </c>
    </row>
    <row r="16" spans="1:12" ht="15.75" x14ac:dyDescent="0.25">
      <c r="A16" s="27" t="s">
        <v>50</v>
      </c>
      <c r="B16" s="27">
        <v>20</v>
      </c>
      <c r="C16" s="38">
        <v>4</v>
      </c>
      <c r="D16" s="38">
        <v>40</v>
      </c>
      <c r="E16" s="39">
        <v>25000</v>
      </c>
      <c r="F16" s="5">
        <f t="shared" si="0"/>
        <v>21739.130434782608</v>
      </c>
      <c r="G16" s="39">
        <f t="shared" si="1"/>
        <v>6646.7564939574922</v>
      </c>
      <c r="H16" s="39">
        <f t="shared" si="2"/>
        <v>28385.886928740099</v>
      </c>
    </row>
    <row r="17" spans="1:8" x14ac:dyDescent="0.25">
      <c r="A17" s="32" t="s">
        <v>24</v>
      </c>
      <c r="B17" s="32">
        <f t="shared" ref="B17:H17" si="3">SUM(B7:B16)</f>
        <v>181</v>
      </c>
      <c r="C17" s="32">
        <f t="shared" si="3"/>
        <v>36</v>
      </c>
      <c r="D17" s="32">
        <f t="shared" si="3"/>
        <v>626</v>
      </c>
      <c r="E17" s="33">
        <f t="shared" si="3"/>
        <v>245000</v>
      </c>
      <c r="F17" s="33">
        <f t="shared" si="3"/>
        <v>195978.26086956525</v>
      </c>
      <c r="G17" s="33">
        <f t="shared" si="3"/>
        <v>104021.73913043475</v>
      </c>
      <c r="H17" s="33">
        <f t="shared" si="3"/>
        <v>299999.99999999994</v>
      </c>
    </row>
  </sheetData>
  <mergeCells count="3">
    <mergeCell ref="A5:B5"/>
    <mergeCell ref="A1:H1"/>
    <mergeCell ref="A3: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abSelected="1" zoomScale="88" zoomScaleNormal="90" workbookViewId="0">
      <selection activeCell="S20" sqref="S20"/>
    </sheetView>
  </sheetViews>
  <sheetFormatPr defaultRowHeight="15" x14ac:dyDescent="0.25"/>
  <cols>
    <col min="1" max="1" width="13.140625" customWidth="1"/>
    <col min="2" max="2" width="9.42578125" bestFit="1" customWidth="1"/>
    <col min="3" max="3" width="11.28515625" bestFit="1" customWidth="1"/>
    <col min="4" max="4" width="15.85546875" bestFit="1" customWidth="1"/>
    <col min="5" max="5" width="16.28515625" bestFit="1" customWidth="1"/>
    <col min="6" max="6" width="14.85546875" bestFit="1" customWidth="1"/>
  </cols>
  <sheetData>
    <row r="1" spans="1:8" ht="18.75" x14ac:dyDescent="0.3">
      <c r="A1" s="47" t="s">
        <v>14</v>
      </c>
      <c r="B1" s="47"/>
      <c r="C1" s="15">
        <v>0.13</v>
      </c>
      <c r="D1" s="47" t="s">
        <v>25</v>
      </c>
      <c r="E1" s="47"/>
      <c r="F1" s="41">
        <v>0.2</v>
      </c>
      <c r="G1" s="6"/>
      <c r="H1" s="6"/>
    </row>
    <row r="2" spans="1:8" ht="18.75" x14ac:dyDescent="0.3">
      <c r="A2" s="47" t="s">
        <v>15</v>
      </c>
      <c r="B2" s="47"/>
      <c r="C2" s="14">
        <v>125</v>
      </c>
      <c r="D2" s="2"/>
      <c r="E2" s="2"/>
      <c r="F2" s="2"/>
    </row>
    <row r="3" spans="1:8" ht="18.75" x14ac:dyDescent="0.3">
      <c r="A3" s="47" t="s">
        <v>16</v>
      </c>
      <c r="B3" s="47"/>
      <c r="C3" s="16">
        <v>200</v>
      </c>
      <c r="D3" s="10"/>
      <c r="E3" s="2"/>
      <c r="F3" s="2"/>
    </row>
    <row r="4" spans="1:8" ht="18.75" x14ac:dyDescent="0.3">
      <c r="A4" s="10"/>
      <c r="B4" s="10"/>
      <c r="C4" s="10"/>
      <c r="D4" s="2"/>
      <c r="E4" s="2"/>
      <c r="F4" s="2"/>
    </row>
    <row r="5" spans="1:8" ht="18.75" x14ac:dyDescent="0.25">
      <c r="A5" s="48" t="s">
        <v>17</v>
      </c>
      <c r="B5" s="48"/>
      <c r="C5" s="48"/>
      <c r="D5" s="48"/>
      <c r="E5" s="48"/>
      <c r="F5" s="48"/>
    </row>
    <row r="6" spans="1:8" ht="81.75" customHeight="1" x14ac:dyDescent="0.25">
      <c r="A6" s="19" t="s">
        <v>18</v>
      </c>
      <c r="B6" s="12" t="s">
        <v>19</v>
      </c>
      <c r="C6" s="12" t="s">
        <v>20</v>
      </c>
      <c r="D6" s="11" t="s">
        <v>21</v>
      </c>
      <c r="E6" s="12" t="s">
        <v>22</v>
      </c>
      <c r="F6" s="12" t="s">
        <v>23</v>
      </c>
      <c r="G6" s="7"/>
      <c r="H6" s="8"/>
    </row>
    <row r="7" spans="1:8" ht="18.75" x14ac:dyDescent="0.3">
      <c r="A7" s="13" t="s">
        <v>3</v>
      </c>
      <c r="B7" s="13">
        <v>145</v>
      </c>
      <c r="C7" s="21">
        <v>18</v>
      </c>
      <c r="D7" s="22">
        <f>B7*$C$2-C7*$C$3</f>
        <v>14525</v>
      </c>
      <c r="E7" s="14">
        <f>D7*IF(D7&gt;=15000,$F$1,$C$1)</f>
        <v>1888.25</v>
      </c>
      <c r="F7" s="14">
        <f>D7-E7</f>
        <v>12636.75</v>
      </c>
      <c r="G7" s="3"/>
      <c r="H7" s="3"/>
    </row>
    <row r="8" spans="1:8" ht="18.75" x14ac:dyDescent="0.3">
      <c r="A8" s="13" t="s">
        <v>49</v>
      </c>
      <c r="B8" s="13">
        <v>135</v>
      </c>
      <c r="C8" s="21">
        <v>5</v>
      </c>
      <c r="D8" s="22">
        <f t="shared" ref="D8:D11" si="0">B8*$C$2-C8*$C$3</f>
        <v>15875</v>
      </c>
      <c r="E8" s="14">
        <f t="shared" ref="E8:E11" si="1">D8*IF(D8&gt;=15000,$F$1,$C$1)</f>
        <v>3175</v>
      </c>
      <c r="F8" s="14">
        <f t="shared" ref="F8:F11" si="2">D8-E8</f>
        <v>12700</v>
      </c>
      <c r="G8" s="3"/>
      <c r="H8" s="3"/>
    </row>
    <row r="9" spans="1:8" ht="18.75" x14ac:dyDescent="0.3">
      <c r="A9" s="13" t="s">
        <v>4</v>
      </c>
      <c r="B9" s="13">
        <v>130</v>
      </c>
      <c r="C9" s="21">
        <v>7</v>
      </c>
      <c r="D9" s="22">
        <f t="shared" si="0"/>
        <v>14850</v>
      </c>
      <c r="E9" s="14">
        <f t="shared" si="1"/>
        <v>1930.5</v>
      </c>
      <c r="F9" s="14">
        <f t="shared" si="2"/>
        <v>12919.5</v>
      </c>
      <c r="G9" s="3"/>
      <c r="H9" s="3"/>
    </row>
    <row r="10" spans="1:8" ht="18.75" x14ac:dyDescent="0.3">
      <c r="A10" s="13" t="s">
        <v>5</v>
      </c>
      <c r="B10" s="13">
        <v>160</v>
      </c>
      <c r="C10" s="21">
        <v>12</v>
      </c>
      <c r="D10" s="22">
        <f t="shared" si="0"/>
        <v>17600</v>
      </c>
      <c r="E10" s="14">
        <f t="shared" si="1"/>
        <v>3520</v>
      </c>
      <c r="F10" s="14">
        <f t="shared" si="2"/>
        <v>14080</v>
      </c>
      <c r="G10" s="3"/>
      <c r="H10" s="3"/>
    </row>
    <row r="11" spans="1:8" ht="18.75" x14ac:dyDescent="0.3">
      <c r="A11" s="13" t="s">
        <v>6</v>
      </c>
      <c r="B11" s="13">
        <v>110</v>
      </c>
      <c r="C11" s="21">
        <v>3</v>
      </c>
      <c r="D11" s="22">
        <f t="shared" si="0"/>
        <v>13150</v>
      </c>
      <c r="E11" s="14">
        <f t="shared" si="1"/>
        <v>1709.5</v>
      </c>
      <c r="F11" s="14">
        <f t="shared" si="2"/>
        <v>11440.5</v>
      </c>
      <c r="G11" s="3"/>
      <c r="H11" s="3"/>
    </row>
    <row r="12" spans="1:8" ht="18.75" x14ac:dyDescent="0.3">
      <c r="A12" s="20" t="s">
        <v>24</v>
      </c>
      <c r="B12" s="13">
        <f>SUM(B7:B11)</f>
        <v>680</v>
      </c>
      <c r="C12" s="21">
        <f>SUM(C7:C11)</f>
        <v>45</v>
      </c>
      <c r="D12" s="22">
        <f>SUM(D7:D11)</f>
        <v>76000</v>
      </c>
      <c r="E12" s="14">
        <f>SUM(E7:E11)</f>
        <v>12223.25</v>
      </c>
      <c r="F12" s="14">
        <f>SUM(F7:F11)</f>
        <v>63776.75</v>
      </c>
      <c r="G12" s="3"/>
      <c r="H12" s="3"/>
    </row>
    <row r="13" spans="1:8" ht="18.75" x14ac:dyDescent="0.3">
      <c r="A13" s="10"/>
      <c r="B13" s="10"/>
      <c r="C13" s="17"/>
      <c r="D13" s="17"/>
      <c r="E13" s="18"/>
      <c r="F13" s="18"/>
      <c r="G13" s="3"/>
      <c r="H13" s="3"/>
    </row>
    <row r="14" spans="1:8" ht="18.75" x14ac:dyDescent="0.3">
      <c r="A14" s="10"/>
      <c r="B14" s="10"/>
      <c r="C14" s="17"/>
      <c r="D14" s="17"/>
      <c r="E14" s="18"/>
      <c r="F14" s="18"/>
      <c r="G14" s="3"/>
      <c r="H14" s="3"/>
    </row>
    <row r="15" spans="1:8" ht="18.75" x14ac:dyDescent="0.3">
      <c r="A15" s="10"/>
      <c r="B15" s="10"/>
      <c r="C15" s="17"/>
      <c r="D15" s="17"/>
      <c r="E15" s="18"/>
      <c r="F15" s="18"/>
      <c r="G15" s="3"/>
      <c r="H15" s="3"/>
    </row>
    <row r="16" spans="1:8" ht="18.75" x14ac:dyDescent="0.3">
      <c r="A16" s="10"/>
      <c r="B16" s="10"/>
      <c r="C16" s="10"/>
      <c r="D16" s="10"/>
      <c r="E16" s="18"/>
      <c r="F16" s="18"/>
      <c r="G16" s="4"/>
      <c r="H16" s="4"/>
    </row>
    <row r="18" spans="4:4" ht="15.75" x14ac:dyDescent="0.25">
      <c r="D18" s="1"/>
    </row>
    <row r="20" spans="4:4" x14ac:dyDescent="0.25">
      <c r="D20" s="23"/>
    </row>
  </sheetData>
  <mergeCells count="5">
    <mergeCell ref="A1:B1"/>
    <mergeCell ref="A2:B2"/>
    <mergeCell ref="A3:B3"/>
    <mergeCell ref="A5:F5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Квартплата и зарплата</vt:lpstr>
      <vt:lpstr>Распределение фонда зарплаты</vt:lpstr>
      <vt:lpstr>Сдельная зарплата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bob colbaskin</cp:lastModifiedBy>
  <dcterms:created xsi:type="dcterms:W3CDTF">2023-10-19T05:25:13Z</dcterms:created>
  <dcterms:modified xsi:type="dcterms:W3CDTF">2023-11-11T10:20:44Z</dcterms:modified>
</cp:coreProperties>
</file>