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.sharepoint.com/teams/ene/ipcc/Shared Documents/IPCC_AR6DB/snapshots/snapshot_ar6_2021_10_14/vetting/"/>
    </mc:Choice>
  </mc:AlternateContent>
  <xr:revisionPtr revIDLastSave="584" documentId="8_{18A7CE71-8166-40D1-B7C5-BC534E50DA86}" xr6:coauthVersionLast="47" xr6:coauthVersionMax="47" xr10:uidLastSave="{90EDE097-DF8D-452A-B05D-5717D522183D}"/>
  <bookViews>
    <workbookView xWindow="-108" yWindow="-108" windowWidth="23256" windowHeight="12720" activeTab="4" xr2:uid="{32C227E6-8CDB-4DFD-9CA4-4503A1105A13}"/>
  </bookViews>
  <sheets>
    <sheet name="data" sheetId="1" r:id="rId1"/>
    <sheet name="IEA-data" sheetId="2" r:id="rId2"/>
    <sheet name="IEA-electricity production" sheetId="3" r:id="rId3"/>
    <sheet name="Solar-Wind-comparison" sheetId="5" r:id="rId4"/>
    <sheet name="EMGlobal_elec_review_2020_World" sheetId="6" r:id="rId5"/>
    <sheet name="IRENA" sheetId="7" r:id="rId6"/>
    <sheet name="CEDS-EDGAR" sheetId="8" r:id="rId7"/>
  </sheets>
  <definedNames>
    <definedName name="_xlnm._FilterDatabase" localSheetId="4" hidden="1">EMGlobal_elec_review_2020_World!$A$1:$I$241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2" i="1" l="1"/>
  <c r="G83" i="1"/>
  <c r="G84" i="1"/>
  <c r="G85" i="1"/>
  <c r="G86" i="1"/>
  <c r="G87" i="1"/>
  <c r="H6" i="5" a="1"/>
  <c r="H6" i="5" s="1"/>
  <c r="D6" i="5"/>
  <c r="E6" i="5"/>
  <c r="F6" i="5"/>
  <c r="G6" i="5"/>
  <c r="C6" i="5"/>
  <c r="D4" i="5"/>
  <c r="E4" i="5"/>
  <c r="F4" i="5"/>
  <c r="C4" i="5"/>
  <c r="F14" i="5"/>
  <c r="E14" i="5"/>
  <c r="D14" i="5"/>
  <c r="C14" i="5"/>
  <c r="F13" i="5"/>
  <c r="E13" i="5"/>
  <c r="D13" i="5"/>
  <c r="C13" i="5"/>
  <c r="D5" i="5"/>
  <c r="E5" i="5"/>
  <c r="F5" i="5"/>
  <c r="G5" i="5"/>
  <c r="C5" i="5"/>
  <c r="G22" i="1" l="1"/>
  <c r="S5" i="3"/>
  <c r="L37" i="3"/>
  <c r="N37" i="3" s="1"/>
  <c r="Q37" i="3" s="1"/>
  <c r="K37" i="3"/>
  <c r="O37" i="3" s="1"/>
  <c r="J37" i="3"/>
  <c r="I37" i="3"/>
  <c r="L36" i="3"/>
  <c r="N36" i="3" s="1"/>
  <c r="J36" i="3"/>
  <c r="I36" i="3"/>
  <c r="K36" i="3" s="1"/>
  <c r="M35" i="3"/>
  <c r="K35" i="3"/>
  <c r="J35" i="3"/>
  <c r="L35" i="3" s="1"/>
  <c r="I35" i="3"/>
  <c r="N34" i="3"/>
  <c r="L34" i="3"/>
  <c r="J34" i="3"/>
  <c r="I34" i="3"/>
  <c r="K34" i="3" s="1"/>
  <c r="J33" i="3"/>
  <c r="L33" i="3" s="1"/>
  <c r="N33" i="3" s="1"/>
  <c r="I33" i="3"/>
  <c r="K33" i="3" s="1"/>
  <c r="J32" i="3"/>
  <c r="L32" i="3" s="1"/>
  <c r="N32" i="3" s="1"/>
  <c r="I32" i="3"/>
  <c r="K32" i="3" s="1"/>
  <c r="J31" i="3"/>
  <c r="L31" i="3" s="1"/>
  <c r="N31" i="3" s="1"/>
  <c r="I31" i="3"/>
  <c r="K31" i="3" s="1"/>
  <c r="K30" i="3"/>
  <c r="J30" i="3"/>
  <c r="L30" i="3" s="1"/>
  <c r="N30" i="3" s="1"/>
  <c r="I30" i="3"/>
  <c r="L29" i="3"/>
  <c r="N29" i="3" s="1"/>
  <c r="Q29" i="3" s="1"/>
  <c r="K29" i="3"/>
  <c r="O29" i="3" s="1"/>
  <c r="J29" i="3"/>
  <c r="I29" i="3"/>
  <c r="M28" i="3"/>
  <c r="K28" i="3"/>
  <c r="J28" i="3"/>
  <c r="L28" i="3" s="1"/>
  <c r="N28" i="3" s="1"/>
  <c r="I28" i="3"/>
  <c r="O27" i="3"/>
  <c r="N27" i="3"/>
  <c r="Q27" i="3" s="1"/>
  <c r="M27" i="3"/>
  <c r="P27" i="3" s="1"/>
  <c r="L27" i="3"/>
  <c r="K27" i="3"/>
  <c r="J27" i="3"/>
  <c r="I27" i="3"/>
  <c r="N26" i="3"/>
  <c r="L26" i="3"/>
  <c r="J26" i="3"/>
  <c r="I26" i="3"/>
  <c r="K26" i="3" s="1"/>
  <c r="J25" i="3"/>
  <c r="L25" i="3" s="1"/>
  <c r="N25" i="3" s="1"/>
  <c r="I25" i="3"/>
  <c r="K25" i="3" s="1"/>
  <c r="J24" i="3"/>
  <c r="L24" i="3" s="1"/>
  <c r="N24" i="3" s="1"/>
  <c r="I24" i="3"/>
  <c r="K24" i="3" s="1"/>
  <c r="J23" i="3"/>
  <c r="L23" i="3" s="1"/>
  <c r="I23" i="3"/>
  <c r="I38" i="3" s="1"/>
  <c r="Q5" i="3"/>
  <c r="Q6" i="3"/>
  <c r="Q7" i="3"/>
  <c r="Q8" i="3"/>
  <c r="Q10" i="3"/>
  <c r="Q12" i="3"/>
  <c r="Q13" i="3"/>
  <c r="Q14" i="3"/>
  <c r="Q15" i="3"/>
  <c r="Q16" i="3"/>
  <c r="Q17" i="3"/>
  <c r="Q18" i="3"/>
  <c r="Q4" i="3"/>
  <c r="O5" i="3"/>
  <c r="P5" i="3"/>
  <c r="O6" i="3"/>
  <c r="P6" i="3"/>
  <c r="O7" i="3"/>
  <c r="P7" i="3"/>
  <c r="O8" i="3"/>
  <c r="P8" i="3"/>
  <c r="O10" i="3"/>
  <c r="P10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4" i="3"/>
  <c r="P4" i="3"/>
  <c r="N13" i="3"/>
  <c r="N17" i="3"/>
  <c r="M18" i="3"/>
  <c r="M5" i="3"/>
  <c r="M6" i="3"/>
  <c r="N8" i="3"/>
  <c r="N4" i="3"/>
  <c r="M4" i="3"/>
  <c r="M9" i="3"/>
  <c r="M11" i="3"/>
  <c r="I11" i="3"/>
  <c r="K11" i="3" s="1"/>
  <c r="I9" i="3"/>
  <c r="K9" i="3" s="1"/>
  <c r="J9" i="3"/>
  <c r="L9" i="3" s="1"/>
  <c r="N9" i="3" s="1"/>
  <c r="J11" i="3"/>
  <c r="L11" i="3" s="1"/>
  <c r="O11" i="3" s="1"/>
  <c r="L4" i="3"/>
  <c r="K4" i="3"/>
  <c r="J18" i="3"/>
  <c r="L18" i="3" s="1"/>
  <c r="N18" i="3" s="1"/>
  <c r="J17" i="3"/>
  <c r="L17" i="3" s="1"/>
  <c r="J16" i="3"/>
  <c r="L16" i="3" s="1"/>
  <c r="N16" i="3" s="1"/>
  <c r="J15" i="3"/>
  <c r="L15" i="3" s="1"/>
  <c r="N15" i="3" s="1"/>
  <c r="J14" i="3"/>
  <c r="L14" i="3" s="1"/>
  <c r="N14" i="3" s="1"/>
  <c r="J13" i="3"/>
  <c r="L13" i="3" s="1"/>
  <c r="J12" i="3"/>
  <c r="L12" i="3" s="1"/>
  <c r="N12" i="3" s="1"/>
  <c r="J10" i="3"/>
  <c r="L10" i="3" s="1"/>
  <c r="N10" i="3" s="1"/>
  <c r="J8" i="3"/>
  <c r="L8" i="3" s="1"/>
  <c r="J7" i="3"/>
  <c r="L7" i="3" s="1"/>
  <c r="N7" i="3" s="1"/>
  <c r="J6" i="3"/>
  <c r="L6" i="3" s="1"/>
  <c r="N6" i="3" s="1"/>
  <c r="J5" i="3"/>
  <c r="L5" i="3" s="1"/>
  <c r="N5" i="3" s="1"/>
  <c r="J4" i="3"/>
  <c r="I5" i="3"/>
  <c r="K5" i="3" s="1"/>
  <c r="I6" i="3"/>
  <c r="K6" i="3" s="1"/>
  <c r="I7" i="3"/>
  <c r="K7" i="3" s="1"/>
  <c r="M7" i="3" s="1"/>
  <c r="I8" i="3"/>
  <c r="K8" i="3" s="1"/>
  <c r="I10" i="3"/>
  <c r="K10" i="3" s="1"/>
  <c r="M10" i="3" s="1"/>
  <c r="I12" i="3"/>
  <c r="K12" i="3" s="1"/>
  <c r="M12" i="3" s="1"/>
  <c r="I13" i="3"/>
  <c r="K13" i="3" s="1"/>
  <c r="M13" i="3" s="1"/>
  <c r="I14" i="3"/>
  <c r="K14" i="3" s="1"/>
  <c r="I15" i="3"/>
  <c r="K15" i="3" s="1"/>
  <c r="M15" i="3" s="1"/>
  <c r="I16" i="3"/>
  <c r="K16" i="3" s="1"/>
  <c r="M16" i="3" s="1"/>
  <c r="I17" i="3"/>
  <c r="K17" i="3" s="1"/>
  <c r="M17" i="3" s="1"/>
  <c r="I18" i="3"/>
  <c r="K18" i="3" s="1"/>
  <c r="I4" i="3"/>
  <c r="N11" i="3" l="1"/>
  <c r="Q9" i="3"/>
  <c r="O30" i="3"/>
  <c r="O24" i="3"/>
  <c r="Q24" i="3" s="1"/>
  <c r="M24" i="3"/>
  <c r="P24" i="3" s="1"/>
  <c r="Q30" i="3"/>
  <c r="M34" i="3"/>
  <c r="P34" i="3" s="1"/>
  <c r="O34" i="3"/>
  <c r="O36" i="3"/>
  <c r="Q36" i="3" s="1"/>
  <c r="M36" i="3"/>
  <c r="P36" i="3" s="1"/>
  <c r="M33" i="3"/>
  <c r="P33" i="3" s="1"/>
  <c r="O33" i="3"/>
  <c r="Q33" i="3"/>
  <c r="O25" i="3"/>
  <c r="Q25" i="3" s="1"/>
  <c r="M25" i="3"/>
  <c r="P25" i="3" s="1"/>
  <c r="P28" i="3"/>
  <c r="O31" i="3"/>
  <c r="Q31" i="3" s="1"/>
  <c r="M31" i="3"/>
  <c r="P31" i="3" s="1"/>
  <c r="N23" i="3"/>
  <c r="L38" i="3"/>
  <c r="M26" i="3"/>
  <c r="P26" i="3" s="1"/>
  <c r="O26" i="3"/>
  <c r="Q26" i="3" s="1"/>
  <c r="Q34" i="3"/>
  <c r="O32" i="3"/>
  <c r="M32" i="3"/>
  <c r="P32" i="3" s="1"/>
  <c r="Q32" i="3"/>
  <c r="N35" i="3"/>
  <c r="O35" i="3"/>
  <c r="M29" i="3"/>
  <c r="P29" i="3" s="1"/>
  <c r="J38" i="3"/>
  <c r="M37" i="3"/>
  <c r="P37" i="3" s="1"/>
  <c r="O28" i="3"/>
  <c r="Q28" i="3" s="1"/>
  <c r="M30" i="3"/>
  <c r="P30" i="3" s="1"/>
  <c r="K23" i="3"/>
  <c r="P9" i="3"/>
  <c r="O9" i="3"/>
  <c r="M8" i="3"/>
  <c r="M19" i="3" s="1"/>
  <c r="M14" i="3"/>
  <c r="N19" i="3"/>
  <c r="L19" i="3"/>
  <c r="O19" i="3" s="1"/>
  <c r="K19" i="3"/>
  <c r="I19" i="3"/>
  <c r="J19" i="3"/>
  <c r="G38" i="1"/>
  <c r="G40" i="1"/>
  <c r="G39" i="1"/>
  <c r="G28" i="1"/>
  <c r="G27" i="1"/>
  <c r="G26" i="1"/>
  <c r="G36" i="1"/>
  <c r="G35" i="1"/>
  <c r="G34" i="1"/>
  <c r="G30" i="1"/>
  <c r="G31" i="1"/>
  <c r="G32" i="1"/>
  <c r="G24" i="1"/>
  <c r="G23" i="1"/>
  <c r="G9" i="1"/>
  <c r="G8" i="1"/>
  <c r="G7" i="1"/>
  <c r="G6" i="1"/>
  <c r="G3" i="1"/>
  <c r="G2" i="1"/>
  <c r="Q11" i="3" l="1"/>
  <c r="P11" i="3"/>
  <c r="Q19" i="3"/>
  <c r="Q35" i="3"/>
  <c r="N38" i="3"/>
  <c r="O23" i="3"/>
  <c r="Q23" i="3" s="1"/>
  <c r="M23" i="3"/>
  <c r="K38" i="3"/>
  <c r="O38" i="3" s="1"/>
  <c r="P35" i="3"/>
  <c r="P19" i="3"/>
  <c r="P23" i="3" l="1"/>
  <c r="M38" i="3"/>
  <c r="P38" i="3" s="1"/>
  <c r="Q3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<sst xmlns="http://schemas.openxmlformats.org/spreadsheetml/2006/main" count="1872" uniqueCount="187">
  <si>
    <t>model</t>
  </si>
  <si>
    <t>scenario</t>
  </si>
  <si>
    <t>variable</t>
  </si>
  <si>
    <t>unit</t>
  </si>
  <si>
    <t>Reference</t>
  </si>
  <si>
    <t>EDGAR AR6</t>
  </si>
  <si>
    <t>Emissions|CO2</t>
  </si>
  <si>
    <t>year</t>
  </si>
  <si>
    <t>value</t>
  </si>
  <si>
    <t>Mt CO2/yr</t>
  </si>
  <si>
    <t>Emissions|CH4</t>
  </si>
  <si>
    <t>Emissions|N2O</t>
  </si>
  <si>
    <t>Mt CH4/yr</t>
  </si>
  <si>
    <t>Primary Energy</t>
  </si>
  <si>
    <t>Secondary Energy|Electricity|Wind</t>
  </si>
  <si>
    <t>Secondary Energy|Electricity|Nuclear</t>
  </si>
  <si>
    <t>IEA 2019</t>
  </si>
  <si>
    <t>Secondary Energy|Electricity|Solar</t>
  </si>
  <si>
    <t>Secondary Energy|Electricity|Solar|PV</t>
  </si>
  <si>
    <t>Secondary Energy|Electricity|Solar|Thermal</t>
  </si>
  <si>
    <t>EJ/yr</t>
  </si>
  <si>
    <t>Secondary Energy|Electricity</t>
  </si>
  <si>
    <t>%</t>
  </si>
  <si>
    <t>region</t>
  </si>
  <si>
    <t>World</t>
  </si>
  <si>
    <t>Primary Energy|Renewables share</t>
  </si>
  <si>
    <t>Emissions|CO2|Energy and Industrial Processes</t>
  </si>
  <si>
    <t>kt N2O/yr</t>
  </si>
  <si>
    <t>Production</t>
  </si>
  <si>
    <t>3 893 679</t>
  </si>
  <si>
    <t>4 552 548</t>
  </si>
  <si>
    <t>3 293 124</t>
  </si>
  <si>
    <t>706 814</t>
  </si>
  <si>
    <t>362 332</t>
  </si>
  <si>
    <t>286 377</t>
  </si>
  <si>
    <t>1 324 214</t>
  </si>
  <si>
    <t>2 062</t>
  </si>
  <si>
    <t>14 421 151</t>
  </si>
  <si>
    <t>Coal</t>
  </si>
  <si>
    <t>Crude oil</t>
  </si>
  <si>
    <t>Oil products</t>
  </si>
  <si>
    <t>Natural gas</t>
  </si>
  <si>
    <t>Nuclear</t>
  </si>
  <si>
    <t>Hydro</t>
  </si>
  <si>
    <t>Wind, solar, etc.</t>
  </si>
  <si>
    <t>Biofuels and waste</t>
  </si>
  <si>
    <t>Electricity</t>
  </si>
  <si>
    <t>Heat</t>
  </si>
  <si>
    <t>Total</t>
  </si>
  <si>
    <t>-1 758 789</t>
  </si>
  <si>
    <t>-30 837</t>
  </si>
  <si>
    <t>-146 137</t>
  </si>
  <si>
    <t>-910 907</t>
  </si>
  <si>
    <t>-703 393</t>
  </si>
  <si>
    <t>-362 332</t>
  </si>
  <si>
    <t>-233 459</t>
  </si>
  <si>
    <t>-135 891</t>
  </si>
  <si>
    <t>1 931 734</t>
  </si>
  <si>
    <t>-2 350 907</t>
  </si>
  <si>
    <t>Electricity plants</t>
  </si>
  <si>
    <t>10 159 646</t>
  </si>
  <si>
    <t>6 431 095</t>
  </si>
  <si>
    <t>Oil</t>
  </si>
  <si>
    <t>783 703</t>
  </si>
  <si>
    <t>554 915</t>
  </si>
  <si>
    <t>6 150 200</t>
  </si>
  <si>
    <t>6 284 473</t>
  </si>
  <si>
    <t>Biofuels</t>
  </si>
  <si>
    <t>518 467</t>
  </si>
  <si>
    <t>641 308</t>
  </si>
  <si>
    <t>Waste</t>
  </si>
  <si>
    <t>118 773</t>
  </si>
  <si>
    <t>477 666</t>
  </si>
  <si>
    <t>25 956</t>
  </si>
  <si>
    <t>Geothermal</t>
  </si>
  <si>
    <t>44 411</t>
  </si>
  <si>
    <t>Solar PV</t>
  </si>
  <si>
    <t>554 382</t>
  </si>
  <si>
    <t>Solar thermal</t>
  </si>
  <si>
    <t>11 321</t>
  </si>
  <si>
    <t>2 270</t>
  </si>
  <si>
    <t>Wind</t>
  </si>
  <si>
    <t>1 273 409</t>
  </si>
  <si>
    <t>Tide</t>
  </si>
  <si>
    <t>1 005</t>
  </si>
  <si>
    <t>Other sources</t>
  </si>
  <si>
    <t>34 662</t>
  </si>
  <si>
    <t>561 007</t>
  </si>
  <si>
    <t>Municipal Waste</t>
  </si>
  <si>
    <t>76 472</t>
  </si>
  <si>
    <t>296 165</t>
  </si>
  <si>
    <t>Waste (renewable)</t>
  </si>
  <si>
    <t>38 648</t>
  </si>
  <si>
    <t>149 551</t>
  </si>
  <si>
    <t>Total production</t>
  </si>
  <si>
    <t>26 730 065</t>
  </si>
  <si>
    <t>15 023 100</t>
  </si>
  <si>
    <t>GWh</t>
  </si>
  <si>
    <t>TJ</t>
  </si>
  <si>
    <t>raw</t>
  </si>
  <si>
    <t>converted</t>
  </si>
  <si>
    <t>IEA 2015 ed 1st calc</t>
  </si>
  <si>
    <t>IEA 2015 SR15</t>
  </si>
  <si>
    <t>EJ</t>
  </si>
  <si>
    <t>Elec</t>
  </si>
  <si>
    <t>heat</t>
  </si>
  <si>
    <t>9 534 199</t>
  </si>
  <si>
    <t>5 763 712</t>
  </si>
  <si>
    <t>1 027 686</t>
  </si>
  <si>
    <t>595 292</t>
  </si>
  <si>
    <t>5 525 879</t>
  </si>
  <si>
    <t>5 892 054</t>
  </si>
  <si>
    <t>415 631</t>
  </si>
  <si>
    <t>547 315</t>
  </si>
  <si>
    <t>101 843</t>
  </si>
  <si>
    <t>413 572</t>
  </si>
  <si>
    <t>2 570 070</t>
  </si>
  <si>
    <t>25 618</t>
  </si>
  <si>
    <t>3 982 151</t>
  </si>
  <si>
    <t>80 562</t>
  </si>
  <si>
    <t>34 251</t>
  </si>
  <si>
    <t>250 076</t>
  </si>
  <si>
    <t>9 605</t>
  </si>
  <si>
    <t>1 062</t>
  </si>
  <si>
    <t>833 732</t>
  </si>
  <si>
    <t>1 006</t>
  </si>
  <si>
    <t>35 741</t>
  </si>
  <si>
    <t>469 538</t>
  </si>
  <si>
    <t>73 417</t>
  </si>
  <si>
    <t>274 870</t>
  </si>
  <si>
    <t>37 528</t>
  </si>
  <si>
    <t>143 153</t>
  </si>
  <si>
    <t>24 368 183</t>
  </si>
  <si>
    <t>13 742 413</t>
  </si>
  <si>
    <t>https://www.iea.org/data-and-statistics/data-tables?country=WORLD&amp;energy=Electricity&amp;year=2015</t>
  </si>
  <si>
    <t>https://www.iea.org/data-and-statistics/data-tables?country=WORLD&amp;energy=Electricity&amp;year=2018</t>
  </si>
  <si>
    <t>Primary</t>
  </si>
  <si>
    <t xml:space="preserve">without </t>
  </si>
  <si>
    <t>with</t>
  </si>
  <si>
    <t>sum with</t>
  </si>
  <si>
    <t>wum without</t>
  </si>
  <si>
    <t>IEA</t>
  </si>
  <si>
    <t>BP</t>
  </si>
  <si>
    <t>IRENA</t>
  </si>
  <si>
    <t>EMBERS</t>
  </si>
  <si>
    <t>Embers solar</t>
  </si>
  <si>
    <t>Embers wind</t>
  </si>
  <si>
    <t>EMBERS 2020</t>
  </si>
  <si>
    <t>Region</t>
  </si>
  <si>
    <t>Country</t>
  </si>
  <si>
    <t>Type</t>
  </si>
  <si>
    <t>Category</t>
  </si>
  <si>
    <t>Year</t>
  </si>
  <si>
    <t>Value_TWh</t>
  </si>
  <si>
    <t>Source</t>
  </si>
  <si>
    <t>AnnualProduction</t>
  </si>
  <si>
    <t>FractionOfAnnualProduction</t>
  </si>
  <si>
    <t>Totals</t>
  </si>
  <si>
    <t>Fossil generation</t>
  </si>
  <si>
    <t>Sum of constituent countries</t>
  </si>
  <si>
    <t>Gas</t>
  </si>
  <si>
    <t>Other fossil</t>
  </si>
  <si>
    <t>Fossil-free generation</t>
  </si>
  <si>
    <t>Solar</t>
  </si>
  <si>
    <t>Biomass and waste</t>
  </si>
  <si>
    <t>Other renewables</t>
  </si>
  <si>
    <t>Net imports</t>
  </si>
  <si>
    <t>Demand</t>
  </si>
  <si>
    <t>IRENA wind</t>
  </si>
  <si>
    <t>IRENA solar</t>
  </si>
  <si>
    <t>Selected indicators: Electricity generation (GWh).</t>
  </si>
  <si>
    <t>Selected technologies: Wind; Onshore wind energy; Offshore wind energy; Solar; Solar photovoltaic; Concentrated solar power.</t>
  </si>
  <si>
    <t>Selected countries and areas: World.</t>
  </si>
  <si>
    <t>Selected years: 2000; 2001; 2002; 2003; 2004; 2005; 2006; 2007; 2008; 2009; 2010; 2011; 2012; 2013; 2014; 2015; 2016; 2017; 2018; 2019.</t>
  </si>
  <si>
    <t>Show data flags: no.</t>
  </si>
  <si>
    <t>Source: IRENA (2020), Renewable Capacity Statistics 2020; &amp; IRENA (2020), Renewable Energy Statistics 2020, The International Renewable Energy Agency, Abu Dhabi.</t>
  </si>
  <si>
    <t>Indicator</t>
  </si>
  <si>
    <t>Technology</t>
  </si>
  <si>
    <t>Country/area</t>
  </si>
  <si>
    <t>Electricity generation (GWh)</t>
  </si>
  <si>
    <t>Onshore wind energy</t>
  </si>
  <si>
    <t>Offshore wind energy</t>
  </si>
  <si>
    <t>Solar photovoltaic</t>
  </si>
  <si>
    <t>Concentrated solar power</t>
  </si>
  <si>
    <t>Average</t>
  </si>
  <si>
    <t>Solar-Wind-composite</t>
  </si>
  <si>
    <t>Secondary Energy|Electricity|Solar-Wind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</si>
</sst>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#\ ###\ ##0"/>
    <numFmt numFmtId="166" formatCode="#\ ###\ ##0;\-#\ ###\ ##0;&quot;&quot;"/>
    <numFmt numFmtId="167" formatCode="0.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FFFF"/>
      <name val="Inherit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4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1" fontId="0" fillId="0" borderId="0" xfId="0" applyNumberForma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2" fontId="0" fillId="0" borderId="0" xfId="0" applyNumberFormat="1"/>
    <xf numFmtId="1" fontId="3" fillId="0" borderId="0" xfId="0" applyNumberFormat="1" applyFont="1"/>
    <xf numFmtId="0" fontId="0" fillId="0" borderId="3" xfId="0" applyBorder="1"/>
    <xf numFmtId="164" fontId="0" fillId="0" borderId="0" xfId="0" applyNumberFormat="1"/>
    <xf numFmtId="1" fontId="7" fillId="0" borderId="0" xfId="0" applyNumberFormat="1" applyFont="1"/>
    <xf numFmtId="2" fontId="0" fillId="0" borderId="3" xfId="0" applyNumberFormat="1" applyBorder="1"/>
    <xf numFmtId="0" fontId="6" fillId="0" borderId="0" xfId="3"/>
    <xf numFmtId="2" fontId="0" fillId="0" borderId="0" xfId="0" applyNumberFormat="1" applyBorder="1"/>
    <xf numFmtId="2" fontId="3" fillId="0" borderId="0" xfId="0" applyNumberFormat="1" applyFont="1"/>
    <xf numFmtId="1" fontId="0" fillId="0" borderId="4" xfId="0" applyNumberFormat="1" applyBorder="1"/>
    <xf numFmtId="1" fontId="0" fillId="0" borderId="5" xfId="0" applyNumberFormat="1" applyBorder="1"/>
    <xf numFmtId="1" fontId="3" fillId="0" borderId="5" xfId="0" applyNumberFormat="1" applyFont="1" applyBorder="1"/>
    <xf numFmtId="2" fontId="0" fillId="0" borderId="4" xfId="0" applyNumberFormat="1" applyBorder="1"/>
    <xf numFmtId="2" fontId="0" fillId="0" borderId="5" xfId="0" applyNumberFormat="1" applyBorder="1"/>
    <xf numFmtId="2" fontId="3" fillId="0" borderId="5" xfId="0" applyNumberFormat="1" applyFont="1" applyBorder="1"/>
    <xf numFmtId="1" fontId="0" fillId="0" borderId="6" xfId="0" applyNumberFormat="1" applyBorder="1"/>
    <xf numFmtId="1" fontId="0" fillId="0" borderId="7" xfId="0" applyNumberFormat="1" applyBorder="1"/>
    <xf numFmtId="2" fontId="0" fillId="0" borderId="6" xfId="0" applyNumberFormat="1" applyBorder="1"/>
    <xf numFmtId="2" fontId="0" fillId="0" borderId="7" xfId="0" applyNumberFormat="1" applyBorder="1"/>
    <xf numFmtId="9" fontId="0" fillId="0" borderId="0" xfId="2" applyFont="1"/>
    <xf numFmtId="2" fontId="3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164" fontId="0" fillId="0" borderId="0" xfId="1" applyNumberFormat="1" applyFont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164" fontId="0" fillId="7" borderId="0" xfId="1" applyNumberFormat="1" applyFont="1" applyFill="1"/>
    <xf numFmtId="11" fontId="0" fillId="0" borderId="0" xfId="0" applyNumberFormat="1"/>
    <xf numFmtId="165" fontId="8" fillId="8" borderId="8" xfId="0" applyNumberFormat="1" applyFont="1" applyFill="1" applyBorder="1"/>
    <xf numFmtId="165" fontId="8" fillId="8" borderId="0" xfId="0" applyNumberFormat="1" applyFont="1" applyFill="1"/>
    <xf numFmtId="166" fontId="8" fillId="8" borderId="0" xfId="0" applyNumberFormat="1" applyFont="1" applyFill="1"/>
    <xf numFmtId="165" fontId="9" fillId="8" borderId="9" xfId="0" applyNumberFormat="1" applyFont="1" applyFill="1" applyBorder="1" applyAlignment="1">
      <alignment horizontal="center"/>
    </xf>
    <xf numFmtId="165" fontId="9" fillId="8" borderId="6" xfId="0" applyNumberFormat="1" applyFont="1" applyFill="1" applyBorder="1" applyAlignment="1">
      <alignment horizontal="center"/>
    </xf>
    <xf numFmtId="165" fontId="9" fillId="8" borderId="7" xfId="0" applyNumberFormat="1" applyFont="1" applyFill="1" applyBorder="1" applyAlignment="1">
      <alignment horizontal="center"/>
    </xf>
    <xf numFmtId="165" fontId="8" fillId="8" borderId="10" xfId="0" applyNumberFormat="1" applyFont="1" applyFill="1" applyBorder="1"/>
    <xf numFmtId="165" fontId="8" fillId="8" borderId="4" xfId="0" applyNumberFormat="1" applyFont="1" applyFill="1" applyBorder="1"/>
    <xf numFmtId="165" fontId="8" fillId="8" borderId="11" xfId="0" applyNumberFormat="1" applyFont="1" applyFill="1" applyBorder="1"/>
    <xf numFmtId="165" fontId="8" fillId="8" borderId="12" xfId="0" applyNumberFormat="1" applyFont="1" applyFill="1" applyBorder="1"/>
    <xf numFmtId="165" fontId="8" fillId="8" borderId="9" xfId="0" applyNumberFormat="1" applyFont="1" applyFill="1" applyBorder="1"/>
    <xf numFmtId="165" fontId="8" fillId="8" borderId="6" xfId="0" applyNumberFormat="1" applyFont="1" applyFill="1" applyBorder="1"/>
    <xf numFmtId="165" fontId="8" fillId="8" borderId="7" xfId="0" applyNumberFormat="1" applyFont="1" applyFill="1" applyBorder="1"/>
    <xf numFmtId="0" fontId="0" fillId="0" borderId="6" xfId="0" applyBorder="1"/>
    <xf numFmtId="0" fontId="0" fillId="0" borderId="0" xfId="0" applyFill="1" applyBorder="1"/>
    <xf numFmtId="167" fontId="0" fillId="0" borderId="0" xfId="0" applyNumberFormat="1" applyFill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Solar-Wind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'Solar-Wind-comparison'!$B$2</c:f>
              <c:strCache>
                <c:ptCount val="1"/>
                <c:pt idx="0">
                  <c:v>BP</c:v>
                </c:pt>
              </c:strCache>
            </c:strRef>
          </c:tx>
          <c:spPr>
            <a:ln w="4762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'Solar-Wind-comparison'!$C$1:$H$1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'Solar-Wind-comparison'!$C$2:$H$2</c:f>
              <c:numCache>
                <c:formatCode>General</c:formatCode>
                <c:ptCount val="6"/>
                <c:pt idx="0" formatCode="0.00">
                  <c:v>3.9203999999999999</c:v>
                </c:pt>
                <c:pt idx="1">
                  <c:v>4.6512000000000002</c:v>
                </c:pt>
                <c:pt idx="2" formatCode="0.00">
                  <c:v>5.7168000000000001</c:v>
                </c:pt>
                <c:pt idx="3">
                  <c:v>6.6707999999999998</c:v>
                </c:pt>
                <c:pt idx="4">
                  <c:v>7.7544000000000004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7-4B94-8D71-AE077618BE1A}"/>
            </c:ext>
          </c:extLst>
        </c:ser>
        <c:ser>
          <c:idx val="1"/>
          <c:order val="1"/>
          <c:tx>
            <c:strRef>
              <c:f>'Solar-Wind-comparison'!$B$3</c:f>
              <c:strCache>
                <c:ptCount val="1"/>
                <c:pt idx="0">
                  <c:v>IEA</c:v>
                </c:pt>
              </c:strCache>
            </c:strRef>
          </c:tx>
          <c:spPr>
            <a:ln w="508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'Solar-Wind-comparison'!$C$1:$H$1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'Solar-Wind-comparison'!$C$3:$H$3</c:f>
              <c:numCache>
                <c:formatCode>0.00</c:formatCode>
                <c:ptCount val="6"/>
                <c:pt idx="0" formatCode="General">
                  <c:v>3.94</c:v>
                </c:pt>
                <c:pt idx="2">
                  <c:v>5.69</c:v>
                </c:pt>
                <c:pt idx="3">
                  <c:v>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7-4B94-8D71-AE077618BE1A}"/>
            </c:ext>
          </c:extLst>
        </c:ser>
        <c:ser>
          <c:idx val="2"/>
          <c:order val="2"/>
          <c:tx>
            <c:strRef>
              <c:f>'Solar-Wind-comparison'!$B$4</c:f>
              <c:strCache>
                <c:ptCount val="1"/>
                <c:pt idx="0">
                  <c:v>IRENA</c:v>
                </c:pt>
              </c:strCache>
            </c:strRef>
          </c:tx>
          <c:spPr>
            <a:ln w="444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'Solar-Wind-comparison'!$C$1:$H$1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'Solar-Wind-comparison'!$C$4:$H$4</c:f>
              <c:numCache>
                <c:formatCode>0.00</c:formatCode>
                <c:ptCount val="6"/>
                <c:pt idx="0">
                  <c:v>3.8958582239999999</c:v>
                </c:pt>
                <c:pt idx="1">
                  <c:v>4.6138839191999983</c:v>
                </c:pt>
                <c:pt idx="2">
                  <c:v>5.6579669747999981</c:v>
                </c:pt>
                <c:pt idx="3">
                  <c:v>6.5698092179999987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C7-4B94-8D71-AE077618BE1A}"/>
            </c:ext>
          </c:extLst>
        </c:ser>
        <c:ser>
          <c:idx val="3"/>
          <c:order val="3"/>
          <c:tx>
            <c:strRef>
              <c:f>'Solar-Wind-comparison'!$B$5</c:f>
              <c:strCache>
                <c:ptCount val="1"/>
                <c:pt idx="0">
                  <c:v>EMBERS</c:v>
                </c:pt>
              </c:strCache>
            </c:strRef>
          </c:tx>
          <c:spPr>
            <a:ln w="381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'Solar-Wind-comparison'!$C$1:$H$1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'Solar-Wind-comparison'!$C$5:$H$5</c:f>
              <c:numCache>
                <c:formatCode>0.00</c:formatCode>
                <c:ptCount val="6"/>
                <c:pt idx="0">
                  <c:v>3.8940117285600002</c:v>
                </c:pt>
                <c:pt idx="1">
                  <c:v>4.6303306952399996</c:v>
                </c:pt>
                <c:pt idx="2">
                  <c:v>5.67344579292</c:v>
                </c:pt>
                <c:pt idx="3">
                  <c:v>6.5975696452800001</c:v>
                </c:pt>
                <c:pt idx="4">
                  <c:v>7.5709195725600003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C7-4B94-8D71-AE077618BE1A}"/>
            </c:ext>
          </c:extLst>
        </c:ser>
        <c:ser>
          <c:idx val="4"/>
          <c:order val="4"/>
          <c:tx>
            <c:strRef>
              <c:f>'Solar-Wind-comparison'!$B$6</c:f>
              <c:strCache>
                <c:ptCount val="1"/>
                <c:pt idx="0">
                  <c:v>Average</c:v>
                </c:pt>
              </c:strCache>
            </c:strRef>
          </c:tx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'Solar-Wind-comparison'!$C$1:$H$1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'Solar-Wind-comparison'!$C$6:$H$6</c:f>
              <c:numCache>
                <c:formatCode>0.00</c:formatCode>
                <c:ptCount val="6"/>
                <c:pt idx="0">
                  <c:v>3.9125674881400001</c:v>
                </c:pt>
                <c:pt idx="1">
                  <c:v>4.6318048714799991</c:v>
                </c:pt>
                <c:pt idx="2">
                  <c:v>5.6845531919299992</c:v>
                </c:pt>
                <c:pt idx="3">
                  <c:v>6.5470447158199994</c:v>
                </c:pt>
                <c:pt idx="4">
                  <c:v>7.6626597862800008</c:v>
                </c:pt>
                <c:pt idx="5" formatCode="0.0000">
                  <c:v>8.5123533429161853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C7-4B94-8D71-AE077618BE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88103535"/>
        <c:axId val="325833855"/>
      </c:lineChart>
      <c:catAx>
        <c:axId val="58810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25833855"/>
        <c:crosses val="autoZero"/>
        <c:auto val="1"/>
        <c:lblAlgn val="ctr"/>
        <c:lblOffset val="100"/>
        <c:noMultiLvlLbl val="0"/>
      </c:catAx>
      <c:valAx>
        <c:axId val="325833855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810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8</xdr:row>
      <xdr:rowOff>38100</xdr:rowOff>
    </xdr:from>
    <xdr:to>
      <xdr:col>19</xdr:col>
      <xdr:colOff>285750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DEC77E-713E-4151-9E6C-EB4216B31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ea.org/data-and-statistics/data-tables?country=WORLD&amp;energy=Electricity&amp;year=2015" TargetMode="External"/><Relationship Id="rId1" Type="http://schemas.openxmlformats.org/officeDocument/2006/relationships/hyperlink" Target="https://www.iea.org/data-and-statistics/data-tables?country=WORLD&amp;energy=Electricity&amp;year=201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0232-2E04-416C-96C2-CBBD89C5F21D}">
  <dimension ref="A1:J87"/>
  <sheetViews>
    <sheetView topLeftCell="A70" workbookViewId="0">
      <selection activeCell="A88" sqref="A88:A95"/>
    </sheetView>
  </sheetViews>
  <sheetFormatPr defaultRowHeight="15"/>
  <cols>
    <col min="1" max="1" width="14.42578125" customWidth="1"/>
    <col min="2" max="3" width="16.42578125" customWidth="1"/>
    <col min="4" max="4" width="43.7109375" customWidth="1"/>
    <col min="7" max="7" width="14.7109375" style="8" bestFit="1" customWidth="1"/>
  </cols>
  <sheetData>
    <row r="1" spans="1:7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7</v>
      </c>
      <c r="G1" s="8" t="s">
        <v>8</v>
      </c>
    </row>
    <row r="2" spans="1:7">
      <c r="A2" t="s">
        <v>4</v>
      </c>
      <c r="B2" t="s">
        <v>5</v>
      </c>
      <c r="C2" t="s">
        <v>24</v>
      </c>
      <c r="D2" t="s">
        <v>6</v>
      </c>
      <c r="E2" t="s">
        <v>9</v>
      </c>
      <c r="F2">
        <v>2015</v>
      </c>
      <c r="G2" s="8">
        <f>36311+6218</f>
        <v>42529</v>
      </c>
    </row>
    <row r="3" spans="1:7">
      <c r="A3" t="s">
        <v>4</v>
      </c>
      <c r="B3" t="s">
        <v>5</v>
      </c>
      <c r="C3" t="s">
        <v>24</v>
      </c>
      <c r="D3" t="s">
        <v>6</v>
      </c>
      <c r="E3" t="s">
        <v>9</v>
      </c>
      <c r="F3">
        <v>2018</v>
      </c>
      <c r="G3" s="8">
        <f>37525+6267</f>
        <v>43792</v>
      </c>
    </row>
    <row r="4" spans="1:7">
      <c r="A4" t="s">
        <v>4</v>
      </c>
      <c r="B4" t="s">
        <v>5</v>
      </c>
      <c r="C4" t="s">
        <v>24</v>
      </c>
      <c r="D4" t="s">
        <v>26</v>
      </c>
      <c r="E4" t="s">
        <v>9</v>
      </c>
      <c r="F4">
        <v>2015</v>
      </c>
      <c r="G4" s="8">
        <v>36311</v>
      </c>
    </row>
    <row r="5" spans="1:7">
      <c r="A5" t="s">
        <v>4</v>
      </c>
      <c r="B5" t="s">
        <v>5</v>
      </c>
      <c r="C5" t="s">
        <v>24</v>
      </c>
      <c r="D5" t="s">
        <v>26</v>
      </c>
      <c r="E5" t="s">
        <v>9</v>
      </c>
      <c r="F5">
        <v>2018</v>
      </c>
      <c r="G5" s="8">
        <v>37525</v>
      </c>
    </row>
    <row r="6" spans="1:7">
      <c r="A6" t="s">
        <v>4</v>
      </c>
      <c r="B6" t="s">
        <v>5</v>
      </c>
      <c r="C6" t="s">
        <v>24</v>
      </c>
      <c r="D6" t="s">
        <v>10</v>
      </c>
      <c r="E6" t="s">
        <v>12</v>
      </c>
      <c r="F6">
        <v>2015</v>
      </c>
      <c r="G6" s="8">
        <f>10767/32</f>
        <v>336.46875</v>
      </c>
    </row>
    <row r="7" spans="1:7">
      <c r="A7" t="s">
        <v>4</v>
      </c>
      <c r="B7" t="s">
        <v>5</v>
      </c>
      <c r="C7" t="s">
        <v>24</v>
      </c>
      <c r="D7" t="s">
        <v>10</v>
      </c>
      <c r="E7" t="s">
        <v>12</v>
      </c>
      <c r="F7">
        <v>2018</v>
      </c>
      <c r="G7" s="8">
        <f>11199/32</f>
        <v>349.96875</v>
      </c>
    </row>
    <row r="8" spans="1:7">
      <c r="A8" t="s">
        <v>4</v>
      </c>
      <c r="B8" t="s">
        <v>5</v>
      </c>
      <c r="C8" t="s">
        <v>24</v>
      </c>
      <c r="D8" t="s">
        <v>11</v>
      </c>
      <c r="E8" t="s">
        <v>27</v>
      </c>
      <c r="F8">
        <v>2015</v>
      </c>
      <c r="G8" s="8">
        <f>2384/261*1000</f>
        <v>9134.0996168582387</v>
      </c>
    </row>
    <row r="9" spans="1:7">
      <c r="A9" t="s">
        <v>4</v>
      </c>
      <c r="B9" t="s">
        <v>5</v>
      </c>
      <c r="C9" t="s">
        <v>24</v>
      </c>
      <c r="D9" t="s">
        <v>11</v>
      </c>
      <c r="E9" t="s">
        <v>27</v>
      </c>
      <c r="F9">
        <v>2018</v>
      </c>
      <c r="G9" s="8">
        <f>2471/261*1000</f>
        <v>9467.4329501915709</v>
      </c>
    </row>
    <row r="10" spans="1:7">
      <c r="A10" t="s">
        <v>4</v>
      </c>
      <c r="B10" t="s">
        <v>16</v>
      </c>
      <c r="C10" t="s">
        <v>24</v>
      </c>
      <c r="D10" t="s">
        <v>13</v>
      </c>
      <c r="E10" t="s">
        <v>20</v>
      </c>
      <c r="F10">
        <v>2015</v>
      </c>
      <c r="G10" s="29">
        <v>549.76174786368006</v>
      </c>
    </row>
    <row r="11" spans="1:7">
      <c r="A11" t="s">
        <v>4</v>
      </c>
      <c r="B11" t="s">
        <v>16</v>
      </c>
      <c r="C11" t="s">
        <v>24</v>
      </c>
      <c r="D11" t="s">
        <v>13</v>
      </c>
      <c r="E11" t="s">
        <v>20</v>
      </c>
      <c r="F11">
        <v>2016</v>
      </c>
      <c r="G11" s="29">
        <v>553.87358948988003</v>
      </c>
    </row>
    <row r="12" spans="1:7">
      <c r="A12" t="s">
        <v>4</v>
      </c>
      <c r="B12" t="s">
        <v>16</v>
      </c>
      <c r="C12" t="s">
        <v>24</v>
      </c>
      <c r="D12" t="s">
        <v>13</v>
      </c>
      <c r="E12" t="s">
        <v>20</v>
      </c>
      <c r="F12">
        <v>2017</v>
      </c>
      <c r="G12" s="29">
        <v>564.72770059920003</v>
      </c>
    </row>
    <row r="13" spans="1:7">
      <c r="A13" t="s">
        <v>4</v>
      </c>
      <c r="B13" t="s">
        <v>16</v>
      </c>
      <c r="C13" t="s">
        <v>24</v>
      </c>
      <c r="D13" t="s">
        <v>13</v>
      </c>
      <c r="E13" t="s">
        <v>20</v>
      </c>
      <c r="F13">
        <v>2018</v>
      </c>
      <c r="G13" s="29">
        <v>578.02975956215994</v>
      </c>
    </row>
    <row r="14" spans="1:7">
      <c r="A14" t="s">
        <v>4</v>
      </c>
      <c r="B14" t="s">
        <v>16</v>
      </c>
      <c r="C14" t="s">
        <v>24</v>
      </c>
      <c r="D14" t="s">
        <v>25</v>
      </c>
      <c r="E14" t="s">
        <v>22</v>
      </c>
      <c r="F14">
        <v>2015</v>
      </c>
      <c r="G14" s="8">
        <v>0.13120000000000001</v>
      </c>
    </row>
    <row r="15" spans="1:7">
      <c r="A15" t="s">
        <v>4</v>
      </c>
      <c r="B15" t="s">
        <v>16</v>
      </c>
      <c r="C15" t="s">
        <v>24</v>
      </c>
      <c r="D15" t="s">
        <v>25</v>
      </c>
      <c r="E15" t="s">
        <v>22</v>
      </c>
      <c r="F15">
        <v>2016</v>
      </c>
      <c r="G15" s="8">
        <v>0.13450000000000001</v>
      </c>
    </row>
    <row r="16" spans="1:7">
      <c r="A16" t="s">
        <v>4</v>
      </c>
      <c r="B16" t="s">
        <v>16</v>
      </c>
      <c r="C16" t="s">
        <v>24</v>
      </c>
      <c r="D16" t="s">
        <v>25</v>
      </c>
      <c r="E16" t="s">
        <v>22</v>
      </c>
      <c r="F16">
        <v>2017</v>
      </c>
      <c r="G16" s="8">
        <v>0.13550000000000001</v>
      </c>
    </row>
    <row r="17" spans="1:10">
      <c r="A17" t="s">
        <v>4</v>
      </c>
      <c r="B17" t="s">
        <v>16</v>
      </c>
      <c r="C17" t="s">
        <v>24</v>
      </c>
      <c r="D17" t="s">
        <v>25</v>
      </c>
      <c r="E17" t="s">
        <v>22</v>
      </c>
      <c r="F17">
        <v>2018</v>
      </c>
      <c r="G17" s="31">
        <v>0.15</v>
      </c>
    </row>
    <row r="18" spans="1:10">
      <c r="A18" t="s">
        <v>4</v>
      </c>
      <c r="B18" t="s">
        <v>16</v>
      </c>
      <c r="C18" t="s">
        <v>24</v>
      </c>
      <c r="D18" t="s">
        <v>15</v>
      </c>
      <c r="E18" t="s">
        <v>20</v>
      </c>
      <c r="F18">
        <v>2015</v>
      </c>
      <c r="G18" s="29">
        <v>9.2593912276800001</v>
      </c>
    </row>
    <row r="19" spans="1:10">
      <c r="A19" t="s">
        <v>4</v>
      </c>
      <c r="B19" t="s">
        <v>16</v>
      </c>
      <c r="C19" t="s">
        <v>24</v>
      </c>
      <c r="D19" t="s">
        <v>15</v>
      </c>
      <c r="E19" t="s">
        <v>20</v>
      </c>
      <c r="F19">
        <v>2016</v>
      </c>
      <c r="G19" s="29">
        <v>9.3976247098800005</v>
      </c>
    </row>
    <row r="20" spans="1:10">
      <c r="A20" t="s">
        <v>4</v>
      </c>
      <c r="B20" t="s">
        <v>16</v>
      </c>
      <c r="C20" t="s">
        <v>24</v>
      </c>
      <c r="D20" t="s">
        <v>15</v>
      </c>
      <c r="E20" t="s">
        <v>20</v>
      </c>
      <c r="F20">
        <v>2017</v>
      </c>
      <c r="G20" s="29">
        <v>9.4971445271999997</v>
      </c>
    </row>
    <row r="21" spans="1:10">
      <c r="A21" t="s">
        <v>4</v>
      </c>
      <c r="B21" t="s">
        <v>16</v>
      </c>
      <c r="C21" t="s">
        <v>24</v>
      </c>
      <c r="D21" t="s">
        <v>15</v>
      </c>
      <c r="E21" t="s">
        <v>20</v>
      </c>
      <c r="F21">
        <v>2018</v>
      </c>
      <c r="G21" s="29">
        <v>9.7656532221599992</v>
      </c>
    </row>
    <row r="22" spans="1:10">
      <c r="A22" t="s">
        <v>4</v>
      </c>
      <c r="B22" t="s">
        <v>16</v>
      </c>
      <c r="C22" t="s">
        <v>24</v>
      </c>
      <c r="D22" t="s">
        <v>14</v>
      </c>
      <c r="E22" t="s">
        <v>20</v>
      </c>
      <c r="F22">
        <v>2015</v>
      </c>
      <c r="G22" s="8">
        <f>838314*0.0000036</f>
        <v>3.0179304</v>
      </c>
      <c r="J22" s="8"/>
    </row>
    <row r="23" spans="1:10">
      <c r="A23" t="s">
        <v>4</v>
      </c>
      <c r="B23" t="s">
        <v>16</v>
      </c>
      <c r="C23" t="s">
        <v>24</v>
      </c>
      <c r="D23" t="s">
        <v>14</v>
      </c>
      <c r="E23" t="s">
        <v>20</v>
      </c>
      <c r="F23">
        <v>2016</v>
      </c>
      <c r="G23" s="8">
        <f>958154*0.0000036</f>
        <v>3.4493543999999998</v>
      </c>
      <c r="J23" s="8"/>
    </row>
    <row r="24" spans="1:10">
      <c r="A24" t="s">
        <v>4</v>
      </c>
      <c r="B24" t="s">
        <v>16</v>
      </c>
      <c r="C24" t="s">
        <v>24</v>
      </c>
      <c r="D24" t="s">
        <v>14</v>
      </c>
      <c r="E24" t="s">
        <v>20</v>
      </c>
      <c r="F24">
        <v>2017</v>
      </c>
      <c r="G24" s="8">
        <f>1127319*0.0000036</f>
        <v>4.0583483999999999</v>
      </c>
      <c r="J24" s="8"/>
    </row>
    <row r="25" spans="1:10">
      <c r="A25" t="s">
        <v>4</v>
      </c>
      <c r="B25" t="s">
        <v>16</v>
      </c>
      <c r="C25" t="s">
        <v>24</v>
      </c>
      <c r="D25" t="s">
        <v>14</v>
      </c>
      <c r="E25" t="s">
        <v>20</v>
      </c>
      <c r="F25">
        <v>2018</v>
      </c>
      <c r="G25" s="31">
        <v>4.4483019595559998</v>
      </c>
      <c r="J25" s="8"/>
    </row>
    <row r="26" spans="1:10">
      <c r="A26" t="s">
        <v>4</v>
      </c>
      <c r="B26" t="s">
        <v>16</v>
      </c>
      <c r="C26" t="s">
        <v>24</v>
      </c>
      <c r="D26" t="s">
        <v>17</v>
      </c>
      <c r="E26" t="s">
        <v>20</v>
      </c>
      <c r="F26">
        <v>2015</v>
      </c>
      <c r="G26" s="8">
        <f>G30+G34</f>
        <v>0.93664439999999993</v>
      </c>
      <c r="H26" s="30"/>
    </row>
    <row r="27" spans="1:10">
      <c r="A27" t="s">
        <v>4</v>
      </c>
      <c r="B27" t="s">
        <v>16</v>
      </c>
      <c r="C27" t="s">
        <v>24</v>
      </c>
      <c r="D27" t="s">
        <v>17</v>
      </c>
      <c r="E27" t="s">
        <v>20</v>
      </c>
      <c r="F27">
        <v>2016</v>
      </c>
      <c r="G27" s="8">
        <f>G31+G35</f>
        <v>1.2226391999999999</v>
      </c>
    </row>
    <row r="28" spans="1:10">
      <c r="A28" t="s">
        <v>4</v>
      </c>
      <c r="B28" t="s">
        <v>16</v>
      </c>
      <c r="C28" t="s">
        <v>24</v>
      </c>
      <c r="D28" t="s">
        <v>17</v>
      </c>
      <c r="E28" t="s">
        <v>20</v>
      </c>
      <c r="F28">
        <v>2017</v>
      </c>
      <c r="G28" s="28">
        <f>G32+G36</f>
        <v>1.6358471999999997</v>
      </c>
    </row>
    <row r="29" spans="1:10">
      <c r="A29" t="s">
        <v>4</v>
      </c>
      <c r="B29" t="s">
        <v>16</v>
      </c>
      <c r="C29" t="s">
        <v>24</v>
      </c>
      <c r="D29" t="s">
        <v>17</v>
      </c>
      <c r="E29" t="s">
        <v>20</v>
      </c>
      <c r="F29">
        <v>2018</v>
      </c>
      <c r="G29" s="32">
        <v>1.9064151255239998</v>
      </c>
    </row>
    <row r="30" spans="1:10">
      <c r="A30" t="s">
        <v>4</v>
      </c>
      <c r="B30" t="s">
        <v>16</v>
      </c>
      <c r="C30" t="s">
        <v>24</v>
      </c>
      <c r="D30" t="s">
        <v>18</v>
      </c>
      <c r="E30" t="s">
        <v>20</v>
      </c>
      <c r="F30">
        <v>2015</v>
      </c>
      <c r="G30" s="28">
        <f>250574*0.0000036</f>
        <v>0.90206639999999993</v>
      </c>
    </row>
    <row r="31" spans="1:10">
      <c r="A31" t="s">
        <v>4</v>
      </c>
      <c r="B31" t="s">
        <v>16</v>
      </c>
      <c r="C31" t="s">
        <v>24</v>
      </c>
      <c r="D31" t="s">
        <v>18</v>
      </c>
      <c r="E31" t="s">
        <v>20</v>
      </c>
      <c r="F31">
        <v>2016</v>
      </c>
      <c r="G31" s="28">
        <f>329148*0.0000036</f>
        <v>1.1849327999999999</v>
      </c>
    </row>
    <row r="32" spans="1:10">
      <c r="A32" t="s">
        <v>4</v>
      </c>
      <c r="B32" t="s">
        <v>16</v>
      </c>
      <c r="C32" t="s">
        <v>24</v>
      </c>
      <c r="D32" t="s">
        <v>18</v>
      </c>
      <c r="E32" t="s">
        <v>20</v>
      </c>
      <c r="F32">
        <v>2017</v>
      </c>
      <c r="G32" s="28">
        <f>443554*0.0000036</f>
        <v>1.5967943999999998</v>
      </c>
    </row>
    <row r="33" spans="1:7">
      <c r="A33" t="s">
        <v>4</v>
      </c>
      <c r="B33" t="s">
        <v>16</v>
      </c>
      <c r="C33" t="s">
        <v>24</v>
      </c>
      <c r="D33" t="s">
        <v>18</v>
      </c>
      <c r="E33" t="s">
        <v>20</v>
      </c>
      <c r="F33">
        <v>2018</v>
      </c>
      <c r="G33" s="28"/>
    </row>
    <row r="34" spans="1:7">
      <c r="A34" t="s">
        <v>4</v>
      </c>
      <c r="B34" t="s">
        <v>16</v>
      </c>
      <c r="C34" t="s">
        <v>24</v>
      </c>
      <c r="D34" t="s">
        <v>19</v>
      </c>
      <c r="E34" t="s">
        <v>20</v>
      </c>
      <c r="F34">
        <v>2015</v>
      </c>
      <c r="G34" s="28">
        <f>9605*0.0000036</f>
        <v>3.4577999999999998E-2</v>
      </c>
    </row>
    <row r="35" spans="1:7">
      <c r="A35" t="s">
        <v>4</v>
      </c>
      <c r="B35" t="s">
        <v>16</v>
      </c>
      <c r="C35" t="s">
        <v>24</v>
      </c>
      <c r="D35" t="s">
        <v>19</v>
      </c>
      <c r="E35" t="s">
        <v>20</v>
      </c>
      <c r="F35">
        <v>2016</v>
      </c>
      <c r="G35" s="28">
        <f>10474*0.0000036</f>
        <v>3.7706400000000001E-2</v>
      </c>
    </row>
    <row r="36" spans="1:7">
      <c r="A36" t="s">
        <v>4</v>
      </c>
      <c r="B36" t="s">
        <v>16</v>
      </c>
      <c r="C36" t="s">
        <v>24</v>
      </c>
      <c r="D36" t="s">
        <v>19</v>
      </c>
      <c r="E36" t="s">
        <v>20</v>
      </c>
      <c r="F36">
        <v>2017</v>
      </c>
      <c r="G36" s="28">
        <f>10848*0.0000036</f>
        <v>3.9052799999999999E-2</v>
      </c>
    </row>
    <row r="37" spans="1:7">
      <c r="A37" t="s">
        <v>4</v>
      </c>
      <c r="B37" t="s">
        <v>16</v>
      </c>
      <c r="C37" t="s">
        <v>24</v>
      </c>
      <c r="D37" t="s">
        <v>19</v>
      </c>
      <c r="E37" t="s">
        <v>20</v>
      </c>
      <c r="F37">
        <v>2018</v>
      </c>
      <c r="G37" s="28"/>
    </row>
    <row r="38" spans="1:7">
      <c r="A38" t="s">
        <v>4</v>
      </c>
      <c r="B38" t="s">
        <v>16</v>
      </c>
      <c r="C38" t="s">
        <v>24</v>
      </c>
      <c r="D38" t="s">
        <v>21</v>
      </c>
      <c r="E38" t="s">
        <v>20</v>
      </c>
      <c r="F38">
        <v>2015</v>
      </c>
      <c r="G38" s="8">
        <f>24400476*0.0000036</f>
        <v>87.841713599999991</v>
      </c>
    </row>
    <row r="39" spans="1:7">
      <c r="A39" t="s">
        <v>4</v>
      </c>
      <c r="B39" t="s">
        <v>16</v>
      </c>
      <c r="C39" t="s">
        <v>24</v>
      </c>
      <c r="D39" t="s">
        <v>21</v>
      </c>
      <c r="E39" t="s">
        <v>20</v>
      </c>
      <c r="F39">
        <v>2016</v>
      </c>
      <c r="G39" s="8">
        <f>25095025*0.0000036</f>
        <v>90.342089999999999</v>
      </c>
    </row>
    <row r="40" spans="1:7">
      <c r="A40" t="s">
        <v>4</v>
      </c>
      <c r="B40" t="s">
        <v>16</v>
      </c>
      <c r="C40" t="s">
        <v>24</v>
      </c>
      <c r="D40" t="s">
        <v>21</v>
      </c>
      <c r="E40" t="s">
        <v>20</v>
      </c>
      <c r="F40">
        <v>2017</v>
      </c>
      <c r="G40" s="28">
        <f>25721050*0.0000036</f>
        <v>92.595779999999991</v>
      </c>
    </row>
    <row r="41" spans="1:7">
      <c r="A41" t="s">
        <v>4</v>
      </c>
      <c r="B41" t="s">
        <v>16</v>
      </c>
      <c r="C41" t="s">
        <v>24</v>
      </c>
      <c r="D41" t="s">
        <v>21</v>
      </c>
      <c r="E41" t="s">
        <v>20</v>
      </c>
      <c r="F41">
        <v>2018</v>
      </c>
      <c r="G41" s="32">
        <v>95</v>
      </c>
    </row>
    <row r="42" spans="1:7">
      <c r="A42" t="s">
        <v>4</v>
      </c>
      <c r="B42" t="s">
        <v>147</v>
      </c>
      <c r="C42" t="s">
        <v>24</v>
      </c>
      <c r="D42" t="s">
        <v>17</v>
      </c>
      <c r="E42" t="s">
        <v>20</v>
      </c>
      <c r="F42">
        <v>2000</v>
      </c>
      <c r="G42" s="8">
        <v>3.9183119999999993E-3</v>
      </c>
    </row>
    <row r="43" spans="1:7">
      <c r="A43" t="s">
        <v>4</v>
      </c>
      <c r="B43" t="s">
        <v>147</v>
      </c>
      <c r="C43" t="s">
        <v>24</v>
      </c>
      <c r="D43" t="s">
        <v>17</v>
      </c>
      <c r="E43" t="s">
        <v>20</v>
      </c>
      <c r="F43">
        <v>2001</v>
      </c>
      <c r="G43" s="8">
        <v>4.8793572E-3</v>
      </c>
    </row>
    <row r="44" spans="1:7">
      <c r="A44" t="s">
        <v>4</v>
      </c>
      <c r="B44" t="s">
        <v>147</v>
      </c>
      <c r="C44" t="s">
        <v>24</v>
      </c>
      <c r="D44" t="s">
        <v>17</v>
      </c>
      <c r="E44" t="s">
        <v>20</v>
      </c>
      <c r="F44">
        <v>2002</v>
      </c>
      <c r="G44" s="8">
        <v>6.1277939999999998E-3</v>
      </c>
    </row>
    <row r="45" spans="1:7">
      <c r="A45" t="s">
        <v>4</v>
      </c>
      <c r="B45" t="s">
        <v>147</v>
      </c>
      <c r="C45" t="s">
        <v>24</v>
      </c>
      <c r="D45" t="s">
        <v>17</v>
      </c>
      <c r="E45" t="s">
        <v>20</v>
      </c>
      <c r="F45">
        <v>2003</v>
      </c>
      <c r="G45" s="8">
        <v>7.5930529319999992E-3</v>
      </c>
    </row>
    <row r="46" spans="1:7">
      <c r="A46" t="s">
        <v>4</v>
      </c>
      <c r="B46" t="s">
        <v>147</v>
      </c>
      <c r="C46" t="s">
        <v>24</v>
      </c>
      <c r="D46" t="s">
        <v>17</v>
      </c>
      <c r="E46" t="s">
        <v>20</v>
      </c>
      <c r="F46">
        <v>2004</v>
      </c>
      <c r="G46" s="8">
        <v>9.8149068000000003E-3</v>
      </c>
    </row>
    <row r="47" spans="1:7">
      <c r="A47" t="s">
        <v>4</v>
      </c>
      <c r="B47" t="s">
        <v>147</v>
      </c>
      <c r="C47" t="s">
        <v>24</v>
      </c>
      <c r="D47" t="s">
        <v>17</v>
      </c>
      <c r="E47" t="s">
        <v>20</v>
      </c>
      <c r="F47">
        <v>2005</v>
      </c>
      <c r="G47" s="8">
        <v>1.3771646423999999E-2</v>
      </c>
    </row>
    <row r="48" spans="1:7">
      <c r="A48" t="s">
        <v>4</v>
      </c>
      <c r="B48" t="s">
        <v>147</v>
      </c>
      <c r="C48" t="s">
        <v>24</v>
      </c>
      <c r="D48" t="s">
        <v>17</v>
      </c>
      <c r="E48" t="s">
        <v>20</v>
      </c>
      <c r="F48">
        <v>2006</v>
      </c>
      <c r="G48" s="8">
        <v>1.8685335599999998E-2</v>
      </c>
    </row>
    <row r="49" spans="1:7">
      <c r="A49" t="s">
        <v>4</v>
      </c>
      <c r="B49" t="s">
        <v>147</v>
      </c>
      <c r="C49" t="s">
        <v>24</v>
      </c>
      <c r="D49" t="s">
        <v>17</v>
      </c>
      <c r="E49" t="s">
        <v>20</v>
      </c>
      <c r="F49">
        <v>2007</v>
      </c>
      <c r="G49" s="8">
        <v>2.5126992000000001E-2</v>
      </c>
    </row>
    <row r="50" spans="1:7">
      <c r="A50" t="s">
        <v>4</v>
      </c>
      <c r="B50" t="s">
        <v>147</v>
      </c>
      <c r="C50" t="s">
        <v>24</v>
      </c>
      <c r="D50" t="s">
        <v>17</v>
      </c>
      <c r="E50" t="s">
        <v>20</v>
      </c>
      <c r="F50">
        <v>2008</v>
      </c>
      <c r="G50" s="8">
        <v>4.1226608844E-2</v>
      </c>
    </row>
    <row r="51" spans="1:7">
      <c r="A51" t="s">
        <v>4</v>
      </c>
      <c r="B51" t="s">
        <v>147</v>
      </c>
      <c r="C51" t="s">
        <v>24</v>
      </c>
      <c r="D51" t="s">
        <v>17</v>
      </c>
      <c r="E51" t="s">
        <v>20</v>
      </c>
      <c r="F51">
        <v>2009</v>
      </c>
      <c r="G51" s="8">
        <v>6.9832884203999995E-2</v>
      </c>
    </row>
    <row r="52" spans="1:7">
      <c r="A52" t="s">
        <v>4</v>
      </c>
      <c r="B52" t="s">
        <v>147</v>
      </c>
      <c r="C52" t="s">
        <v>24</v>
      </c>
      <c r="D52" t="s">
        <v>17</v>
      </c>
      <c r="E52" t="s">
        <v>20</v>
      </c>
      <c r="F52">
        <v>2010</v>
      </c>
      <c r="G52" s="8">
        <v>0.109911317688</v>
      </c>
    </row>
    <row r="53" spans="1:7">
      <c r="A53" t="s">
        <v>4</v>
      </c>
      <c r="B53" t="s">
        <v>147</v>
      </c>
      <c r="C53" t="s">
        <v>24</v>
      </c>
      <c r="D53" t="s">
        <v>17</v>
      </c>
      <c r="E53" t="s">
        <v>20</v>
      </c>
      <c r="F53">
        <v>2011</v>
      </c>
      <c r="G53" s="8">
        <v>0.21630331314000001</v>
      </c>
    </row>
    <row r="54" spans="1:7">
      <c r="A54" t="s">
        <v>4</v>
      </c>
      <c r="B54" t="s">
        <v>147</v>
      </c>
      <c r="C54" t="s">
        <v>24</v>
      </c>
      <c r="D54" t="s">
        <v>17</v>
      </c>
      <c r="E54" t="s">
        <v>20</v>
      </c>
      <c r="F54">
        <v>2012</v>
      </c>
      <c r="G54" s="8">
        <v>0.34509210206399998</v>
      </c>
    </row>
    <row r="55" spans="1:7">
      <c r="A55" t="s">
        <v>4</v>
      </c>
      <c r="B55" t="s">
        <v>147</v>
      </c>
      <c r="C55" t="s">
        <v>24</v>
      </c>
      <c r="D55" t="s">
        <v>17</v>
      </c>
      <c r="E55" t="s">
        <v>20</v>
      </c>
      <c r="F55">
        <v>2013</v>
      </c>
      <c r="G55" s="8">
        <v>0.47702433383999998</v>
      </c>
    </row>
    <row r="56" spans="1:7">
      <c r="A56" t="s">
        <v>4</v>
      </c>
      <c r="B56" t="s">
        <v>147</v>
      </c>
      <c r="C56" t="s">
        <v>24</v>
      </c>
      <c r="D56" t="s">
        <v>17</v>
      </c>
      <c r="E56" t="s">
        <v>20</v>
      </c>
      <c r="F56">
        <v>2014</v>
      </c>
      <c r="G56" s="8">
        <v>0.70966962684000001</v>
      </c>
    </row>
    <row r="57" spans="1:7">
      <c r="A57" t="s">
        <v>4</v>
      </c>
      <c r="B57" t="s">
        <v>147</v>
      </c>
      <c r="C57" t="s">
        <v>24</v>
      </c>
      <c r="D57" t="s">
        <v>17</v>
      </c>
      <c r="E57" t="s">
        <v>20</v>
      </c>
      <c r="F57">
        <v>2015</v>
      </c>
      <c r="G57" s="8">
        <v>0.91753405883999994</v>
      </c>
    </row>
    <row r="58" spans="1:7">
      <c r="A58" t="s">
        <v>4</v>
      </c>
      <c r="B58" t="s">
        <v>147</v>
      </c>
      <c r="C58" t="s">
        <v>24</v>
      </c>
      <c r="D58" t="s">
        <v>17</v>
      </c>
      <c r="E58" t="s">
        <v>20</v>
      </c>
      <c r="F58">
        <v>2016</v>
      </c>
      <c r="G58" s="8">
        <v>1.18265372208</v>
      </c>
    </row>
    <row r="59" spans="1:7">
      <c r="A59" t="s">
        <v>4</v>
      </c>
      <c r="B59" t="s">
        <v>147</v>
      </c>
      <c r="C59" t="s">
        <v>24</v>
      </c>
      <c r="D59" t="s">
        <v>17</v>
      </c>
      <c r="E59" t="s">
        <v>20</v>
      </c>
      <c r="F59">
        <v>2017</v>
      </c>
      <c r="G59" s="8">
        <v>1.5918460585199998</v>
      </c>
    </row>
    <row r="60" spans="1:7">
      <c r="A60" t="s">
        <v>4</v>
      </c>
      <c r="B60" t="s">
        <v>147</v>
      </c>
      <c r="C60" t="s">
        <v>24</v>
      </c>
      <c r="D60" t="s">
        <v>17</v>
      </c>
      <c r="E60" t="s">
        <v>20</v>
      </c>
      <c r="F60">
        <v>2018</v>
      </c>
      <c r="G60" s="8">
        <v>2.0633082256800002</v>
      </c>
    </row>
    <row r="61" spans="1:7">
      <c r="A61" t="s">
        <v>4</v>
      </c>
      <c r="B61" t="s">
        <v>147</v>
      </c>
      <c r="C61" t="s">
        <v>24</v>
      </c>
      <c r="D61" t="s">
        <v>17</v>
      </c>
      <c r="E61" t="s">
        <v>20</v>
      </c>
      <c r="F61">
        <v>2019</v>
      </c>
      <c r="G61" s="8">
        <v>2.5147686513599998</v>
      </c>
    </row>
    <row r="62" spans="1:7">
      <c r="A62" t="s">
        <v>4</v>
      </c>
      <c r="B62" t="s">
        <v>147</v>
      </c>
      <c r="C62" t="s">
        <v>24</v>
      </c>
      <c r="D62" t="s">
        <v>14</v>
      </c>
      <c r="E62" t="s">
        <v>20</v>
      </c>
      <c r="F62">
        <v>2000</v>
      </c>
      <c r="G62" s="8">
        <v>0.1127987604</v>
      </c>
    </row>
    <row r="63" spans="1:7">
      <c r="A63" t="s">
        <v>4</v>
      </c>
      <c r="B63" t="s">
        <v>147</v>
      </c>
      <c r="C63" t="s">
        <v>24</v>
      </c>
      <c r="D63" t="s">
        <v>14</v>
      </c>
      <c r="E63" t="s">
        <v>20</v>
      </c>
      <c r="F63">
        <v>2001</v>
      </c>
      <c r="G63" s="8">
        <v>0.13812083279999998</v>
      </c>
    </row>
    <row r="64" spans="1:7">
      <c r="A64" t="s">
        <v>4</v>
      </c>
      <c r="B64" t="s">
        <v>147</v>
      </c>
      <c r="C64" t="s">
        <v>24</v>
      </c>
      <c r="D64" t="s">
        <v>14</v>
      </c>
      <c r="E64" t="s">
        <v>20</v>
      </c>
      <c r="F64">
        <v>2002</v>
      </c>
      <c r="G64" s="8">
        <v>0.1899641484</v>
      </c>
    </row>
    <row r="65" spans="1:7">
      <c r="A65" t="s">
        <v>4</v>
      </c>
      <c r="B65" t="s">
        <v>147</v>
      </c>
      <c r="C65" t="s">
        <v>24</v>
      </c>
      <c r="D65" t="s">
        <v>14</v>
      </c>
      <c r="E65" t="s">
        <v>20</v>
      </c>
      <c r="F65">
        <v>2003</v>
      </c>
      <c r="G65" s="8">
        <v>0.23098547160000002</v>
      </c>
    </row>
    <row r="66" spans="1:7">
      <c r="A66" t="s">
        <v>4</v>
      </c>
      <c r="B66" t="s">
        <v>147</v>
      </c>
      <c r="C66" t="s">
        <v>24</v>
      </c>
      <c r="D66" t="s">
        <v>14</v>
      </c>
      <c r="E66" t="s">
        <v>20</v>
      </c>
      <c r="F66">
        <v>2004</v>
      </c>
      <c r="G66" s="8">
        <v>0.30293810546400002</v>
      </c>
    </row>
    <row r="67" spans="1:7">
      <c r="A67" t="s">
        <v>4</v>
      </c>
      <c r="B67" t="s">
        <v>147</v>
      </c>
      <c r="C67" t="s">
        <v>24</v>
      </c>
      <c r="D67" t="s">
        <v>14</v>
      </c>
      <c r="E67" t="s">
        <v>20</v>
      </c>
      <c r="F67">
        <v>2005</v>
      </c>
      <c r="G67" s="8">
        <v>0.37447377840000001</v>
      </c>
    </row>
    <row r="68" spans="1:7">
      <c r="A68" t="s">
        <v>4</v>
      </c>
      <c r="B68" t="s">
        <v>147</v>
      </c>
      <c r="C68" t="s">
        <v>24</v>
      </c>
      <c r="D68" t="s">
        <v>14</v>
      </c>
      <c r="E68" t="s">
        <v>20</v>
      </c>
      <c r="F68">
        <v>2006</v>
      </c>
      <c r="G68" s="8">
        <v>0.47459379960000003</v>
      </c>
    </row>
    <row r="69" spans="1:7">
      <c r="A69" t="s">
        <v>4</v>
      </c>
      <c r="B69" t="s">
        <v>147</v>
      </c>
      <c r="C69" t="s">
        <v>24</v>
      </c>
      <c r="D69" t="s">
        <v>14</v>
      </c>
      <c r="E69" t="s">
        <v>20</v>
      </c>
      <c r="F69">
        <v>2007</v>
      </c>
      <c r="G69" s="8">
        <v>0.61405893144000001</v>
      </c>
    </row>
    <row r="70" spans="1:7">
      <c r="A70" t="s">
        <v>4</v>
      </c>
      <c r="B70" t="s">
        <v>147</v>
      </c>
      <c r="C70" t="s">
        <v>24</v>
      </c>
      <c r="D70" t="s">
        <v>14</v>
      </c>
      <c r="E70" t="s">
        <v>20</v>
      </c>
      <c r="F70">
        <v>2008</v>
      </c>
      <c r="G70" s="8">
        <v>0.78699483035999995</v>
      </c>
    </row>
    <row r="71" spans="1:7">
      <c r="A71" t="s">
        <v>4</v>
      </c>
      <c r="B71" t="s">
        <v>147</v>
      </c>
      <c r="C71" t="s">
        <v>24</v>
      </c>
      <c r="D71" t="s">
        <v>14</v>
      </c>
      <c r="E71" t="s">
        <v>20</v>
      </c>
      <c r="F71">
        <v>2009</v>
      </c>
      <c r="G71" s="8">
        <v>0.99629656452000004</v>
      </c>
    </row>
    <row r="72" spans="1:7">
      <c r="A72" t="s">
        <v>4</v>
      </c>
      <c r="B72" t="s">
        <v>147</v>
      </c>
      <c r="C72" t="s">
        <v>24</v>
      </c>
      <c r="D72" t="s">
        <v>14</v>
      </c>
      <c r="E72" t="s">
        <v>20</v>
      </c>
      <c r="F72">
        <v>2010</v>
      </c>
      <c r="G72" s="8">
        <v>1.2443936835599998</v>
      </c>
    </row>
    <row r="73" spans="1:7">
      <c r="A73" t="s">
        <v>4</v>
      </c>
      <c r="B73" t="s">
        <v>147</v>
      </c>
      <c r="C73" t="s">
        <v>24</v>
      </c>
      <c r="D73" t="s">
        <v>14</v>
      </c>
      <c r="E73" t="s">
        <v>20</v>
      </c>
      <c r="F73">
        <v>2011</v>
      </c>
      <c r="G73" s="8">
        <v>1.5812205177600001</v>
      </c>
    </row>
    <row r="74" spans="1:7">
      <c r="A74" t="s">
        <v>4</v>
      </c>
      <c r="B74" t="s">
        <v>147</v>
      </c>
      <c r="C74" t="s">
        <v>24</v>
      </c>
      <c r="D74" t="s">
        <v>14</v>
      </c>
      <c r="E74" t="s">
        <v>20</v>
      </c>
      <c r="F74">
        <v>2012</v>
      </c>
      <c r="G74" s="8">
        <v>1.90834343892</v>
      </c>
    </row>
    <row r="75" spans="1:7">
      <c r="A75" t="s">
        <v>4</v>
      </c>
      <c r="B75" t="s">
        <v>147</v>
      </c>
      <c r="C75" t="s">
        <v>24</v>
      </c>
      <c r="D75" t="s">
        <v>14</v>
      </c>
      <c r="E75" t="s">
        <v>20</v>
      </c>
      <c r="F75">
        <v>2013</v>
      </c>
      <c r="G75" s="8">
        <v>2.3101659374399999</v>
      </c>
    </row>
    <row r="76" spans="1:7">
      <c r="A76" t="s">
        <v>4</v>
      </c>
      <c r="B76" t="s">
        <v>147</v>
      </c>
      <c r="C76" t="s">
        <v>24</v>
      </c>
      <c r="D76" t="s">
        <v>14</v>
      </c>
      <c r="E76" t="s">
        <v>20</v>
      </c>
      <c r="F76">
        <v>2014</v>
      </c>
      <c r="G76" s="8">
        <v>2.5907018104800001</v>
      </c>
    </row>
    <row r="77" spans="1:7">
      <c r="A77" t="s">
        <v>4</v>
      </c>
      <c r="B77" t="s">
        <v>147</v>
      </c>
      <c r="C77" t="s">
        <v>24</v>
      </c>
      <c r="D77" t="s">
        <v>14</v>
      </c>
      <c r="E77" t="s">
        <v>20</v>
      </c>
      <c r="F77">
        <v>2015</v>
      </c>
      <c r="G77" s="8">
        <v>2.9764776697199999</v>
      </c>
    </row>
    <row r="78" spans="1:7">
      <c r="A78" t="s">
        <v>4</v>
      </c>
      <c r="B78" t="s">
        <v>147</v>
      </c>
      <c r="C78" t="s">
        <v>24</v>
      </c>
      <c r="D78" t="s">
        <v>14</v>
      </c>
      <c r="E78" t="s">
        <v>20</v>
      </c>
      <c r="F78">
        <v>2016</v>
      </c>
      <c r="G78" s="8">
        <v>3.4476769731599997</v>
      </c>
    </row>
    <row r="79" spans="1:7">
      <c r="A79" t="s">
        <v>4</v>
      </c>
      <c r="B79" t="s">
        <v>147</v>
      </c>
      <c r="C79" t="s">
        <v>24</v>
      </c>
      <c r="D79" t="s">
        <v>14</v>
      </c>
      <c r="E79" t="s">
        <v>20</v>
      </c>
      <c r="F79">
        <v>2017</v>
      </c>
      <c r="G79" s="8">
        <v>4.0815997344000001</v>
      </c>
    </row>
    <row r="80" spans="1:7">
      <c r="A80" t="s">
        <v>4</v>
      </c>
      <c r="B80" t="s">
        <v>147</v>
      </c>
      <c r="C80" t="s">
        <v>24</v>
      </c>
      <c r="D80" t="s">
        <v>14</v>
      </c>
      <c r="E80" t="s">
        <v>20</v>
      </c>
      <c r="F80">
        <v>2018</v>
      </c>
      <c r="G80" s="8">
        <v>4.5342614196</v>
      </c>
    </row>
    <row r="81" spans="1:7">
      <c r="A81" t="s">
        <v>4</v>
      </c>
      <c r="B81" t="s">
        <v>147</v>
      </c>
      <c r="C81" t="s">
        <v>24</v>
      </c>
      <c r="D81" t="s">
        <v>14</v>
      </c>
      <c r="E81" t="s">
        <v>20</v>
      </c>
      <c r="F81">
        <v>2019</v>
      </c>
      <c r="G81" s="8">
        <v>5.0561509211999995</v>
      </c>
    </row>
    <row r="82" spans="1:7">
      <c r="A82" t="s">
        <v>4</v>
      </c>
      <c r="B82" t="s">
        <v>185</v>
      </c>
      <c r="C82" t="s">
        <v>24</v>
      </c>
      <c r="D82" t="s">
        <v>186</v>
      </c>
      <c r="E82" t="s">
        <v>20</v>
      </c>
      <c r="F82">
        <v>2015</v>
      </c>
      <c r="G82" s="8">
        <f>'Solar-Wind-comparison'!C6</f>
        <v>3.9125674881400001</v>
      </c>
    </row>
    <row r="83" spans="1:7">
      <c r="A83" t="s">
        <v>4</v>
      </c>
      <c r="B83" t="s">
        <v>185</v>
      </c>
      <c r="C83" t="s">
        <v>24</v>
      </c>
      <c r="D83" t="s">
        <v>186</v>
      </c>
      <c r="E83" t="s">
        <v>20</v>
      </c>
      <c r="F83">
        <v>2016</v>
      </c>
      <c r="G83" s="8">
        <f>'Solar-Wind-comparison'!D6</f>
        <v>4.6318048714799991</v>
      </c>
    </row>
    <row r="84" spans="1:7">
      <c r="A84" t="s">
        <v>4</v>
      </c>
      <c r="B84" t="s">
        <v>185</v>
      </c>
      <c r="C84" t="s">
        <v>24</v>
      </c>
      <c r="D84" t="s">
        <v>186</v>
      </c>
      <c r="E84" t="s">
        <v>20</v>
      </c>
      <c r="F84">
        <v>2017</v>
      </c>
      <c r="G84" s="8">
        <f>'Solar-Wind-comparison'!E6</f>
        <v>5.6845531919299992</v>
      </c>
    </row>
    <row r="85" spans="1:7">
      <c r="A85" t="s">
        <v>4</v>
      </c>
      <c r="B85" t="s">
        <v>185</v>
      </c>
      <c r="C85" t="s">
        <v>24</v>
      </c>
      <c r="D85" t="s">
        <v>186</v>
      </c>
      <c r="E85" t="s">
        <v>20</v>
      </c>
      <c r="F85">
        <v>2018</v>
      </c>
      <c r="G85" s="8">
        <f>'Solar-Wind-comparison'!F6</f>
        <v>6.5470447158199994</v>
      </c>
    </row>
    <row r="86" spans="1:7">
      <c r="A86" t="s">
        <v>4</v>
      </c>
      <c r="B86" t="s">
        <v>185</v>
      </c>
      <c r="C86" t="s">
        <v>24</v>
      </c>
      <c r="D86" t="s">
        <v>186</v>
      </c>
      <c r="E86" t="s">
        <v>20</v>
      </c>
      <c r="F86">
        <v>2019</v>
      </c>
      <c r="G86" s="8">
        <f>'Solar-Wind-comparison'!G6</f>
        <v>7.6626597862800008</v>
      </c>
    </row>
    <row r="87" spans="1:7">
      <c r="A87" t="s">
        <v>4</v>
      </c>
      <c r="B87" t="s">
        <v>185</v>
      </c>
      <c r="C87" t="s">
        <v>24</v>
      </c>
      <c r="D87" t="s">
        <v>186</v>
      </c>
      <c r="E87" t="s">
        <v>20</v>
      </c>
      <c r="F87">
        <v>2020</v>
      </c>
      <c r="G87" s="8">
        <f>'Solar-Wind-comparison'!H6</f>
        <v>8.5123533429161853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DEFF-0A53-4EFC-96C7-C33D33F72429}">
  <dimension ref="A2:L7"/>
  <sheetViews>
    <sheetView workbookViewId="0">
      <selection activeCell="A7" sqref="A7"/>
    </sheetView>
  </sheetViews>
  <sheetFormatPr defaultRowHeight="15"/>
  <sheetData>
    <row r="2" spans="1:12" ht="15.75" thickBot="1"/>
    <row r="3" spans="1:12" ht="23.25" thickBot="1"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</row>
    <row r="4" spans="1:12" ht="15.75" thickBot="1">
      <c r="A4" s="2" t="s">
        <v>28</v>
      </c>
      <c r="B4" s="3" t="s">
        <v>29</v>
      </c>
      <c r="C4" s="3" t="s">
        <v>30</v>
      </c>
      <c r="D4" s="3"/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/>
      <c r="K4" s="3" t="s">
        <v>36</v>
      </c>
      <c r="L4" s="3" t="s">
        <v>37</v>
      </c>
    </row>
    <row r="7" spans="1:12" ht="23.25" thickBot="1">
      <c r="A7" s="2" t="s">
        <v>59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3">
        <v>-894</v>
      </c>
      <c r="L7" s="3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37C2-9CF1-4930-84DF-EEEFC138B390}">
  <dimension ref="A1:S38"/>
  <sheetViews>
    <sheetView topLeftCell="A13" zoomScale="115" zoomScaleNormal="115" workbookViewId="0">
      <selection activeCell="G12" sqref="G12"/>
    </sheetView>
  </sheetViews>
  <sheetFormatPr defaultRowHeight="15"/>
  <cols>
    <col min="3" max="3" width="17.28515625" customWidth="1"/>
    <col min="4" max="4" width="10.85546875" bestFit="1" customWidth="1"/>
    <col min="7" max="7" width="8.85546875" style="5"/>
    <col min="8" max="8" width="11.42578125" customWidth="1"/>
    <col min="9" max="9" width="14.28515625" customWidth="1"/>
    <col min="10" max="10" width="15.140625" customWidth="1"/>
    <col min="11" max="12" width="8.85546875" style="5"/>
    <col min="13" max="13" width="10.85546875" style="5" bestFit="1" customWidth="1"/>
    <col min="14" max="15" width="8.85546875" style="5"/>
    <col min="16" max="16" width="14.28515625" style="5" customWidth="1"/>
  </cols>
  <sheetData>
    <row r="1" spans="1:19">
      <c r="K1" s="5" t="s">
        <v>137</v>
      </c>
      <c r="M1" s="5" t="s">
        <v>138</v>
      </c>
      <c r="O1" s="5" t="s">
        <v>140</v>
      </c>
      <c r="P1" s="5" t="s">
        <v>139</v>
      </c>
    </row>
    <row r="2" spans="1:19">
      <c r="C2" t="s">
        <v>46</v>
      </c>
      <c r="D2" t="s">
        <v>104</v>
      </c>
      <c r="E2" t="s">
        <v>105</v>
      </c>
      <c r="H2" t="s">
        <v>136</v>
      </c>
      <c r="I2" t="s">
        <v>104</v>
      </c>
      <c r="J2" t="s">
        <v>105</v>
      </c>
      <c r="K2" s="5" t="s">
        <v>104</v>
      </c>
      <c r="L2" s="5" t="s">
        <v>105</v>
      </c>
      <c r="M2" s="5" t="s">
        <v>104</v>
      </c>
      <c r="N2" s="5" t="s">
        <v>105</v>
      </c>
    </row>
    <row r="3" spans="1:19">
      <c r="A3" s="11" t="s">
        <v>135</v>
      </c>
      <c r="B3" s="7">
        <v>2018</v>
      </c>
      <c r="C3" s="7" t="s">
        <v>99</v>
      </c>
      <c r="D3" s="7" t="s">
        <v>97</v>
      </c>
      <c r="E3" s="7" t="s">
        <v>98</v>
      </c>
      <c r="H3" s="7" t="s">
        <v>100</v>
      </c>
      <c r="I3" s="7" t="s">
        <v>97</v>
      </c>
      <c r="J3" s="7" t="s">
        <v>98</v>
      </c>
      <c r="K3" s="10" t="s">
        <v>103</v>
      </c>
      <c r="L3" s="10" t="s">
        <v>103</v>
      </c>
      <c r="M3" s="10" t="s">
        <v>103</v>
      </c>
      <c r="N3" s="10" t="s">
        <v>103</v>
      </c>
      <c r="O3" s="10"/>
      <c r="P3" s="10" t="s">
        <v>103</v>
      </c>
    </row>
    <row r="4" spans="1:19">
      <c r="C4" t="s">
        <v>38</v>
      </c>
      <c r="D4" s="1" t="s">
        <v>60</v>
      </c>
      <c r="E4" s="1" t="s">
        <v>61</v>
      </c>
      <c r="F4" s="1"/>
      <c r="H4" s="14" t="s">
        <v>38</v>
      </c>
      <c r="I4" s="1">
        <f>SUBSTITUTE(D4," ","")+0</f>
        <v>10159646</v>
      </c>
      <c r="J4" s="14">
        <f>SUBSTITUTE(E4," ","")+0</f>
        <v>6431095</v>
      </c>
      <c r="K4" s="5">
        <f>I4*3.6/1000000</f>
        <v>36.574725600000001</v>
      </c>
      <c r="L4" s="17">
        <f>J4/1000000</f>
        <v>6.431095</v>
      </c>
      <c r="M4" s="5">
        <f>K4</f>
        <v>36.574725600000001</v>
      </c>
      <c r="N4" s="17">
        <f>L4</f>
        <v>6.431095</v>
      </c>
      <c r="O4" s="5">
        <f>SUM(K4:L4)</f>
        <v>43.0058206</v>
      </c>
      <c r="P4" s="5">
        <f>SUM(M4:N4)</f>
        <v>43.0058206</v>
      </c>
      <c r="Q4" s="24">
        <f>N4/O4</f>
        <v>0.14954010667104908</v>
      </c>
      <c r="R4" t="s">
        <v>102</v>
      </c>
    </row>
    <row r="5" spans="1:19">
      <c r="C5" t="s">
        <v>62</v>
      </c>
      <c r="D5" s="1" t="s">
        <v>63</v>
      </c>
      <c r="E5" s="1" t="s">
        <v>64</v>
      </c>
      <c r="F5" s="1"/>
      <c r="H5" s="15" t="s">
        <v>62</v>
      </c>
      <c r="I5" s="1">
        <f t="shared" ref="I5:J18" si="0">SUBSTITUTE(D5," ","")+0</f>
        <v>783703</v>
      </c>
      <c r="J5" s="15">
        <f t="shared" si="0"/>
        <v>554915</v>
      </c>
      <c r="K5" s="5">
        <f t="shared" ref="K5:K18" si="1">I5*3.6/1000000</f>
        <v>2.8213308000000001</v>
      </c>
      <c r="L5" s="18">
        <f t="shared" ref="L5:L18" si="2">J5/1000000</f>
        <v>0.55491500000000005</v>
      </c>
      <c r="M5" s="5">
        <f t="shared" ref="M5:M8" si="3">K5</f>
        <v>2.8213308000000001</v>
      </c>
      <c r="N5" s="18">
        <f t="shared" ref="N5:N8" si="4">L5</f>
        <v>0.55491500000000005</v>
      </c>
      <c r="O5" s="5">
        <f t="shared" ref="O5:O19" si="5">SUM(K5:L5)</f>
        <v>3.3762458000000004</v>
      </c>
      <c r="P5" s="5">
        <f t="shared" ref="P5:P19" si="6">SUM(M5:N5)</f>
        <v>3.3762458000000004</v>
      </c>
      <c r="Q5" s="24">
        <f t="shared" ref="Q5:Q19" si="7">N5/O5</f>
        <v>0.16435859024245214</v>
      </c>
      <c r="R5" t="s">
        <v>101</v>
      </c>
      <c r="S5">
        <f>data!$G$10</f>
        <v>549.76174786368006</v>
      </c>
    </row>
    <row r="6" spans="1:19">
      <c r="C6" t="s">
        <v>41</v>
      </c>
      <c r="D6" s="1" t="s">
        <v>65</v>
      </c>
      <c r="E6" s="1" t="s">
        <v>66</v>
      </c>
      <c r="F6" s="1"/>
      <c r="H6" s="15" t="s">
        <v>41</v>
      </c>
      <c r="I6" s="1">
        <f t="shared" si="0"/>
        <v>6150200</v>
      </c>
      <c r="J6" s="15">
        <f t="shared" si="0"/>
        <v>6284473</v>
      </c>
      <c r="K6" s="5">
        <f t="shared" si="1"/>
        <v>22.140720000000002</v>
      </c>
      <c r="L6" s="18">
        <f t="shared" si="2"/>
        <v>6.2844730000000002</v>
      </c>
      <c r="M6" s="5">
        <f t="shared" si="3"/>
        <v>22.140720000000002</v>
      </c>
      <c r="N6" s="18">
        <f t="shared" si="4"/>
        <v>6.2844730000000002</v>
      </c>
      <c r="O6" s="5">
        <f t="shared" si="5"/>
        <v>28.425193</v>
      </c>
      <c r="P6" s="5">
        <f t="shared" si="6"/>
        <v>28.425193</v>
      </c>
      <c r="Q6" s="24">
        <f t="shared" si="7"/>
        <v>0.22108813825819934</v>
      </c>
    </row>
    <row r="7" spans="1:19">
      <c r="C7" t="s">
        <v>67</v>
      </c>
      <c r="D7" s="1" t="s">
        <v>68</v>
      </c>
      <c r="E7" s="1" t="s">
        <v>69</v>
      </c>
      <c r="F7" s="1"/>
      <c r="H7" s="15" t="s">
        <v>67</v>
      </c>
      <c r="I7" s="1">
        <f t="shared" si="0"/>
        <v>518467</v>
      </c>
      <c r="J7" s="15">
        <f t="shared" si="0"/>
        <v>641308</v>
      </c>
      <c r="K7" s="5">
        <f t="shared" si="1"/>
        <v>1.8664812</v>
      </c>
      <c r="L7" s="18">
        <f t="shared" si="2"/>
        <v>0.64130799999999999</v>
      </c>
      <c r="M7" s="5">
        <f t="shared" si="3"/>
        <v>1.8664812</v>
      </c>
      <c r="N7" s="18">
        <f t="shared" si="4"/>
        <v>0.64130799999999999</v>
      </c>
      <c r="O7" s="5">
        <f t="shared" si="5"/>
        <v>2.5077891999999999</v>
      </c>
      <c r="P7" s="5">
        <f t="shared" si="6"/>
        <v>2.5077891999999999</v>
      </c>
      <c r="Q7" s="24">
        <f t="shared" si="7"/>
        <v>0.25572643825087055</v>
      </c>
    </row>
    <row r="8" spans="1:19">
      <c r="C8" t="s">
        <v>70</v>
      </c>
      <c r="D8" s="1" t="s">
        <v>71</v>
      </c>
      <c r="E8" s="1" t="s">
        <v>72</v>
      </c>
      <c r="F8" s="1"/>
      <c r="H8" s="15" t="s">
        <v>70</v>
      </c>
      <c r="I8" s="1">
        <f t="shared" si="0"/>
        <v>118773</v>
      </c>
      <c r="J8" s="15">
        <f t="shared" si="0"/>
        <v>477666</v>
      </c>
      <c r="K8" s="5">
        <f t="shared" si="1"/>
        <v>0.42758279999999999</v>
      </c>
      <c r="L8" s="18">
        <f t="shared" si="2"/>
        <v>0.47766599999999998</v>
      </c>
      <c r="M8" s="5">
        <f t="shared" si="3"/>
        <v>0.42758279999999999</v>
      </c>
      <c r="N8" s="18">
        <f t="shared" si="4"/>
        <v>0.47766599999999998</v>
      </c>
      <c r="O8" s="5">
        <f t="shared" si="5"/>
        <v>0.90524879999999996</v>
      </c>
      <c r="P8" s="5">
        <f t="shared" si="6"/>
        <v>0.90524879999999996</v>
      </c>
      <c r="Q8" s="24">
        <f t="shared" si="7"/>
        <v>0.52766267130097277</v>
      </c>
    </row>
    <row r="9" spans="1:19">
      <c r="C9" t="s">
        <v>42</v>
      </c>
      <c r="D9" s="1">
        <v>2710430</v>
      </c>
      <c r="E9" s="1" t="s">
        <v>73</v>
      </c>
      <c r="F9" s="1"/>
      <c r="G9" s="5">
        <v>1</v>
      </c>
      <c r="H9" s="16" t="s">
        <v>42</v>
      </c>
      <c r="I9" s="6">
        <f>SUBSTITUTE(D9," ","")*1</f>
        <v>2710430</v>
      </c>
      <c r="J9" s="16">
        <f>SUBSTITUTE(E9," ","")*G9</f>
        <v>25956</v>
      </c>
      <c r="K9" s="13">
        <f t="shared" si="1"/>
        <v>9.7575479999999999</v>
      </c>
      <c r="L9" s="19">
        <f t="shared" si="2"/>
        <v>2.5956E-2</v>
      </c>
      <c r="M9" s="13">
        <f>K9*$G9</f>
        <v>9.7575479999999999</v>
      </c>
      <c r="N9" s="19">
        <f>L9*$G9</f>
        <v>2.5956E-2</v>
      </c>
      <c r="O9" s="13">
        <f t="shared" si="5"/>
        <v>9.7835040000000006</v>
      </c>
      <c r="P9" s="13">
        <f t="shared" si="6"/>
        <v>9.7835040000000006</v>
      </c>
      <c r="Q9" s="24">
        <f t="shared" si="7"/>
        <v>2.6530371940360017E-3</v>
      </c>
    </row>
    <row r="10" spans="1:19">
      <c r="C10" t="s">
        <v>43</v>
      </c>
      <c r="D10" s="1">
        <v>4325111</v>
      </c>
      <c r="E10" s="1">
        <v>0</v>
      </c>
      <c r="F10" s="1"/>
      <c r="H10" s="15" t="s">
        <v>43</v>
      </c>
      <c r="I10" s="9">
        <f t="shared" si="0"/>
        <v>4325111</v>
      </c>
      <c r="J10" s="15">
        <f t="shared" si="0"/>
        <v>0</v>
      </c>
      <c r="K10" s="5">
        <f t="shared" si="1"/>
        <v>15.5703996</v>
      </c>
      <c r="L10" s="18">
        <f t="shared" si="2"/>
        <v>0</v>
      </c>
      <c r="M10" s="5">
        <f t="shared" ref="M10" si="8">K10</f>
        <v>15.5703996</v>
      </c>
      <c r="N10" s="18">
        <f t="shared" ref="N10" si="9">L10</f>
        <v>0</v>
      </c>
      <c r="O10" s="5">
        <f t="shared" si="5"/>
        <v>15.5703996</v>
      </c>
      <c r="P10" s="5">
        <f t="shared" si="6"/>
        <v>15.5703996</v>
      </c>
      <c r="Q10" s="24">
        <f t="shared" si="7"/>
        <v>0</v>
      </c>
    </row>
    <row r="11" spans="1:19">
      <c r="C11" t="s">
        <v>74</v>
      </c>
      <c r="D11" s="1">
        <v>88956</v>
      </c>
      <c r="E11" s="1" t="s">
        <v>75</v>
      </c>
      <c r="F11" s="1"/>
      <c r="G11" s="5">
        <v>1</v>
      </c>
      <c r="H11" s="16" t="s">
        <v>74</v>
      </c>
      <c r="I11" s="6">
        <f>SUBSTITUTE(D11," ","")*1</f>
        <v>88956</v>
      </c>
      <c r="J11" s="16">
        <f>SUBSTITUTE(E11," ","")*G11</f>
        <v>44411</v>
      </c>
      <c r="K11" s="13">
        <f t="shared" si="1"/>
        <v>0.32024160000000002</v>
      </c>
      <c r="L11" s="19">
        <f t="shared" si="2"/>
        <v>4.4410999999999999E-2</v>
      </c>
      <c r="M11" s="13">
        <f>K11*$G11</f>
        <v>0.32024160000000002</v>
      </c>
      <c r="N11" s="19">
        <f>L11*$G11</f>
        <v>4.4410999999999999E-2</v>
      </c>
      <c r="O11" s="13">
        <f t="shared" si="5"/>
        <v>0.36465259999999999</v>
      </c>
      <c r="P11" s="13">
        <f t="shared" si="6"/>
        <v>0.36465259999999999</v>
      </c>
      <c r="Q11" s="24">
        <f t="shared" si="7"/>
        <v>0.12178988988423502</v>
      </c>
    </row>
    <row r="12" spans="1:19">
      <c r="C12" t="s">
        <v>76</v>
      </c>
      <c r="D12" s="1" t="s">
        <v>77</v>
      </c>
      <c r="E12" s="1">
        <v>0</v>
      </c>
      <c r="F12" s="1"/>
      <c r="H12" s="15" t="s">
        <v>76</v>
      </c>
      <c r="I12" s="9">
        <f t="shared" si="0"/>
        <v>554382</v>
      </c>
      <c r="J12" s="15">
        <f t="shared" si="0"/>
        <v>0</v>
      </c>
      <c r="K12" s="5">
        <f t="shared" si="1"/>
        <v>1.9957752</v>
      </c>
      <c r="L12" s="18">
        <f t="shared" si="2"/>
        <v>0</v>
      </c>
      <c r="M12" s="5">
        <f t="shared" ref="M12" si="10">K12</f>
        <v>1.9957752</v>
      </c>
      <c r="N12" s="18">
        <f t="shared" ref="N12" si="11">L12</f>
        <v>0</v>
      </c>
      <c r="O12" s="5">
        <f t="shared" si="5"/>
        <v>1.9957752</v>
      </c>
      <c r="P12" s="5">
        <f t="shared" si="6"/>
        <v>1.9957752</v>
      </c>
      <c r="Q12" s="24">
        <f t="shared" si="7"/>
        <v>0</v>
      </c>
    </row>
    <row r="13" spans="1:19">
      <c r="C13" t="s">
        <v>78</v>
      </c>
      <c r="D13" s="1" t="s">
        <v>79</v>
      </c>
      <c r="E13" s="1" t="s">
        <v>80</v>
      </c>
      <c r="F13" s="1"/>
      <c r="H13" s="15" t="s">
        <v>78</v>
      </c>
      <c r="I13" s="1">
        <f t="shared" si="0"/>
        <v>11321</v>
      </c>
      <c r="J13" s="15">
        <f t="shared" si="0"/>
        <v>2270</v>
      </c>
      <c r="K13" s="5">
        <f t="shared" si="1"/>
        <v>4.0755599999999996E-2</v>
      </c>
      <c r="L13" s="18">
        <f t="shared" si="2"/>
        <v>2.2699999999999999E-3</v>
      </c>
      <c r="M13" s="5">
        <f t="shared" ref="M13:M18" si="12">K13</f>
        <v>4.0755599999999996E-2</v>
      </c>
      <c r="N13" s="18">
        <f t="shared" ref="N13:N18" si="13">L13</f>
        <v>2.2699999999999999E-3</v>
      </c>
      <c r="O13" s="5">
        <f t="shared" si="5"/>
        <v>4.3025599999999997E-2</v>
      </c>
      <c r="P13" s="5">
        <f t="shared" si="6"/>
        <v>4.3025599999999997E-2</v>
      </c>
      <c r="Q13" s="24">
        <f t="shared" si="7"/>
        <v>5.2759287493957086E-2</v>
      </c>
    </row>
    <row r="14" spans="1:19">
      <c r="C14" t="s">
        <v>81</v>
      </c>
      <c r="D14" s="1" t="s">
        <v>82</v>
      </c>
      <c r="E14" s="1">
        <v>0</v>
      </c>
      <c r="F14" s="1"/>
      <c r="H14" s="15" t="s">
        <v>81</v>
      </c>
      <c r="I14" s="1">
        <f t="shared" si="0"/>
        <v>1273409</v>
      </c>
      <c r="J14" s="15">
        <f t="shared" si="0"/>
        <v>0</v>
      </c>
      <c r="K14" s="5">
        <f t="shared" si="1"/>
        <v>4.5842724000000006</v>
      </c>
      <c r="L14" s="18">
        <f t="shared" si="2"/>
        <v>0</v>
      </c>
      <c r="M14" s="5">
        <f t="shared" si="12"/>
        <v>4.5842724000000006</v>
      </c>
      <c r="N14" s="18">
        <f t="shared" si="13"/>
        <v>0</v>
      </c>
      <c r="O14" s="5">
        <f t="shared" si="5"/>
        <v>4.5842724000000006</v>
      </c>
      <c r="P14" s="5">
        <f t="shared" si="6"/>
        <v>4.5842724000000006</v>
      </c>
      <c r="Q14" s="24">
        <f t="shared" si="7"/>
        <v>0</v>
      </c>
    </row>
    <row r="15" spans="1:19">
      <c r="C15" t="s">
        <v>83</v>
      </c>
      <c r="D15" s="1" t="s">
        <v>84</v>
      </c>
      <c r="E15" s="1">
        <v>0</v>
      </c>
      <c r="F15" s="1"/>
      <c r="H15" s="15" t="s">
        <v>83</v>
      </c>
      <c r="I15" s="1">
        <f t="shared" si="0"/>
        <v>1005</v>
      </c>
      <c r="J15" s="15">
        <f t="shared" si="0"/>
        <v>0</v>
      </c>
      <c r="K15" s="5">
        <f t="shared" si="1"/>
        <v>3.6180000000000001E-3</v>
      </c>
      <c r="L15" s="18">
        <f t="shared" si="2"/>
        <v>0</v>
      </c>
      <c r="M15" s="5">
        <f t="shared" si="12"/>
        <v>3.6180000000000001E-3</v>
      </c>
      <c r="N15" s="18">
        <f t="shared" si="13"/>
        <v>0</v>
      </c>
      <c r="O15" s="5">
        <f t="shared" si="5"/>
        <v>3.6180000000000001E-3</v>
      </c>
      <c r="P15" s="5">
        <f t="shared" si="6"/>
        <v>3.6180000000000001E-3</v>
      </c>
      <c r="Q15" s="24">
        <f t="shared" si="7"/>
        <v>0</v>
      </c>
    </row>
    <row r="16" spans="1:19">
      <c r="C16" t="s">
        <v>85</v>
      </c>
      <c r="D16" s="1" t="s">
        <v>86</v>
      </c>
      <c r="E16" s="1" t="s">
        <v>87</v>
      </c>
      <c r="F16" s="1"/>
      <c r="H16" s="15" t="s">
        <v>85</v>
      </c>
      <c r="I16" s="1">
        <f t="shared" si="0"/>
        <v>34662</v>
      </c>
      <c r="J16" s="15">
        <f t="shared" si="0"/>
        <v>561007</v>
      </c>
      <c r="K16" s="5">
        <f t="shared" si="1"/>
        <v>0.1247832</v>
      </c>
      <c r="L16" s="18">
        <f t="shared" si="2"/>
        <v>0.56100700000000003</v>
      </c>
      <c r="M16" s="5">
        <f t="shared" si="12"/>
        <v>0.1247832</v>
      </c>
      <c r="N16" s="18">
        <f t="shared" si="13"/>
        <v>0.56100700000000003</v>
      </c>
      <c r="O16" s="5">
        <f t="shared" si="5"/>
        <v>0.68579020000000002</v>
      </c>
      <c r="P16" s="5">
        <f t="shared" si="6"/>
        <v>0.68579020000000002</v>
      </c>
      <c r="Q16" s="24">
        <f t="shared" si="7"/>
        <v>0.81804464397420673</v>
      </c>
    </row>
    <row r="17" spans="1:17">
      <c r="C17" t="s">
        <v>88</v>
      </c>
      <c r="D17" s="1" t="s">
        <v>89</v>
      </c>
      <c r="E17" s="1" t="s">
        <v>90</v>
      </c>
      <c r="F17" s="1"/>
      <c r="H17" s="15" t="s">
        <v>88</v>
      </c>
      <c r="I17" s="1">
        <f t="shared" si="0"/>
        <v>76472</v>
      </c>
      <c r="J17" s="15">
        <f t="shared" si="0"/>
        <v>296165</v>
      </c>
      <c r="K17" s="5">
        <f t="shared" si="1"/>
        <v>0.27529920000000002</v>
      </c>
      <c r="L17" s="18">
        <f t="shared" si="2"/>
        <v>0.29616500000000001</v>
      </c>
      <c r="M17" s="5">
        <f t="shared" si="12"/>
        <v>0.27529920000000002</v>
      </c>
      <c r="N17" s="18">
        <f t="shared" si="13"/>
        <v>0.29616500000000001</v>
      </c>
      <c r="O17" s="5">
        <f t="shared" si="5"/>
        <v>0.57146420000000009</v>
      </c>
      <c r="P17" s="5">
        <f t="shared" si="6"/>
        <v>0.57146420000000009</v>
      </c>
      <c r="Q17" s="24">
        <f t="shared" si="7"/>
        <v>0.51825643671117105</v>
      </c>
    </row>
    <row r="18" spans="1:17">
      <c r="C18" t="s">
        <v>91</v>
      </c>
      <c r="D18" s="1" t="s">
        <v>92</v>
      </c>
      <c r="E18" s="1" t="s">
        <v>93</v>
      </c>
      <c r="F18" s="1"/>
      <c r="H18" s="15" t="s">
        <v>91</v>
      </c>
      <c r="I18" s="1">
        <f t="shared" si="0"/>
        <v>38648</v>
      </c>
      <c r="J18" s="15">
        <f t="shared" si="0"/>
        <v>149551</v>
      </c>
      <c r="K18" s="5">
        <f t="shared" si="1"/>
        <v>0.13913280000000003</v>
      </c>
      <c r="L18" s="18">
        <f t="shared" si="2"/>
        <v>0.14955099999999999</v>
      </c>
      <c r="M18" s="5">
        <f t="shared" si="12"/>
        <v>0.13913280000000003</v>
      </c>
      <c r="N18" s="18">
        <f t="shared" si="13"/>
        <v>0.14955099999999999</v>
      </c>
      <c r="O18" s="5">
        <f t="shared" si="5"/>
        <v>0.28868380000000005</v>
      </c>
      <c r="P18" s="5">
        <f t="shared" si="6"/>
        <v>0.28868380000000005</v>
      </c>
      <c r="Q18" s="24">
        <f t="shared" si="7"/>
        <v>0.51804431007212726</v>
      </c>
    </row>
    <row r="19" spans="1:17">
      <c r="C19" t="s">
        <v>94</v>
      </c>
      <c r="D19" s="1" t="s">
        <v>95</v>
      </c>
      <c r="E19" s="1" t="s">
        <v>96</v>
      </c>
      <c r="F19" s="1"/>
      <c r="H19" s="21" t="s">
        <v>94</v>
      </c>
      <c r="I19" s="20">
        <f t="shared" ref="I19:N19" si="14">SUM(I4:I18)</f>
        <v>26845185</v>
      </c>
      <c r="J19" s="21">
        <f t="shared" si="14"/>
        <v>15468817</v>
      </c>
      <c r="K19" s="22">
        <f t="shared" si="14"/>
        <v>96.64266600000002</v>
      </c>
      <c r="L19" s="23">
        <f t="shared" si="14"/>
        <v>15.468817000000001</v>
      </c>
      <c r="M19" s="22">
        <f t="shared" si="14"/>
        <v>96.64266600000002</v>
      </c>
      <c r="N19" s="23">
        <f t="shared" si="14"/>
        <v>15.468817000000001</v>
      </c>
      <c r="O19" s="22">
        <f t="shared" si="5"/>
        <v>112.11148300000002</v>
      </c>
      <c r="P19" s="22">
        <f t="shared" si="6"/>
        <v>112.11148300000002</v>
      </c>
      <c r="Q19" s="24">
        <f t="shared" si="7"/>
        <v>0.13797709731482188</v>
      </c>
    </row>
    <row r="21" spans="1:17">
      <c r="C21" t="s">
        <v>46</v>
      </c>
      <c r="D21" t="s">
        <v>104</v>
      </c>
      <c r="E21" t="s">
        <v>105</v>
      </c>
      <c r="H21" t="s">
        <v>136</v>
      </c>
      <c r="I21" t="s">
        <v>104</v>
      </c>
      <c r="J21" t="s">
        <v>105</v>
      </c>
      <c r="K21" s="5" t="s">
        <v>104</v>
      </c>
      <c r="L21" s="5" t="s">
        <v>105</v>
      </c>
    </row>
    <row r="22" spans="1:17">
      <c r="A22" s="11" t="s">
        <v>134</v>
      </c>
      <c r="B22" s="7">
        <v>2015</v>
      </c>
      <c r="C22" s="7" t="s">
        <v>99</v>
      </c>
      <c r="D22" s="7" t="s">
        <v>97</v>
      </c>
      <c r="E22" s="7" t="s">
        <v>98</v>
      </c>
      <c r="H22" s="7" t="s">
        <v>100</v>
      </c>
      <c r="I22" s="7" t="s">
        <v>97</v>
      </c>
      <c r="J22" s="7" t="s">
        <v>98</v>
      </c>
      <c r="K22" s="10" t="s">
        <v>103</v>
      </c>
      <c r="L22" s="10" t="s">
        <v>103</v>
      </c>
      <c r="M22" s="12"/>
      <c r="N22" s="12"/>
      <c r="O22" s="12"/>
    </row>
    <row r="23" spans="1:17">
      <c r="C23" t="s">
        <v>38</v>
      </c>
      <c r="D23" t="s">
        <v>106</v>
      </c>
      <c r="E23" t="s">
        <v>107</v>
      </c>
      <c r="H23" s="1" t="s">
        <v>38</v>
      </c>
      <c r="I23" s="1">
        <f>SUBSTITUTE(D23," ","")+0</f>
        <v>9534199</v>
      </c>
      <c r="J23" s="14">
        <f>SUBSTITUTE(E23," ","")+0</f>
        <v>5763712</v>
      </c>
      <c r="K23" s="5">
        <f>I23*3.6/1000000</f>
        <v>34.323116399999996</v>
      </c>
      <c r="L23" s="17">
        <f>J23/1000000</f>
        <v>5.7637119999999999</v>
      </c>
      <c r="M23" s="5">
        <f>K23</f>
        <v>34.323116399999996</v>
      </c>
      <c r="N23" s="17">
        <f>L23</f>
        <v>5.7637119999999999</v>
      </c>
      <c r="O23" s="5">
        <f>SUM(K23:L23)</f>
        <v>40.086828399999995</v>
      </c>
      <c r="P23" s="5">
        <f>SUM(M23:N23)</f>
        <v>40.086828399999995</v>
      </c>
      <c r="Q23" s="24">
        <f>N23/O23</f>
        <v>0.14378069381013941</v>
      </c>
    </row>
    <row r="24" spans="1:17">
      <c r="C24" t="s">
        <v>62</v>
      </c>
      <c r="D24" t="s">
        <v>108</v>
      </c>
      <c r="E24" t="s">
        <v>109</v>
      </c>
      <c r="H24" s="1" t="s">
        <v>62</v>
      </c>
      <c r="I24" s="1">
        <f t="shared" ref="I24:I27" si="15">SUBSTITUTE(D24," ","")+0</f>
        <v>1027686</v>
      </c>
      <c r="J24" s="15">
        <f t="shared" ref="J24:J27" si="16">SUBSTITUTE(E24," ","")+0</f>
        <v>595292</v>
      </c>
      <c r="K24" s="5">
        <f t="shared" ref="K24:K37" si="17">I24*3.6/1000000</f>
        <v>3.6996696</v>
      </c>
      <c r="L24" s="18">
        <f t="shared" ref="L24:L37" si="18">J24/1000000</f>
        <v>0.59529200000000004</v>
      </c>
      <c r="M24" s="5">
        <f t="shared" ref="M24:M27" si="19">K24</f>
        <v>3.6996696</v>
      </c>
      <c r="N24" s="18">
        <f t="shared" ref="N24:N27" si="20">L24</f>
        <v>0.59529200000000004</v>
      </c>
      <c r="O24" s="5">
        <f t="shared" ref="O24:O38" si="21">SUM(K24:L24)</f>
        <v>4.2949615999999997</v>
      </c>
      <c r="P24" s="5">
        <f t="shared" ref="P24:P38" si="22">SUM(M24:N24)</f>
        <v>4.2949615999999997</v>
      </c>
      <c r="Q24" s="24">
        <f t="shared" ref="Q24:Q38" si="23">N24/O24</f>
        <v>0.13860240333697049</v>
      </c>
    </row>
    <row r="25" spans="1:17">
      <c r="C25" t="s">
        <v>41</v>
      </c>
      <c r="D25" t="s">
        <v>110</v>
      </c>
      <c r="E25" t="s">
        <v>111</v>
      </c>
      <c r="H25" s="1" t="s">
        <v>41</v>
      </c>
      <c r="I25" s="1">
        <f t="shared" si="15"/>
        <v>5525879</v>
      </c>
      <c r="J25" s="15">
        <f t="shared" si="16"/>
        <v>5892054</v>
      </c>
      <c r="K25" s="5">
        <f t="shared" si="17"/>
        <v>19.893164400000003</v>
      </c>
      <c r="L25" s="18">
        <f t="shared" si="18"/>
        <v>5.8920539999999999</v>
      </c>
      <c r="M25" s="5">
        <f t="shared" si="19"/>
        <v>19.893164400000003</v>
      </c>
      <c r="N25" s="18">
        <f t="shared" si="20"/>
        <v>5.8920539999999999</v>
      </c>
      <c r="O25" s="5">
        <f t="shared" si="21"/>
        <v>25.785218400000005</v>
      </c>
      <c r="P25" s="5">
        <f t="shared" si="22"/>
        <v>25.785218400000005</v>
      </c>
      <c r="Q25" s="24">
        <f t="shared" si="23"/>
        <v>0.22850510352861694</v>
      </c>
    </row>
    <row r="26" spans="1:17">
      <c r="C26" t="s">
        <v>67</v>
      </c>
      <c r="D26" t="s">
        <v>112</v>
      </c>
      <c r="E26" t="s">
        <v>113</v>
      </c>
      <c r="H26" s="1" t="s">
        <v>67</v>
      </c>
      <c r="I26" s="1">
        <f t="shared" si="15"/>
        <v>415631</v>
      </c>
      <c r="J26" s="15">
        <f t="shared" si="16"/>
        <v>547315</v>
      </c>
      <c r="K26" s="5">
        <f t="shared" si="17"/>
        <v>1.4962716</v>
      </c>
      <c r="L26" s="18">
        <f t="shared" si="18"/>
        <v>0.547315</v>
      </c>
      <c r="M26" s="5">
        <f t="shared" si="19"/>
        <v>1.4962716</v>
      </c>
      <c r="N26" s="18">
        <f t="shared" si="20"/>
        <v>0.547315</v>
      </c>
      <c r="O26" s="5">
        <f t="shared" si="21"/>
        <v>2.0435866000000003</v>
      </c>
      <c r="P26" s="5">
        <f t="shared" si="22"/>
        <v>2.0435866000000003</v>
      </c>
      <c r="Q26" s="24">
        <f t="shared" si="23"/>
        <v>0.26782080093889826</v>
      </c>
    </row>
    <row r="27" spans="1:17">
      <c r="C27" t="s">
        <v>70</v>
      </c>
      <c r="D27" t="s">
        <v>114</v>
      </c>
      <c r="E27" t="s">
        <v>115</v>
      </c>
      <c r="H27" s="1" t="s">
        <v>70</v>
      </c>
      <c r="I27" s="1">
        <f t="shared" si="15"/>
        <v>101843</v>
      </c>
      <c r="J27" s="15">
        <f t="shared" si="16"/>
        <v>413572</v>
      </c>
      <c r="K27" s="5">
        <f t="shared" si="17"/>
        <v>0.36663479999999998</v>
      </c>
      <c r="L27" s="18">
        <f t="shared" si="18"/>
        <v>0.413572</v>
      </c>
      <c r="M27" s="5">
        <f t="shared" si="19"/>
        <v>0.36663479999999998</v>
      </c>
      <c r="N27" s="18">
        <f t="shared" si="20"/>
        <v>0.413572</v>
      </c>
      <c r="O27" s="5">
        <f t="shared" si="21"/>
        <v>0.78020679999999998</v>
      </c>
      <c r="P27" s="5">
        <f t="shared" si="22"/>
        <v>0.78020679999999998</v>
      </c>
      <c r="Q27" s="24">
        <f t="shared" si="23"/>
        <v>0.53007997366851967</v>
      </c>
    </row>
    <row r="28" spans="1:17">
      <c r="C28" t="s">
        <v>42</v>
      </c>
      <c r="D28" t="s">
        <v>116</v>
      </c>
      <c r="E28" t="s">
        <v>117</v>
      </c>
      <c r="G28" s="5">
        <v>1</v>
      </c>
      <c r="H28" s="1" t="s">
        <v>42</v>
      </c>
      <c r="I28" s="6">
        <f>SUBSTITUTE(D28," ","")*1</f>
        <v>2570070</v>
      </c>
      <c r="J28" s="16">
        <f>SUBSTITUTE(E28," ","")*G28</f>
        <v>25618</v>
      </c>
      <c r="K28" s="13">
        <f t="shared" si="17"/>
        <v>9.2522520000000004</v>
      </c>
      <c r="L28" s="19">
        <f t="shared" si="18"/>
        <v>2.5617999999999998E-2</v>
      </c>
      <c r="M28" s="13">
        <f>K28*$G28</f>
        <v>9.2522520000000004</v>
      </c>
      <c r="N28" s="19">
        <f>L28*$G28</f>
        <v>2.5617999999999998E-2</v>
      </c>
      <c r="O28" s="13">
        <f t="shared" si="21"/>
        <v>9.2778700000000001</v>
      </c>
      <c r="P28" s="25">
        <f t="shared" si="22"/>
        <v>9.2778700000000001</v>
      </c>
      <c r="Q28" s="24">
        <f t="shared" si="23"/>
        <v>2.7611941102860891E-3</v>
      </c>
    </row>
    <row r="29" spans="1:17">
      <c r="C29" t="s">
        <v>43</v>
      </c>
      <c r="D29" t="s">
        <v>118</v>
      </c>
      <c r="E29">
        <v>0</v>
      </c>
      <c r="H29" s="1" t="s">
        <v>43</v>
      </c>
      <c r="I29" s="9">
        <f t="shared" ref="I29" si="24">SUBSTITUTE(D29," ","")+0</f>
        <v>3982151</v>
      </c>
      <c r="J29" s="15">
        <f t="shared" ref="J29" si="25">SUBSTITUTE(E29," ","")+0</f>
        <v>0</v>
      </c>
      <c r="K29" s="5">
        <f t="shared" si="17"/>
        <v>14.335743599999999</v>
      </c>
      <c r="L29" s="18">
        <f t="shared" si="18"/>
        <v>0</v>
      </c>
      <c r="M29" s="5">
        <f t="shared" ref="M29" si="26">K29</f>
        <v>14.335743599999999</v>
      </c>
      <c r="N29" s="18">
        <f t="shared" ref="N29" si="27">L29</f>
        <v>0</v>
      </c>
      <c r="O29" s="5">
        <f t="shared" si="21"/>
        <v>14.335743599999999</v>
      </c>
      <c r="P29" s="26">
        <f t="shared" si="22"/>
        <v>14.335743599999999</v>
      </c>
      <c r="Q29" s="24">
        <f t="shared" si="23"/>
        <v>0</v>
      </c>
    </row>
    <row r="30" spans="1:17">
      <c r="C30" t="s">
        <v>74</v>
      </c>
      <c r="D30" t="s">
        <v>119</v>
      </c>
      <c r="E30" t="s">
        <v>120</v>
      </c>
      <c r="G30" s="5">
        <v>1</v>
      </c>
      <c r="H30" s="1" t="s">
        <v>74</v>
      </c>
      <c r="I30" s="6">
        <f>SUBSTITUTE(D30," ","")*1</f>
        <v>80562</v>
      </c>
      <c r="J30" s="16">
        <f>SUBSTITUTE(E30," ","")*G30</f>
        <v>34251</v>
      </c>
      <c r="K30" s="13">
        <f t="shared" si="17"/>
        <v>0.29002320000000004</v>
      </c>
      <c r="L30" s="19">
        <f t="shared" si="18"/>
        <v>3.4250999999999997E-2</v>
      </c>
      <c r="M30" s="13">
        <f>K30*$G30</f>
        <v>0.29002320000000004</v>
      </c>
      <c r="N30" s="19">
        <f>L30*$G30</f>
        <v>3.4250999999999997E-2</v>
      </c>
      <c r="O30" s="13">
        <f t="shared" si="21"/>
        <v>0.32427420000000001</v>
      </c>
      <c r="P30" s="13">
        <f t="shared" si="22"/>
        <v>0.32427420000000001</v>
      </c>
      <c r="Q30" s="24">
        <f t="shared" si="23"/>
        <v>0.10562357412338075</v>
      </c>
    </row>
    <row r="31" spans="1:17">
      <c r="C31" t="s">
        <v>76</v>
      </c>
      <c r="D31" t="s">
        <v>121</v>
      </c>
      <c r="E31">
        <v>0</v>
      </c>
      <c r="H31" s="1" t="s">
        <v>76</v>
      </c>
      <c r="I31" s="9">
        <f t="shared" ref="I31:I37" si="28">SUBSTITUTE(D31," ","")+0</f>
        <v>250076</v>
      </c>
      <c r="J31" s="15">
        <f t="shared" ref="J31:J37" si="29">SUBSTITUTE(E31," ","")+0</f>
        <v>0</v>
      </c>
      <c r="K31" s="5">
        <f t="shared" si="17"/>
        <v>0.90027360000000001</v>
      </c>
      <c r="L31" s="18">
        <f t="shared" si="18"/>
        <v>0</v>
      </c>
      <c r="M31" s="5">
        <f t="shared" ref="M31:M37" si="30">K31</f>
        <v>0.90027360000000001</v>
      </c>
      <c r="N31" s="18">
        <f t="shared" ref="N31:N37" si="31">L31</f>
        <v>0</v>
      </c>
      <c r="O31" s="5">
        <f t="shared" si="21"/>
        <v>0.90027360000000001</v>
      </c>
      <c r="P31" s="5">
        <f t="shared" si="22"/>
        <v>0.90027360000000001</v>
      </c>
      <c r="Q31" s="24">
        <f t="shared" si="23"/>
        <v>0</v>
      </c>
    </row>
    <row r="32" spans="1:17">
      <c r="C32" t="s">
        <v>78</v>
      </c>
      <c r="D32" t="s">
        <v>122</v>
      </c>
      <c r="E32" t="s">
        <v>123</v>
      </c>
      <c r="H32" s="1" t="s">
        <v>78</v>
      </c>
      <c r="I32" s="1">
        <f t="shared" si="28"/>
        <v>9605</v>
      </c>
      <c r="J32" s="15">
        <f t="shared" si="29"/>
        <v>1062</v>
      </c>
      <c r="K32" s="5">
        <f t="shared" si="17"/>
        <v>3.4577999999999998E-2</v>
      </c>
      <c r="L32" s="18">
        <f t="shared" si="18"/>
        <v>1.062E-3</v>
      </c>
      <c r="M32" s="5">
        <f t="shared" si="30"/>
        <v>3.4577999999999998E-2</v>
      </c>
      <c r="N32" s="18">
        <f t="shared" si="31"/>
        <v>1.062E-3</v>
      </c>
      <c r="O32" s="5">
        <f t="shared" si="21"/>
        <v>3.5639999999999998E-2</v>
      </c>
      <c r="P32" s="5">
        <f t="shared" si="22"/>
        <v>3.5639999999999998E-2</v>
      </c>
      <c r="Q32" s="24">
        <f t="shared" si="23"/>
        <v>2.9797979797979799E-2</v>
      </c>
    </row>
    <row r="33" spans="3:17">
      <c r="C33" t="s">
        <v>81</v>
      </c>
      <c r="D33" t="s">
        <v>124</v>
      </c>
      <c r="E33">
        <v>0</v>
      </c>
      <c r="H33" s="1" t="s">
        <v>81</v>
      </c>
      <c r="I33" s="1">
        <f t="shared" si="28"/>
        <v>833732</v>
      </c>
      <c r="J33" s="15">
        <f t="shared" si="29"/>
        <v>0</v>
      </c>
      <c r="K33" s="5">
        <f t="shared" si="17"/>
        <v>3.0014352</v>
      </c>
      <c r="L33" s="18">
        <f t="shared" si="18"/>
        <v>0</v>
      </c>
      <c r="M33" s="5">
        <f t="shared" si="30"/>
        <v>3.0014352</v>
      </c>
      <c r="N33" s="18">
        <f t="shared" si="31"/>
        <v>0</v>
      </c>
      <c r="O33" s="5">
        <f t="shared" si="21"/>
        <v>3.0014352</v>
      </c>
      <c r="P33" s="27">
        <f t="shared" si="22"/>
        <v>3.0014352</v>
      </c>
      <c r="Q33" s="24">
        <f t="shared" si="23"/>
        <v>0</v>
      </c>
    </row>
    <row r="34" spans="3:17">
      <c r="C34" t="s">
        <v>83</v>
      </c>
      <c r="D34" t="s">
        <v>125</v>
      </c>
      <c r="E34">
        <v>0</v>
      </c>
      <c r="H34" s="1" t="s">
        <v>83</v>
      </c>
      <c r="I34" s="1">
        <f t="shared" si="28"/>
        <v>1006</v>
      </c>
      <c r="J34" s="15">
        <f t="shared" si="29"/>
        <v>0</v>
      </c>
      <c r="K34" s="5">
        <f t="shared" si="17"/>
        <v>3.6216E-3</v>
      </c>
      <c r="L34" s="18">
        <f t="shared" si="18"/>
        <v>0</v>
      </c>
      <c r="M34" s="5">
        <f t="shared" si="30"/>
        <v>3.6216E-3</v>
      </c>
      <c r="N34" s="18">
        <f t="shared" si="31"/>
        <v>0</v>
      </c>
      <c r="O34" s="5">
        <f t="shared" si="21"/>
        <v>3.6216E-3</v>
      </c>
      <c r="P34" s="5">
        <f t="shared" si="22"/>
        <v>3.6216E-3</v>
      </c>
      <c r="Q34" s="24">
        <f t="shared" si="23"/>
        <v>0</v>
      </c>
    </row>
    <row r="35" spans="3:17">
      <c r="C35" t="s">
        <v>85</v>
      </c>
      <c r="D35" t="s">
        <v>126</v>
      </c>
      <c r="E35" t="s">
        <v>127</v>
      </c>
      <c r="H35" s="1" t="s">
        <v>85</v>
      </c>
      <c r="I35" s="1">
        <f t="shared" si="28"/>
        <v>35741</v>
      </c>
      <c r="J35" s="15">
        <f t="shared" si="29"/>
        <v>469538</v>
      </c>
      <c r="K35" s="5">
        <f t="shared" si="17"/>
        <v>0.12866759999999999</v>
      </c>
      <c r="L35" s="18">
        <f t="shared" si="18"/>
        <v>0.46953800000000001</v>
      </c>
      <c r="M35" s="5">
        <f t="shared" si="30"/>
        <v>0.12866759999999999</v>
      </c>
      <c r="N35" s="18">
        <f t="shared" si="31"/>
        <v>0.46953800000000001</v>
      </c>
      <c r="O35" s="5">
        <f t="shared" si="21"/>
        <v>0.5982056</v>
      </c>
      <c r="P35" s="5">
        <f t="shared" si="22"/>
        <v>0.5982056</v>
      </c>
      <c r="Q35" s="24">
        <f t="shared" si="23"/>
        <v>0.78491073971891945</v>
      </c>
    </row>
    <row r="36" spans="3:17">
      <c r="C36" t="s">
        <v>88</v>
      </c>
      <c r="D36" t="s">
        <v>128</v>
      </c>
      <c r="E36" t="s">
        <v>129</v>
      </c>
      <c r="H36" s="1" t="s">
        <v>88</v>
      </c>
      <c r="I36" s="1">
        <f t="shared" si="28"/>
        <v>73417</v>
      </c>
      <c r="J36" s="15">
        <f t="shared" si="29"/>
        <v>274870</v>
      </c>
      <c r="K36" s="5">
        <f t="shared" si="17"/>
        <v>0.26430120000000001</v>
      </c>
      <c r="L36" s="18">
        <f t="shared" si="18"/>
        <v>0.27487</v>
      </c>
      <c r="M36" s="5">
        <f t="shared" si="30"/>
        <v>0.26430120000000001</v>
      </c>
      <c r="N36" s="18">
        <f t="shared" si="31"/>
        <v>0.27487</v>
      </c>
      <c r="O36" s="5">
        <f t="shared" si="21"/>
        <v>0.53917119999999996</v>
      </c>
      <c r="P36" s="5">
        <f t="shared" si="22"/>
        <v>0.53917119999999996</v>
      </c>
      <c r="Q36" s="24">
        <f t="shared" si="23"/>
        <v>0.50980096859772928</v>
      </c>
    </row>
    <row r="37" spans="3:17">
      <c r="C37" t="s">
        <v>91</v>
      </c>
      <c r="D37" t="s">
        <v>130</v>
      </c>
      <c r="E37" t="s">
        <v>131</v>
      </c>
      <c r="H37" s="1" t="s">
        <v>91</v>
      </c>
      <c r="I37" s="1">
        <f t="shared" si="28"/>
        <v>37528</v>
      </c>
      <c r="J37" s="15">
        <f t="shared" si="29"/>
        <v>143153</v>
      </c>
      <c r="K37" s="5">
        <f t="shared" si="17"/>
        <v>0.13510080000000002</v>
      </c>
      <c r="L37" s="18">
        <f t="shared" si="18"/>
        <v>0.143153</v>
      </c>
      <c r="M37" s="5">
        <f t="shared" si="30"/>
        <v>0.13510080000000002</v>
      </c>
      <c r="N37" s="18">
        <f t="shared" si="31"/>
        <v>0.143153</v>
      </c>
      <c r="O37" s="5">
        <f t="shared" si="21"/>
        <v>0.2782538</v>
      </c>
      <c r="P37" s="5">
        <f t="shared" si="22"/>
        <v>0.2782538</v>
      </c>
      <c r="Q37" s="24">
        <f t="shared" si="23"/>
        <v>0.51446916448221014</v>
      </c>
    </row>
    <row r="38" spans="3:17">
      <c r="C38" t="s">
        <v>94</v>
      </c>
      <c r="D38" t="s">
        <v>132</v>
      </c>
      <c r="E38" t="s">
        <v>133</v>
      </c>
      <c r="H38" s="1" t="s">
        <v>94</v>
      </c>
      <c r="I38" s="20">
        <f t="shared" ref="I38:N38" si="32">SUM(I23:I37)</f>
        <v>24479126</v>
      </c>
      <c r="J38" s="21">
        <f t="shared" si="32"/>
        <v>14160437</v>
      </c>
      <c r="K38" s="22">
        <f t="shared" si="32"/>
        <v>88.124853600000009</v>
      </c>
      <c r="L38" s="23">
        <f t="shared" si="32"/>
        <v>14.160436999999998</v>
      </c>
      <c r="M38" s="22">
        <f t="shared" si="32"/>
        <v>88.124853600000009</v>
      </c>
      <c r="N38" s="23">
        <f t="shared" si="32"/>
        <v>14.160436999999998</v>
      </c>
      <c r="O38" s="22">
        <f t="shared" si="21"/>
        <v>102.28529060000001</v>
      </c>
      <c r="P38" s="22">
        <f t="shared" si="22"/>
        <v>102.28529060000001</v>
      </c>
      <c r="Q38" s="24">
        <f t="shared" si="23"/>
        <v>0.1384405999820271</v>
      </c>
    </row>
  </sheetData>
  <hyperlinks>
    <hyperlink ref="A3" r:id="rId1" xr:uid="{911B740A-2293-4817-B77F-AB91C2839F29}"/>
    <hyperlink ref="A22" r:id="rId2" xr:uid="{A7DAEEEE-79C5-4A64-8FEA-F8A6720BF9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CBBE-4DB1-4917-94D4-F637C2E5B123}">
  <dimension ref="B1:H14"/>
  <sheetViews>
    <sheetView workbookViewId="0">
      <selection activeCell="E8" sqref="E8"/>
    </sheetView>
  </sheetViews>
  <sheetFormatPr defaultRowHeight="15"/>
  <cols>
    <col min="3" max="3" width="10" bestFit="1" customWidth="1"/>
  </cols>
  <sheetData>
    <row r="1" spans="2:8">
      <c r="B1" s="7"/>
      <c r="C1" s="7">
        <v>2015</v>
      </c>
      <c r="D1" s="7">
        <v>2016</v>
      </c>
      <c r="E1" s="7">
        <v>2017</v>
      </c>
      <c r="F1" s="7">
        <v>2018</v>
      </c>
      <c r="G1" s="7">
        <v>2019</v>
      </c>
      <c r="H1" s="48">
        <v>2020</v>
      </c>
    </row>
    <row r="2" spans="2:8">
      <c r="B2" t="s">
        <v>142</v>
      </c>
      <c r="C2" s="5">
        <v>3.9203999999999999</v>
      </c>
      <c r="D2">
        <v>4.6512000000000002</v>
      </c>
      <c r="E2" s="5">
        <v>5.7168000000000001</v>
      </c>
      <c r="F2">
        <v>6.6707999999999998</v>
      </c>
      <c r="G2">
        <v>7.7544000000000004</v>
      </c>
    </row>
    <row r="3" spans="2:8">
      <c r="B3" t="s">
        <v>141</v>
      </c>
      <c r="C3">
        <v>3.94</v>
      </c>
      <c r="D3" s="5"/>
      <c r="E3" s="5">
        <v>5.69</v>
      </c>
      <c r="F3" s="5">
        <v>6.35</v>
      </c>
      <c r="G3" s="5"/>
    </row>
    <row r="4" spans="2:8">
      <c r="B4" t="s">
        <v>143</v>
      </c>
      <c r="C4" s="5">
        <f>C13+C14</f>
        <v>3.8958582239999999</v>
      </c>
      <c r="D4" s="5">
        <f t="shared" ref="D4:F4" si="0">D13+D14</f>
        <v>4.6138839191999983</v>
      </c>
      <c r="E4" s="5">
        <f t="shared" si="0"/>
        <v>5.6579669747999981</v>
      </c>
      <c r="F4" s="5">
        <f t="shared" si="0"/>
        <v>6.5698092179999987</v>
      </c>
      <c r="G4" s="5"/>
    </row>
    <row r="5" spans="2:8">
      <c r="B5" t="s">
        <v>144</v>
      </c>
      <c r="C5" s="5">
        <f>(C8+C9)*0.0036</f>
        <v>3.8940117285600002</v>
      </c>
      <c r="D5" s="5">
        <f>(D8+D9)*0.0036</f>
        <v>4.6303306952399996</v>
      </c>
      <c r="E5" s="5">
        <f>(E8+E9)*0.0036</f>
        <v>5.67344579292</v>
      </c>
      <c r="F5" s="5">
        <f>(F8+F9)*0.0036</f>
        <v>6.5975696452800001</v>
      </c>
      <c r="G5" s="5">
        <f>(G8+G9)*0.0036</f>
        <v>7.5709195725600003</v>
      </c>
    </row>
    <row r="6" spans="2:8">
      <c r="B6" s="47" t="s">
        <v>184</v>
      </c>
      <c r="C6" s="22">
        <f>AVERAGE(C2:C5)</f>
        <v>3.9125674881400001</v>
      </c>
      <c r="D6" s="22">
        <f t="shared" ref="D6:G6" si="1">AVERAGE(D2:D5)</f>
        <v>4.6318048714799991</v>
      </c>
      <c r="E6" s="22">
        <f t="shared" si="1"/>
        <v>5.6845531919299992</v>
      </c>
      <c r="F6" s="22">
        <f t="shared" si="1"/>
        <v>6.5470447158199994</v>
      </c>
      <c r="G6" s="22">
        <f t="shared" si="1"/>
        <v>7.6626597862800008</v>
      </c>
      <c r="H6" s="49" cm="1">
        <f t="array" ref="H6">TREND(C6:G6,C1:G1,H1,TRUE)</f>
        <v>8.5123533429161853</v>
      </c>
    </row>
    <row r="8" spans="2:8">
      <c r="B8" t="s">
        <v>145</v>
      </c>
      <c r="C8">
        <v>826.79935269999999</v>
      </c>
      <c r="D8">
        <v>957.68804809999995</v>
      </c>
      <c r="E8">
        <v>1133.7777040000001</v>
      </c>
      <c r="F8">
        <v>1259.517061</v>
      </c>
      <c r="G8">
        <v>1404.486367</v>
      </c>
    </row>
    <row r="9" spans="2:8">
      <c r="B9" t="s">
        <v>146</v>
      </c>
      <c r="C9">
        <v>254.87057189999999</v>
      </c>
      <c r="D9">
        <v>328.51492280000002</v>
      </c>
      <c r="E9">
        <v>442.17946069999999</v>
      </c>
      <c r="F9">
        <v>573.14117380000005</v>
      </c>
      <c r="G9">
        <v>698.54684759999998</v>
      </c>
    </row>
    <row r="13" spans="2:8">
      <c r="B13" t="s">
        <v>168</v>
      </c>
      <c r="C13">
        <f>(0.0036/1000)*829824.7</f>
        <v>2.9873689199999998</v>
      </c>
      <c r="D13">
        <f>(0.0036/1000)*955954.507</f>
        <v>3.4414362251999981</v>
      </c>
      <c r="E13">
        <f>(0.0036/1000)*1133623.283</f>
        <v>4.0810438187999987</v>
      </c>
      <c r="F13">
        <f>(0.0036/1000)*1262913.868</f>
        <v>4.5464899247999986</v>
      </c>
    </row>
    <row r="14" spans="2:8">
      <c r="B14" t="s">
        <v>169</v>
      </c>
      <c r="C14">
        <f>(0.0036/1000)*252358.14</f>
        <v>0.90848930400000005</v>
      </c>
      <c r="D14">
        <f>(0.0036/1000)*325679.915</f>
        <v>1.1724476940000002</v>
      </c>
      <c r="E14">
        <f>(0.0036/1000)*438034.21</f>
        <v>1.5769231559999994</v>
      </c>
      <c r="F14">
        <f>(0.0036/1000)*562033.137</f>
        <v>2.0233192932000001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6308-F07A-4A01-976D-93CB933E7E2B}">
  <dimension ref="A1:I241"/>
  <sheetViews>
    <sheetView tabSelected="1" workbookViewId="0">
      <selection activeCell="F62" sqref="F62:F81"/>
    </sheetView>
  </sheetViews>
  <sheetFormatPr defaultRowHeight="15"/>
  <cols>
    <col min="1" max="1" width="30.5703125" customWidth="1"/>
    <col min="2" max="2" width="12.28515625" customWidth="1"/>
    <col min="3" max="3" width="10.7109375" customWidth="1"/>
    <col min="4" max="4" width="22.5703125" customWidth="1"/>
    <col min="5" max="5" width="11.28515625" customWidth="1"/>
    <col min="6" max="6" width="15.28515625" customWidth="1"/>
    <col min="7" max="7" width="23.5703125" customWidth="1"/>
    <col min="8" max="8" width="19.42578125" customWidth="1"/>
    <col min="9" max="9" width="15.7109375" customWidth="1"/>
  </cols>
  <sheetData>
    <row r="1" spans="1:9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 spans="1:9">
      <c r="A2" t="s">
        <v>157</v>
      </c>
      <c r="B2" t="s">
        <v>24</v>
      </c>
      <c r="C2" t="s">
        <v>38</v>
      </c>
      <c r="D2" t="s">
        <v>158</v>
      </c>
      <c r="E2">
        <v>2000</v>
      </c>
      <c r="F2">
        <v>5601.8648890000004</v>
      </c>
      <c r="G2" t="s">
        <v>159</v>
      </c>
      <c r="H2">
        <v>14775.670319999999</v>
      </c>
      <c r="I2">
        <v>0.37912763128028398</v>
      </c>
    </row>
    <row r="3" spans="1:9">
      <c r="A3" t="s">
        <v>157</v>
      </c>
      <c r="B3" t="s">
        <v>24</v>
      </c>
      <c r="C3" t="s">
        <v>38</v>
      </c>
      <c r="D3" t="s">
        <v>158</v>
      </c>
      <c r="E3">
        <v>2001</v>
      </c>
      <c r="F3">
        <v>5703.7871990000003</v>
      </c>
      <c r="G3" t="s">
        <v>159</v>
      </c>
      <c r="H3">
        <v>15025.424230000001</v>
      </c>
      <c r="I3">
        <v>0.37960906205974099</v>
      </c>
    </row>
    <row r="4" spans="1:9">
      <c r="A4" t="s">
        <v>157</v>
      </c>
      <c r="B4" t="s">
        <v>24</v>
      </c>
      <c r="C4" t="s">
        <v>38</v>
      </c>
      <c r="D4" t="s">
        <v>158</v>
      </c>
      <c r="E4">
        <v>2002</v>
      </c>
      <c r="F4">
        <v>5949.6747660000001</v>
      </c>
      <c r="G4" t="s">
        <v>159</v>
      </c>
      <c r="H4">
        <v>15553.779420000001</v>
      </c>
      <c r="I4">
        <v>0.38252276860436502</v>
      </c>
    </row>
    <row r="5" spans="1:9">
      <c r="A5" t="s">
        <v>157</v>
      </c>
      <c r="B5" t="s">
        <v>24</v>
      </c>
      <c r="C5" t="s">
        <v>38</v>
      </c>
      <c r="D5" t="s">
        <v>158</v>
      </c>
      <c r="E5">
        <v>2003</v>
      </c>
      <c r="F5">
        <v>6318.8515369999996</v>
      </c>
      <c r="G5" t="s">
        <v>159</v>
      </c>
      <c r="H5">
        <v>16086.387489999999</v>
      </c>
      <c r="I5">
        <v>0.392807368399404</v>
      </c>
    </row>
    <row r="6" spans="1:9">
      <c r="A6" t="s">
        <v>157</v>
      </c>
      <c r="B6" t="s">
        <v>24</v>
      </c>
      <c r="C6" t="s">
        <v>38</v>
      </c>
      <c r="D6" t="s">
        <v>158</v>
      </c>
      <c r="E6">
        <v>2004</v>
      </c>
      <c r="F6">
        <v>6562.1645689999996</v>
      </c>
      <c r="G6" t="s">
        <v>159</v>
      </c>
      <c r="H6">
        <v>16865.872019999999</v>
      </c>
      <c r="I6">
        <v>0.38907947132638099</v>
      </c>
    </row>
    <row r="7" spans="1:9">
      <c r="A7" t="s">
        <v>157</v>
      </c>
      <c r="B7" t="s">
        <v>24</v>
      </c>
      <c r="C7" t="s">
        <v>38</v>
      </c>
      <c r="D7" t="s">
        <v>158</v>
      </c>
      <c r="E7">
        <v>2005</v>
      </c>
      <c r="F7">
        <v>6861.1101669999998</v>
      </c>
      <c r="G7" t="s">
        <v>159</v>
      </c>
      <c r="H7">
        <v>17512.667570000001</v>
      </c>
      <c r="I7">
        <v>0.391779843908726</v>
      </c>
    </row>
    <row r="8" spans="1:9">
      <c r="A8" t="s">
        <v>157</v>
      </c>
      <c r="B8" t="s">
        <v>24</v>
      </c>
      <c r="C8" t="s">
        <v>38</v>
      </c>
      <c r="D8" t="s">
        <v>158</v>
      </c>
      <c r="E8">
        <v>2006</v>
      </c>
      <c r="F8">
        <v>7273.1273590000001</v>
      </c>
      <c r="G8" t="s">
        <v>159</v>
      </c>
      <c r="H8">
        <v>18248.629280000001</v>
      </c>
      <c r="I8">
        <v>0.39855746135251602</v>
      </c>
    </row>
    <row r="9" spans="1:9">
      <c r="A9" t="s">
        <v>157</v>
      </c>
      <c r="B9" t="s">
        <v>24</v>
      </c>
      <c r="C9" t="s">
        <v>38</v>
      </c>
      <c r="D9" t="s">
        <v>158</v>
      </c>
      <c r="E9">
        <v>2007</v>
      </c>
      <c r="F9">
        <v>7766.3566080000001</v>
      </c>
      <c r="G9" t="s">
        <v>159</v>
      </c>
      <c r="H9">
        <v>19137.807949999999</v>
      </c>
      <c r="I9">
        <v>0.40581223451978499</v>
      </c>
    </row>
    <row r="10" spans="1:9">
      <c r="A10" t="s">
        <v>157</v>
      </c>
      <c r="B10" t="s">
        <v>24</v>
      </c>
      <c r="C10" t="s">
        <v>38</v>
      </c>
      <c r="D10" t="s">
        <v>158</v>
      </c>
      <c r="E10">
        <v>2008</v>
      </c>
      <c r="F10">
        <v>7773.0760250000003</v>
      </c>
      <c r="G10" t="s">
        <v>159</v>
      </c>
      <c r="H10">
        <v>19437.72018</v>
      </c>
      <c r="I10">
        <v>0.39989648750052098</v>
      </c>
    </row>
    <row r="11" spans="1:9">
      <c r="A11" t="s">
        <v>157</v>
      </c>
      <c r="B11" t="s">
        <v>24</v>
      </c>
      <c r="C11" t="s">
        <v>38</v>
      </c>
      <c r="D11" t="s">
        <v>158</v>
      </c>
      <c r="E11">
        <v>2009</v>
      </c>
      <c r="F11">
        <v>7679.1706729999996</v>
      </c>
      <c r="G11" t="s">
        <v>159</v>
      </c>
      <c r="H11">
        <v>19373.870169999998</v>
      </c>
      <c r="I11">
        <v>0.39636740649222602</v>
      </c>
    </row>
    <row r="12" spans="1:9">
      <c r="A12" t="s">
        <v>157</v>
      </c>
      <c r="B12" t="s">
        <v>24</v>
      </c>
      <c r="C12" t="s">
        <v>38</v>
      </c>
      <c r="D12" t="s">
        <v>158</v>
      </c>
      <c r="E12">
        <v>2010</v>
      </c>
      <c r="F12">
        <v>8260.3650259999995</v>
      </c>
      <c r="G12" t="s">
        <v>159</v>
      </c>
      <c r="H12">
        <v>20734.37055</v>
      </c>
      <c r="I12">
        <v>0.39838995864767202</v>
      </c>
    </row>
    <row r="13" spans="1:9">
      <c r="A13" t="s">
        <v>157</v>
      </c>
      <c r="B13" t="s">
        <v>24</v>
      </c>
      <c r="C13" t="s">
        <v>38</v>
      </c>
      <c r="D13" t="s">
        <v>158</v>
      </c>
      <c r="E13">
        <v>2011</v>
      </c>
      <c r="F13">
        <v>8687.0866819999992</v>
      </c>
      <c r="G13" t="s">
        <v>159</v>
      </c>
      <c r="H13">
        <v>21457.050210000001</v>
      </c>
      <c r="I13">
        <v>0.40485931649409101</v>
      </c>
    </row>
    <row r="14" spans="1:9">
      <c r="A14" t="s">
        <v>157</v>
      </c>
      <c r="B14" t="s">
        <v>24</v>
      </c>
      <c r="C14" t="s">
        <v>38</v>
      </c>
      <c r="D14" t="s">
        <v>158</v>
      </c>
      <c r="E14">
        <v>2012</v>
      </c>
      <c r="F14">
        <v>8661.6422579999999</v>
      </c>
      <c r="G14" t="s">
        <v>159</v>
      </c>
      <c r="H14">
        <v>21888.183700000001</v>
      </c>
      <c r="I14">
        <v>0.39572229366843298</v>
      </c>
    </row>
    <row r="15" spans="1:9">
      <c r="A15" t="s">
        <v>157</v>
      </c>
      <c r="B15" t="s">
        <v>24</v>
      </c>
      <c r="C15" t="s">
        <v>38</v>
      </c>
      <c r="D15" t="s">
        <v>158</v>
      </c>
      <c r="E15">
        <v>2013</v>
      </c>
      <c r="F15">
        <v>9069.0681729999997</v>
      </c>
      <c r="G15" t="s">
        <v>159</v>
      </c>
      <c r="H15">
        <v>22530.6757</v>
      </c>
      <c r="I15">
        <v>0.40252091387565397</v>
      </c>
    </row>
    <row r="16" spans="1:9">
      <c r="A16" t="s">
        <v>157</v>
      </c>
      <c r="B16" t="s">
        <v>24</v>
      </c>
      <c r="C16" t="s">
        <v>38</v>
      </c>
      <c r="D16" t="s">
        <v>158</v>
      </c>
      <c r="E16">
        <v>2014</v>
      </c>
      <c r="F16">
        <v>9061.5589230000005</v>
      </c>
      <c r="G16" t="s">
        <v>159</v>
      </c>
      <c r="H16">
        <v>22956.256170000001</v>
      </c>
      <c r="I16">
        <v>0.39473156493356898</v>
      </c>
    </row>
    <row r="17" spans="1:9">
      <c r="A17" t="s">
        <v>157</v>
      </c>
      <c r="B17" t="s">
        <v>24</v>
      </c>
      <c r="C17" t="s">
        <v>38</v>
      </c>
      <c r="D17" t="s">
        <v>158</v>
      </c>
      <c r="E17">
        <v>2015</v>
      </c>
      <c r="F17">
        <v>8843.3486589999993</v>
      </c>
      <c r="G17" t="s">
        <v>159</v>
      </c>
      <c r="H17">
        <v>23325.521229999998</v>
      </c>
      <c r="I17">
        <v>0.379127590410549</v>
      </c>
    </row>
    <row r="18" spans="1:9">
      <c r="A18" t="s">
        <v>157</v>
      </c>
      <c r="B18" t="s">
        <v>24</v>
      </c>
      <c r="C18" t="s">
        <v>38</v>
      </c>
      <c r="D18" t="s">
        <v>158</v>
      </c>
      <c r="E18">
        <v>2016</v>
      </c>
      <c r="F18">
        <v>8852.6037739999992</v>
      </c>
      <c r="G18" t="s">
        <v>159</v>
      </c>
      <c r="H18">
        <v>23931.38049</v>
      </c>
      <c r="I18">
        <v>0.36991613491328501</v>
      </c>
    </row>
    <row r="19" spans="1:9">
      <c r="A19" t="s">
        <v>157</v>
      </c>
      <c r="B19" t="s">
        <v>24</v>
      </c>
      <c r="C19" t="s">
        <v>38</v>
      </c>
      <c r="D19" t="s">
        <v>158</v>
      </c>
      <c r="E19">
        <v>2017</v>
      </c>
      <c r="F19">
        <v>9065.4507670000003</v>
      </c>
      <c r="G19" t="s">
        <v>159</v>
      </c>
      <c r="H19">
        <v>24527.011610000001</v>
      </c>
      <c r="I19">
        <v>0.36961089720787199</v>
      </c>
    </row>
    <row r="20" spans="1:9">
      <c r="A20" t="s">
        <v>157</v>
      </c>
      <c r="B20" t="s">
        <v>24</v>
      </c>
      <c r="C20" t="s">
        <v>38</v>
      </c>
      <c r="D20" t="s">
        <v>158</v>
      </c>
      <c r="E20">
        <v>2018</v>
      </c>
      <c r="F20">
        <v>9341.2897589999993</v>
      </c>
      <c r="G20" t="s">
        <v>159</v>
      </c>
      <c r="H20">
        <v>25442.31869</v>
      </c>
      <c r="I20">
        <v>0.367155599016671</v>
      </c>
    </row>
    <row r="21" spans="1:9">
      <c r="A21" t="s">
        <v>157</v>
      </c>
      <c r="B21" t="s">
        <v>24</v>
      </c>
      <c r="C21" t="s">
        <v>38</v>
      </c>
      <c r="D21" t="s">
        <v>158</v>
      </c>
      <c r="E21">
        <v>2019</v>
      </c>
      <c r="F21">
        <v>9082.7182529999991</v>
      </c>
      <c r="G21" t="s">
        <v>159</v>
      </c>
      <c r="H21">
        <v>25821.587749999999</v>
      </c>
      <c r="I21">
        <v>0.351749022598349</v>
      </c>
    </row>
    <row r="22" spans="1:9">
      <c r="A22" t="s">
        <v>157</v>
      </c>
      <c r="B22" t="s">
        <v>24</v>
      </c>
      <c r="C22" t="s">
        <v>160</v>
      </c>
      <c r="D22" t="s">
        <v>158</v>
      </c>
      <c r="E22">
        <v>2000</v>
      </c>
      <c r="F22">
        <v>2692.2469150000002</v>
      </c>
      <c r="G22" t="s">
        <v>159</v>
      </c>
      <c r="H22">
        <v>14775.670319999999</v>
      </c>
      <c r="I22">
        <v>0.182208106752073</v>
      </c>
    </row>
    <row r="23" spans="1:9">
      <c r="A23" t="s">
        <v>157</v>
      </c>
      <c r="B23" t="s">
        <v>24</v>
      </c>
      <c r="C23" t="s">
        <v>160</v>
      </c>
      <c r="D23" t="s">
        <v>158</v>
      </c>
      <c r="E23">
        <v>2001</v>
      </c>
      <c r="F23">
        <v>2842.2826239999999</v>
      </c>
      <c r="G23" t="s">
        <v>159</v>
      </c>
      <c r="H23">
        <v>15025.424230000001</v>
      </c>
      <c r="I23">
        <v>0.18916488349959901</v>
      </c>
    </row>
    <row r="24" spans="1:9">
      <c r="A24" t="s">
        <v>157</v>
      </c>
      <c r="B24" t="s">
        <v>24</v>
      </c>
      <c r="C24" t="s">
        <v>160</v>
      </c>
      <c r="D24" t="s">
        <v>158</v>
      </c>
      <c r="E24">
        <v>2002</v>
      </c>
      <c r="F24">
        <v>3035.2688280000002</v>
      </c>
      <c r="G24" t="s">
        <v>159</v>
      </c>
      <c r="H24">
        <v>15553.779420000001</v>
      </c>
      <c r="I24">
        <v>0.19514670653597299</v>
      </c>
    </row>
    <row r="25" spans="1:9">
      <c r="A25" t="s">
        <v>157</v>
      </c>
      <c r="B25" t="s">
        <v>24</v>
      </c>
      <c r="C25" t="s">
        <v>160</v>
      </c>
      <c r="D25" t="s">
        <v>158</v>
      </c>
      <c r="E25">
        <v>2003</v>
      </c>
      <c r="F25">
        <v>3166.4099369999999</v>
      </c>
      <c r="G25" t="s">
        <v>159</v>
      </c>
      <c r="H25">
        <v>16086.387489999999</v>
      </c>
      <c r="I25">
        <v>0.19683785057200601</v>
      </c>
    </row>
    <row r="26" spans="1:9">
      <c r="A26" t="s">
        <v>157</v>
      </c>
      <c r="B26" t="s">
        <v>24</v>
      </c>
      <c r="C26" t="s">
        <v>160</v>
      </c>
      <c r="D26" t="s">
        <v>158</v>
      </c>
      <c r="E26">
        <v>2004</v>
      </c>
      <c r="F26">
        <v>3408.6201129999999</v>
      </c>
      <c r="G26" t="s">
        <v>159</v>
      </c>
      <c r="H26">
        <v>16865.872019999999</v>
      </c>
      <c r="I26">
        <v>0.20210162326371101</v>
      </c>
    </row>
    <row r="27" spans="1:9">
      <c r="A27" t="s">
        <v>157</v>
      </c>
      <c r="B27" t="s">
        <v>24</v>
      </c>
      <c r="C27" t="s">
        <v>160</v>
      </c>
      <c r="D27" t="s">
        <v>158</v>
      </c>
      <c r="E27">
        <v>2005</v>
      </c>
      <c r="F27">
        <v>3572.5053330000001</v>
      </c>
      <c r="G27" t="s">
        <v>159</v>
      </c>
      <c r="H27">
        <v>17512.667570000001</v>
      </c>
      <c r="I27">
        <v>0.203995497471777</v>
      </c>
    </row>
    <row r="28" spans="1:9">
      <c r="A28" t="s">
        <v>157</v>
      </c>
      <c r="B28" t="s">
        <v>24</v>
      </c>
      <c r="C28" t="s">
        <v>160</v>
      </c>
      <c r="D28" t="s">
        <v>158</v>
      </c>
      <c r="E28">
        <v>2006</v>
      </c>
      <c r="F28">
        <v>3782.9774480000001</v>
      </c>
      <c r="G28" t="s">
        <v>159</v>
      </c>
      <c r="H28">
        <v>18248.629280000001</v>
      </c>
      <c r="I28">
        <v>0.20730200553452199</v>
      </c>
    </row>
    <row r="29" spans="1:9">
      <c r="A29" t="s">
        <v>157</v>
      </c>
      <c r="B29" t="s">
        <v>24</v>
      </c>
      <c r="C29" t="s">
        <v>160</v>
      </c>
      <c r="D29" t="s">
        <v>158</v>
      </c>
      <c r="E29">
        <v>2007</v>
      </c>
      <c r="F29">
        <v>4089.745919</v>
      </c>
      <c r="G29" t="s">
        <v>159</v>
      </c>
      <c r="H29">
        <v>19137.807949999999</v>
      </c>
      <c r="I29">
        <v>0.21369980980502001</v>
      </c>
    </row>
    <row r="30" spans="1:9">
      <c r="A30" t="s">
        <v>157</v>
      </c>
      <c r="B30" t="s">
        <v>24</v>
      </c>
      <c r="C30" t="s">
        <v>160</v>
      </c>
      <c r="D30" t="s">
        <v>158</v>
      </c>
      <c r="E30">
        <v>2008</v>
      </c>
      <c r="F30">
        <v>4217.3889120000003</v>
      </c>
      <c r="G30" t="s">
        <v>159</v>
      </c>
      <c r="H30">
        <v>19437.72018</v>
      </c>
      <c r="I30">
        <v>0.21696931908400399</v>
      </c>
    </row>
    <row r="31" spans="1:9">
      <c r="A31" t="s">
        <v>157</v>
      </c>
      <c r="B31" t="s">
        <v>24</v>
      </c>
      <c r="C31" t="s">
        <v>160</v>
      </c>
      <c r="D31" t="s">
        <v>158</v>
      </c>
      <c r="E31">
        <v>2009</v>
      </c>
      <c r="F31">
        <v>4232.3974260000005</v>
      </c>
      <c r="G31" t="s">
        <v>159</v>
      </c>
      <c r="H31">
        <v>19373.870169999998</v>
      </c>
      <c r="I31">
        <v>0.21845905794051301</v>
      </c>
    </row>
    <row r="32" spans="1:9">
      <c r="A32" t="s">
        <v>157</v>
      </c>
      <c r="B32" t="s">
        <v>24</v>
      </c>
      <c r="C32" t="s">
        <v>160</v>
      </c>
      <c r="D32" t="s">
        <v>158</v>
      </c>
      <c r="E32">
        <v>2010</v>
      </c>
      <c r="F32">
        <v>4649.8097950000001</v>
      </c>
      <c r="G32" t="s">
        <v>159</v>
      </c>
      <c r="H32">
        <v>20734.37055</v>
      </c>
      <c r="I32">
        <v>0.22425613470094</v>
      </c>
    </row>
    <row r="33" spans="1:9">
      <c r="A33" t="s">
        <v>157</v>
      </c>
      <c r="B33" t="s">
        <v>24</v>
      </c>
      <c r="C33" t="s">
        <v>160</v>
      </c>
      <c r="D33" t="s">
        <v>158</v>
      </c>
      <c r="E33">
        <v>2011</v>
      </c>
      <c r="F33">
        <v>4709.0048180000003</v>
      </c>
      <c r="G33" t="s">
        <v>159</v>
      </c>
      <c r="H33">
        <v>21457.050210000001</v>
      </c>
      <c r="I33">
        <v>0.219461891169243</v>
      </c>
    </row>
    <row r="34" spans="1:9">
      <c r="A34" t="s">
        <v>157</v>
      </c>
      <c r="B34" t="s">
        <v>24</v>
      </c>
      <c r="C34" t="s">
        <v>160</v>
      </c>
      <c r="D34" t="s">
        <v>158</v>
      </c>
      <c r="E34">
        <v>2012</v>
      </c>
      <c r="F34">
        <v>4950.706048</v>
      </c>
      <c r="G34" t="s">
        <v>159</v>
      </c>
      <c r="H34">
        <v>21888.183700000001</v>
      </c>
      <c r="I34">
        <v>0.226181674818455</v>
      </c>
    </row>
    <row r="35" spans="1:9">
      <c r="A35" t="s">
        <v>157</v>
      </c>
      <c r="B35" t="s">
        <v>24</v>
      </c>
      <c r="C35" t="s">
        <v>160</v>
      </c>
      <c r="D35" t="s">
        <v>158</v>
      </c>
      <c r="E35">
        <v>2013</v>
      </c>
      <c r="F35">
        <v>4871.7553779999998</v>
      </c>
      <c r="G35" t="s">
        <v>159</v>
      </c>
      <c r="H35">
        <v>22530.6757</v>
      </c>
      <c r="I35">
        <v>0.21622766413525699</v>
      </c>
    </row>
    <row r="36" spans="1:9">
      <c r="A36" t="s">
        <v>157</v>
      </c>
      <c r="B36" t="s">
        <v>24</v>
      </c>
      <c r="C36" t="s">
        <v>160</v>
      </c>
      <c r="D36" t="s">
        <v>158</v>
      </c>
      <c r="E36">
        <v>2014</v>
      </c>
      <c r="F36">
        <v>5015.3387089999997</v>
      </c>
      <c r="G36" t="s">
        <v>159</v>
      </c>
      <c r="H36">
        <v>22956.256170000001</v>
      </c>
      <c r="I36">
        <v>0.218473721144226</v>
      </c>
    </row>
    <row r="37" spans="1:9">
      <c r="A37" t="s">
        <v>157</v>
      </c>
      <c r="B37" t="s">
        <v>24</v>
      </c>
      <c r="C37" t="s">
        <v>160</v>
      </c>
      <c r="D37" t="s">
        <v>158</v>
      </c>
      <c r="E37">
        <v>2015</v>
      </c>
      <c r="F37">
        <v>5345.3332920000003</v>
      </c>
      <c r="G37" t="s">
        <v>159</v>
      </c>
      <c r="H37">
        <v>23325.521229999998</v>
      </c>
      <c r="I37">
        <v>0.229162437113093</v>
      </c>
    </row>
    <row r="38" spans="1:9">
      <c r="A38" t="s">
        <v>157</v>
      </c>
      <c r="B38" t="s">
        <v>24</v>
      </c>
      <c r="C38" t="s">
        <v>160</v>
      </c>
      <c r="D38" t="s">
        <v>158</v>
      </c>
      <c r="E38">
        <v>2016</v>
      </c>
      <c r="F38">
        <v>5566.3338960000001</v>
      </c>
      <c r="G38" t="s">
        <v>159</v>
      </c>
      <c r="H38">
        <v>23931.38049</v>
      </c>
      <c r="I38">
        <v>0.23259560384851</v>
      </c>
    </row>
    <row r="39" spans="1:9">
      <c r="A39" t="s">
        <v>157</v>
      </c>
      <c r="B39" t="s">
        <v>24</v>
      </c>
      <c r="C39" t="s">
        <v>160</v>
      </c>
      <c r="D39" t="s">
        <v>158</v>
      </c>
      <c r="E39">
        <v>2017</v>
      </c>
      <c r="F39">
        <v>5649.0374929999998</v>
      </c>
      <c r="G39" t="s">
        <v>159</v>
      </c>
      <c r="H39">
        <v>24527.011610000001</v>
      </c>
      <c r="I39">
        <v>0.23031902878444499</v>
      </c>
    </row>
    <row r="40" spans="1:9">
      <c r="A40" t="s">
        <v>157</v>
      </c>
      <c r="B40" t="s">
        <v>24</v>
      </c>
      <c r="C40" t="s">
        <v>160</v>
      </c>
      <c r="D40" t="s">
        <v>158</v>
      </c>
      <c r="E40">
        <v>2018</v>
      </c>
      <c r="F40">
        <v>5835.5341420000004</v>
      </c>
      <c r="G40" t="s">
        <v>159</v>
      </c>
      <c r="H40">
        <v>25442.31869</v>
      </c>
      <c r="I40">
        <v>0.22936329872692099</v>
      </c>
    </row>
    <row r="41" spans="1:9">
      <c r="A41" t="s">
        <v>157</v>
      </c>
      <c r="B41" t="s">
        <v>24</v>
      </c>
      <c r="C41" t="s">
        <v>160</v>
      </c>
      <c r="D41" t="s">
        <v>158</v>
      </c>
      <c r="E41">
        <v>2019</v>
      </c>
      <c r="F41">
        <v>6073.2055570000002</v>
      </c>
      <c r="G41" t="s">
        <v>159</v>
      </c>
      <c r="H41">
        <v>25821.587749999999</v>
      </c>
      <c r="I41">
        <v>0.23519876530443001</v>
      </c>
    </row>
    <row r="42" spans="1:9">
      <c r="A42" t="s">
        <v>157</v>
      </c>
      <c r="B42" t="s">
        <v>24</v>
      </c>
      <c r="C42" t="s">
        <v>161</v>
      </c>
      <c r="D42" t="s">
        <v>158</v>
      </c>
      <c r="E42">
        <v>2000</v>
      </c>
      <c r="F42">
        <v>1100.32223</v>
      </c>
      <c r="G42" t="s">
        <v>159</v>
      </c>
      <c r="H42">
        <v>14775.670319999999</v>
      </c>
      <c r="I42">
        <v>7.44685152125132E-2</v>
      </c>
    </row>
    <row r="43" spans="1:9">
      <c r="A43" t="s">
        <v>157</v>
      </c>
      <c r="B43" t="s">
        <v>24</v>
      </c>
      <c r="C43" t="s">
        <v>161</v>
      </c>
      <c r="D43" t="s">
        <v>158</v>
      </c>
      <c r="E43">
        <v>2001</v>
      </c>
      <c r="F43">
        <v>1082.0885470000001</v>
      </c>
      <c r="G43" t="s">
        <v>159</v>
      </c>
      <c r="H43">
        <v>15025.424230000001</v>
      </c>
      <c r="I43">
        <v>7.2017171058603793E-2</v>
      </c>
    </row>
    <row r="44" spans="1:9">
      <c r="A44" t="s">
        <v>157</v>
      </c>
      <c r="B44" t="s">
        <v>24</v>
      </c>
      <c r="C44" t="s">
        <v>161</v>
      </c>
      <c r="D44" t="s">
        <v>158</v>
      </c>
      <c r="E44">
        <v>2002</v>
      </c>
      <c r="F44">
        <v>1072.2730340000001</v>
      </c>
      <c r="G44" t="s">
        <v>159</v>
      </c>
      <c r="H44">
        <v>15553.779420000001</v>
      </c>
      <c r="I44">
        <v>6.8939709445873104E-2</v>
      </c>
    </row>
    <row r="45" spans="1:9">
      <c r="A45" t="s">
        <v>157</v>
      </c>
      <c r="B45" t="s">
        <v>24</v>
      </c>
      <c r="C45" t="s">
        <v>161</v>
      </c>
      <c r="D45" t="s">
        <v>158</v>
      </c>
      <c r="E45">
        <v>2003</v>
      </c>
      <c r="F45">
        <v>1089.9002720000001</v>
      </c>
      <c r="G45" t="s">
        <v>159</v>
      </c>
      <c r="H45">
        <v>16086.387489999999</v>
      </c>
      <c r="I45">
        <v>6.77529540226188E-2</v>
      </c>
    </row>
    <row r="46" spans="1:9">
      <c r="A46" t="s">
        <v>157</v>
      </c>
      <c r="B46" t="s">
        <v>24</v>
      </c>
      <c r="C46" t="s">
        <v>161</v>
      </c>
      <c r="D46" t="s">
        <v>158</v>
      </c>
      <c r="E46">
        <v>2004</v>
      </c>
      <c r="F46">
        <v>1079.248392</v>
      </c>
      <c r="G46" t="s">
        <v>159</v>
      </c>
      <c r="H46">
        <v>16865.872019999999</v>
      </c>
      <c r="I46">
        <v>6.3990073606641801E-2</v>
      </c>
    </row>
    <row r="47" spans="1:9">
      <c r="A47" t="s">
        <v>157</v>
      </c>
      <c r="B47" t="s">
        <v>24</v>
      </c>
      <c r="C47" t="s">
        <v>161</v>
      </c>
      <c r="D47" t="s">
        <v>158</v>
      </c>
      <c r="E47">
        <v>2005</v>
      </c>
      <c r="F47">
        <v>1098.8384880000001</v>
      </c>
      <c r="G47" t="s">
        <v>159</v>
      </c>
      <c r="H47">
        <v>17512.667570000001</v>
      </c>
      <c r="I47">
        <v>6.2745351820779199E-2</v>
      </c>
    </row>
    <row r="48" spans="1:9">
      <c r="A48" t="s">
        <v>157</v>
      </c>
      <c r="B48" t="s">
        <v>24</v>
      </c>
      <c r="C48" t="s">
        <v>161</v>
      </c>
      <c r="D48" t="s">
        <v>158</v>
      </c>
      <c r="E48">
        <v>2006</v>
      </c>
      <c r="F48">
        <v>1030.6238719999999</v>
      </c>
      <c r="G48" t="s">
        <v>159</v>
      </c>
      <c r="H48">
        <v>18248.629280000001</v>
      </c>
      <c r="I48">
        <v>5.6476782786613798E-2</v>
      </c>
    </row>
    <row r="49" spans="1:9">
      <c r="A49" t="s">
        <v>157</v>
      </c>
      <c r="B49" t="s">
        <v>24</v>
      </c>
      <c r="C49" t="s">
        <v>161</v>
      </c>
      <c r="D49" t="s">
        <v>158</v>
      </c>
      <c r="E49">
        <v>2007</v>
      </c>
      <c r="F49">
        <v>1065.417835</v>
      </c>
      <c r="G49" t="s">
        <v>159</v>
      </c>
      <c r="H49">
        <v>19137.807949999999</v>
      </c>
      <c r="I49">
        <v>5.56708395122128E-2</v>
      </c>
    </row>
    <row r="50" spans="1:9">
      <c r="A50" t="s">
        <v>157</v>
      </c>
      <c r="B50" t="s">
        <v>24</v>
      </c>
      <c r="C50" t="s">
        <v>161</v>
      </c>
      <c r="D50" t="s">
        <v>158</v>
      </c>
      <c r="E50">
        <v>2008</v>
      </c>
      <c r="F50">
        <v>1039.240648</v>
      </c>
      <c r="G50" t="s">
        <v>159</v>
      </c>
      <c r="H50">
        <v>19437.72018</v>
      </c>
      <c r="I50">
        <v>5.3465151179061803E-2</v>
      </c>
    </row>
    <row r="51" spans="1:9">
      <c r="A51" t="s">
        <v>157</v>
      </c>
      <c r="B51" t="s">
        <v>24</v>
      </c>
      <c r="C51" t="s">
        <v>161</v>
      </c>
      <c r="D51" t="s">
        <v>158</v>
      </c>
      <c r="E51">
        <v>2009</v>
      </c>
      <c r="F51">
        <v>979.88672310000004</v>
      </c>
      <c r="G51" t="s">
        <v>159</v>
      </c>
      <c r="H51">
        <v>19373.870169999998</v>
      </c>
      <c r="I51">
        <v>5.0577747992620103E-2</v>
      </c>
    </row>
    <row r="52" spans="1:9">
      <c r="A52" t="s">
        <v>157</v>
      </c>
      <c r="B52" t="s">
        <v>24</v>
      </c>
      <c r="C52" t="s">
        <v>161</v>
      </c>
      <c r="D52" t="s">
        <v>158</v>
      </c>
      <c r="E52">
        <v>2010</v>
      </c>
      <c r="F52">
        <v>949.16352900000004</v>
      </c>
      <c r="G52" t="s">
        <v>159</v>
      </c>
      <c r="H52">
        <v>20734.37055</v>
      </c>
      <c r="I52">
        <v>4.5777301351451E-2</v>
      </c>
    </row>
    <row r="53" spans="1:9">
      <c r="A53" t="s">
        <v>157</v>
      </c>
      <c r="B53" t="s">
        <v>24</v>
      </c>
      <c r="C53" t="s">
        <v>161</v>
      </c>
      <c r="D53" t="s">
        <v>158</v>
      </c>
      <c r="E53">
        <v>2011</v>
      </c>
      <c r="F53">
        <v>1075.5067329999999</v>
      </c>
      <c r="G53" t="s">
        <v>159</v>
      </c>
      <c r="H53">
        <v>21457.050210000001</v>
      </c>
      <c r="I53">
        <v>5.0123699319059398E-2</v>
      </c>
    </row>
    <row r="54" spans="1:9">
      <c r="A54" t="s">
        <v>157</v>
      </c>
      <c r="B54" t="s">
        <v>24</v>
      </c>
      <c r="C54" t="s">
        <v>161</v>
      </c>
      <c r="D54" t="s">
        <v>158</v>
      </c>
      <c r="E54">
        <v>2012</v>
      </c>
      <c r="F54">
        <v>1119.5695679999999</v>
      </c>
      <c r="G54" t="s">
        <v>159</v>
      </c>
      <c r="H54">
        <v>21888.183700000001</v>
      </c>
      <c r="I54">
        <v>5.11494961548591E-2</v>
      </c>
    </row>
    <row r="55" spans="1:9">
      <c r="A55" t="s">
        <v>157</v>
      </c>
      <c r="B55" t="s">
        <v>24</v>
      </c>
      <c r="C55" t="s">
        <v>161</v>
      </c>
      <c r="D55" t="s">
        <v>158</v>
      </c>
      <c r="E55">
        <v>2013</v>
      </c>
      <c r="F55">
        <v>1106.7683079999999</v>
      </c>
      <c r="G55" t="s">
        <v>159</v>
      </c>
      <c r="H55">
        <v>22530.6757</v>
      </c>
      <c r="I55">
        <v>4.9122730393744901E-2</v>
      </c>
    </row>
    <row r="56" spans="1:9">
      <c r="A56" t="s">
        <v>157</v>
      </c>
      <c r="B56" t="s">
        <v>24</v>
      </c>
      <c r="C56" t="s">
        <v>161</v>
      </c>
      <c r="D56" t="s">
        <v>158</v>
      </c>
      <c r="E56">
        <v>2014</v>
      </c>
      <c r="F56">
        <v>1061.400214</v>
      </c>
      <c r="G56" t="s">
        <v>159</v>
      </c>
      <c r="H56">
        <v>22956.256170000001</v>
      </c>
      <c r="I56">
        <v>4.6235771466388902E-2</v>
      </c>
    </row>
    <row r="57" spans="1:9">
      <c r="A57" t="s">
        <v>157</v>
      </c>
      <c r="B57" t="s">
        <v>24</v>
      </c>
      <c r="C57" t="s">
        <v>161</v>
      </c>
      <c r="D57" t="s">
        <v>158</v>
      </c>
      <c r="E57">
        <v>2015</v>
      </c>
      <c r="F57">
        <v>1092.091218</v>
      </c>
      <c r="G57" t="s">
        <v>159</v>
      </c>
      <c r="H57">
        <v>23325.521229999998</v>
      </c>
      <c r="I57">
        <v>4.6819584747174403E-2</v>
      </c>
    </row>
    <row r="58" spans="1:9">
      <c r="A58" t="s">
        <v>157</v>
      </c>
      <c r="B58" t="s">
        <v>24</v>
      </c>
      <c r="C58" t="s">
        <v>161</v>
      </c>
      <c r="D58" t="s">
        <v>158</v>
      </c>
      <c r="E58">
        <v>2016</v>
      </c>
      <c r="F58">
        <v>1039.087669</v>
      </c>
      <c r="G58" t="s">
        <v>159</v>
      </c>
      <c r="H58">
        <v>23931.38049</v>
      </c>
      <c r="I58">
        <v>4.3419462134004098E-2</v>
      </c>
    </row>
    <row r="59" spans="1:9">
      <c r="A59" t="s">
        <v>157</v>
      </c>
      <c r="B59" t="s">
        <v>24</v>
      </c>
      <c r="C59" t="s">
        <v>161</v>
      </c>
      <c r="D59" t="s">
        <v>158</v>
      </c>
      <c r="E59">
        <v>2017</v>
      </c>
      <c r="F59">
        <v>976.02330959999995</v>
      </c>
      <c r="G59" t="s">
        <v>159</v>
      </c>
      <c r="H59">
        <v>24527.011610000001</v>
      </c>
      <c r="I59">
        <v>3.9793812842737898E-2</v>
      </c>
    </row>
    <row r="60" spans="1:9">
      <c r="A60" t="s">
        <v>157</v>
      </c>
      <c r="B60" t="s">
        <v>24</v>
      </c>
      <c r="C60" t="s">
        <v>161</v>
      </c>
      <c r="D60" t="s">
        <v>158</v>
      </c>
      <c r="E60">
        <v>2018</v>
      </c>
      <c r="F60">
        <v>952.19264610000005</v>
      </c>
      <c r="G60" t="s">
        <v>159</v>
      </c>
      <c r="H60">
        <v>25442.31869</v>
      </c>
      <c r="I60">
        <v>3.7425545120392499E-2</v>
      </c>
    </row>
    <row r="61" spans="1:9">
      <c r="A61" t="s">
        <v>157</v>
      </c>
      <c r="B61" t="s">
        <v>24</v>
      </c>
      <c r="C61" t="s">
        <v>161</v>
      </c>
      <c r="D61" t="s">
        <v>158</v>
      </c>
      <c r="E61">
        <v>2019</v>
      </c>
      <c r="F61">
        <v>896.18292020000001</v>
      </c>
      <c r="G61" t="s">
        <v>159</v>
      </c>
      <c r="H61">
        <v>25821.587749999999</v>
      </c>
      <c r="I61">
        <v>3.4706731781046302E-2</v>
      </c>
    </row>
    <row r="62" spans="1:9">
      <c r="A62" t="s">
        <v>157</v>
      </c>
      <c r="B62" t="s">
        <v>24</v>
      </c>
      <c r="C62" t="s">
        <v>81</v>
      </c>
      <c r="D62" t="s">
        <v>162</v>
      </c>
      <c r="E62">
        <v>2000</v>
      </c>
      <c r="F62">
        <v>31.332989000000001</v>
      </c>
      <c r="G62" t="s">
        <v>159</v>
      </c>
      <c r="H62">
        <v>14775.670319999999</v>
      </c>
      <c r="I62">
        <v>2.1205798668631902E-3</v>
      </c>
    </row>
    <row r="63" spans="1:9">
      <c r="A63" t="s">
        <v>157</v>
      </c>
      <c r="B63" t="s">
        <v>24</v>
      </c>
      <c r="C63" t="s">
        <v>81</v>
      </c>
      <c r="D63" t="s">
        <v>162</v>
      </c>
      <c r="E63">
        <v>2001</v>
      </c>
      <c r="F63">
        <v>38.366897999999999</v>
      </c>
      <c r="G63" t="s">
        <v>159</v>
      </c>
      <c r="H63">
        <v>15025.424230000001</v>
      </c>
      <c r="I63">
        <v>2.55346520755108E-3</v>
      </c>
    </row>
    <row r="64" spans="1:9">
      <c r="A64" t="s">
        <v>157</v>
      </c>
      <c r="B64" t="s">
        <v>24</v>
      </c>
      <c r="C64" t="s">
        <v>81</v>
      </c>
      <c r="D64" t="s">
        <v>162</v>
      </c>
      <c r="E64">
        <v>2002</v>
      </c>
      <c r="F64">
        <v>52.767819000000003</v>
      </c>
      <c r="G64" t="s">
        <v>159</v>
      </c>
      <c r="H64">
        <v>15553.779420000001</v>
      </c>
      <c r="I64">
        <v>3.3926043037583501E-3</v>
      </c>
    </row>
    <row r="65" spans="1:9">
      <c r="A65" t="s">
        <v>157</v>
      </c>
      <c r="B65" t="s">
        <v>24</v>
      </c>
      <c r="C65" t="s">
        <v>81</v>
      </c>
      <c r="D65" t="s">
        <v>162</v>
      </c>
      <c r="E65">
        <v>2003</v>
      </c>
      <c r="F65">
        <v>64.162631000000005</v>
      </c>
      <c r="G65" t="s">
        <v>159</v>
      </c>
      <c r="H65">
        <v>16086.387489999999</v>
      </c>
      <c r="I65">
        <v>3.9886289597267401E-3</v>
      </c>
    </row>
    <row r="66" spans="1:9">
      <c r="A66" t="s">
        <v>157</v>
      </c>
      <c r="B66" t="s">
        <v>24</v>
      </c>
      <c r="C66" t="s">
        <v>81</v>
      </c>
      <c r="D66" t="s">
        <v>162</v>
      </c>
      <c r="E66">
        <v>2004</v>
      </c>
      <c r="F66">
        <v>84.149473740000005</v>
      </c>
      <c r="G66" t="s">
        <v>159</v>
      </c>
      <c r="H66">
        <v>16865.872019999999</v>
      </c>
      <c r="I66">
        <v>4.98933429829263E-3</v>
      </c>
    </row>
    <row r="67" spans="1:9">
      <c r="A67" t="s">
        <v>157</v>
      </c>
      <c r="B67" t="s">
        <v>24</v>
      </c>
      <c r="C67" t="s">
        <v>81</v>
      </c>
      <c r="D67" t="s">
        <v>162</v>
      </c>
      <c r="E67">
        <v>2005</v>
      </c>
      <c r="F67">
        <v>104.020494</v>
      </c>
      <c r="G67" t="s">
        <v>159</v>
      </c>
      <c r="H67">
        <v>17512.667570000001</v>
      </c>
      <c r="I67">
        <v>5.9397286897737902E-3</v>
      </c>
    </row>
    <row r="68" spans="1:9">
      <c r="A68" t="s">
        <v>157</v>
      </c>
      <c r="B68" t="s">
        <v>24</v>
      </c>
      <c r="C68" t="s">
        <v>81</v>
      </c>
      <c r="D68" t="s">
        <v>162</v>
      </c>
      <c r="E68">
        <v>2006</v>
      </c>
      <c r="F68">
        <v>131.83161100000001</v>
      </c>
      <c r="G68" t="s">
        <v>159</v>
      </c>
      <c r="H68">
        <v>18248.629280000001</v>
      </c>
      <c r="I68">
        <v>7.2241925120635703E-3</v>
      </c>
    </row>
    <row r="69" spans="1:9">
      <c r="A69" t="s">
        <v>157</v>
      </c>
      <c r="B69" t="s">
        <v>24</v>
      </c>
      <c r="C69" t="s">
        <v>81</v>
      </c>
      <c r="D69" t="s">
        <v>162</v>
      </c>
      <c r="E69">
        <v>2007</v>
      </c>
      <c r="F69">
        <v>170.5719254</v>
      </c>
      <c r="G69" t="s">
        <v>159</v>
      </c>
      <c r="H69">
        <v>19137.807949999999</v>
      </c>
      <c r="I69">
        <v>8.9128245954626199E-3</v>
      </c>
    </row>
    <row r="70" spans="1:9">
      <c r="A70" t="s">
        <v>157</v>
      </c>
      <c r="B70" t="s">
        <v>24</v>
      </c>
      <c r="C70" t="s">
        <v>81</v>
      </c>
      <c r="D70" t="s">
        <v>162</v>
      </c>
      <c r="E70">
        <v>2008</v>
      </c>
      <c r="F70">
        <v>218.6096751</v>
      </c>
      <c r="G70" t="s">
        <v>159</v>
      </c>
      <c r="H70">
        <v>19437.72018</v>
      </c>
      <c r="I70">
        <v>1.12466726074663E-2</v>
      </c>
    </row>
    <row r="71" spans="1:9">
      <c r="A71" t="s">
        <v>157</v>
      </c>
      <c r="B71" t="s">
        <v>24</v>
      </c>
      <c r="C71" t="s">
        <v>81</v>
      </c>
      <c r="D71" t="s">
        <v>162</v>
      </c>
      <c r="E71">
        <v>2009</v>
      </c>
      <c r="F71">
        <v>276.74904570000001</v>
      </c>
      <c r="G71" t="s">
        <v>159</v>
      </c>
      <c r="H71">
        <v>19373.870169999998</v>
      </c>
      <c r="I71">
        <v>1.4284654706138201E-2</v>
      </c>
    </row>
    <row r="72" spans="1:9">
      <c r="A72" t="s">
        <v>157</v>
      </c>
      <c r="B72" t="s">
        <v>24</v>
      </c>
      <c r="C72" t="s">
        <v>81</v>
      </c>
      <c r="D72" t="s">
        <v>162</v>
      </c>
      <c r="E72">
        <v>2010</v>
      </c>
      <c r="F72">
        <v>345.66491209999998</v>
      </c>
      <c r="G72" t="s">
        <v>159</v>
      </c>
      <c r="H72">
        <v>20734.37055</v>
      </c>
      <c r="I72">
        <v>1.6671107100475702E-2</v>
      </c>
    </row>
    <row r="73" spans="1:9">
      <c r="A73" t="s">
        <v>157</v>
      </c>
      <c r="B73" t="s">
        <v>24</v>
      </c>
      <c r="C73" t="s">
        <v>81</v>
      </c>
      <c r="D73" t="s">
        <v>162</v>
      </c>
      <c r="E73">
        <v>2011</v>
      </c>
      <c r="F73">
        <v>439.2279216</v>
      </c>
      <c r="G73" t="s">
        <v>159</v>
      </c>
      <c r="H73">
        <v>21457.050210000001</v>
      </c>
      <c r="I73">
        <v>2.0470098047088499E-2</v>
      </c>
    </row>
    <row r="74" spans="1:9">
      <c r="A74" t="s">
        <v>157</v>
      </c>
      <c r="B74" t="s">
        <v>24</v>
      </c>
      <c r="C74" t="s">
        <v>81</v>
      </c>
      <c r="D74" t="s">
        <v>162</v>
      </c>
      <c r="E74">
        <v>2012</v>
      </c>
      <c r="F74">
        <v>530.09539970000003</v>
      </c>
      <c r="G74" t="s">
        <v>159</v>
      </c>
      <c r="H74">
        <v>21888.183700000001</v>
      </c>
      <c r="I74">
        <v>2.42183365675974E-2</v>
      </c>
    </row>
    <row r="75" spans="1:9">
      <c r="A75" t="s">
        <v>157</v>
      </c>
      <c r="B75" t="s">
        <v>24</v>
      </c>
      <c r="C75" t="s">
        <v>81</v>
      </c>
      <c r="D75" t="s">
        <v>162</v>
      </c>
      <c r="E75">
        <v>2013</v>
      </c>
      <c r="F75">
        <v>641.71276039999998</v>
      </c>
      <c r="G75" t="s">
        <v>159</v>
      </c>
      <c r="H75">
        <v>22530.6757</v>
      </c>
      <c r="I75">
        <v>2.84817361425161E-2</v>
      </c>
    </row>
    <row r="76" spans="1:9">
      <c r="A76" t="s">
        <v>157</v>
      </c>
      <c r="B76" t="s">
        <v>24</v>
      </c>
      <c r="C76" t="s">
        <v>81</v>
      </c>
      <c r="D76" t="s">
        <v>162</v>
      </c>
      <c r="E76">
        <v>2014</v>
      </c>
      <c r="F76">
        <v>719.6393918</v>
      </c>
      <c r="G76" t="s">
        <v>159</v>
      </c>
      <c r="H76">
        <v>22956.256170000001</v>
      </c>
      <c r="I76">
        <v>3.13482906999639E-2</v>
      </c>
    </row>
    <row r="77" spans="1:9">
      <c r="A77" t="s">
        <v>157</v>
      </c>
      <c r="B77" t="s">
        <v>24</v>
      </c>
      <c r="C77" t="s">
        <v>81</v>
      </c>
      <c r="D77" t="s">
        <v>162</v>
      </c>
      <c r="E77">
        <v>2015</v>
      </c>
      <c r="F77">
        <v>826.79935269999999</v>
      </c>
      <c r="G77" t="s">
        <v>159</v>
      </c>
      <c r="H77">
        <v>23325.521229999998</v>
      </c>
      <c r="I77">
        <v>3.5446125492647799E-2</v>
      </c>
    </row>
    <row r="78" spans="1:9">
      <c r="A78" t="s">
        <v>157</v>
      </c>
      <c r="B78" t="s">
        <v>24</v>
      </c>
      <c r="C78" t="s">
        <v>81</v>
      </c>
      <c r="D78" t="s">
        <v>162</v>
      </c>
      <c r="E78">
        <v>2016</v>
      </c>
      <c r="F78">
        <v>957.68804809999995</v>
      </c>
      <c r="G78" t="s">
        <v>159</v>
      </c>
      <c r="H78">
        <v>23931.38049</v>
      </c>
      <c r="I78">
        <v>4.0018086232015797E-2</v>
      </c>
    </row>
    <row r="79" spans="1:9">
      <c r="A79" t="s">
        <v>157</v>
      </c>
      <c r="B79" t="s">
        <v>24</v>
      </c>
      <c r="C79" t="s">
        <v>81</v>
      </c>
      <c r="D79" t="s">
        <v>162</v>
      </c>
      <c r="E79">
        <v>2017</v>
      </c>
      <c r="F79">
        <v>1133.7777040000001</v>
      </c>
      <c r="G79" t="s">
        <v>159</v>
      </c>
      <c r="H79">
        <v>24527.011610000001</v>
      </c>
      <c r="I79">
        <v>4.62256764920249E-2</v>
      </c>
    </row>
    <row r="80" spans="1:9">
      <c r="A80" t="s">
        <v>157</v>
      </c>
      <c r="B80" t="s">
        <v>24</v>
      </c>
      <c r="C80" t="s">
        <v>81</v>
      </c>
      <c r="D80" t="s">
        <v>162</v>
      </c>
      <c r="E80">
        <v>2018</v>
      </c>
      <c r="F80">
        <v>1259.517061</v>
      </c>
      <c r="G80" t="s">
        <v>159</v>
      </c>
      <c r="H80">
        <v>25442.31869</v>
      </c>
      <c r="I80">
        <v>4.9504806395458303E-2</v>
      </c>
    </row>
    <row r="81" spans="1:9">
      <c r="A81" t="s">
        <v>157</v>
      </c>
      <c r="B81" t="s">
        <v>24</v>
      </c>
      <c r="C81" t="s">
        <v>81</v>
      </c>
      <c r="D81" t="s">
        <v>162</v>
      </c>
      <c r="E81">
        <v>2019</v>
      </c>
      <c r="F81">
        <v>1404.486367</v>
      </c>
      <c r="G81" t="s">
        <v>159</v>
      </c>
      <c r="H81">
        <v>25821.587749999999</v>
      </c>
      <c r="I81">
        <v>5.4391944469022797E-2</v>
      </c>
    </row>
    <row r="82" spans="1:9">
      <c r="A82" t="s">
        <v>157</v>
      </c>
      <c r="B82" t="s">
        <v>24</v>
      </c>
      <c r="C82" t="s">
        <v>163</v>
      </c>
      <c r="D82" t="s">
        <v>162</v>
      </c>
      <c r="E82">
        <v>2000</v>
      </c>
      <c r="F82">
        <v>1.0884199999999999</v>
      </c>
      <c r="G82" t="s">
        <v>159</v>
      </c>
      <c r="H82">
        <v>14775.670319999999</v>
      </c>
      <c r="I82" s="33">
        <v>7.3662986275941804E-5</v>
      </c>
    </row>
    <row r="83" spans="1:9">
      <c r="A83" t="s">
        <v>157</v>
      </c>
      <c r="B83" t="s">
        <v>24</v>
      </c>
      <c r="C83" t="s">
        <v>163</v>
      </c>
      <c r="D83" t="s">
        <v>162</v>
      </c>
      <c r="E83">
        <v>2001</v>
      </c>
      <c r="F83">
        <v>1.3553770000000001</v>
      </c>
      <c r="G83" t="s">
        <v>159</v>
      </c>
      <c r="H83">
        <v>15025.424230000001</v>
      </c>
      <c r="I83" s="33">
        <v>9.0205572851236602E-5</v>
      </c>
    </row>
    <row r="84" spans="1:9">
      <c r="A84" t="s">
        <v>157</v>
      </c>
      <c r="B84" t="s">
        <v>24</v>
      </c>
      <c r="C84" t="s">
        <v>163</v>
      </c>
      <c r="D84" t="s">
        <v>162</v>
      </c>
      <c r="E84">
        <v>2002</v>
      </c>
      <c r="F84">
        <v>1.7021649999999999</v>
      </c>
      <c r="G84" t="s">
        <v>159</v>
      </c>
      <c r="H84">
        <v>15553.779420000001</v>
      </c>
      <c r="I84">
        <v>1.09437388433788E-4</v>
      </c>
    </row>
    <row r="85" spans="1:9">
      <c r="A85" t="s">
        <v>157</v>
      </c>
      <c r="B85" t="s">
        <v>24</v>
      </c>
      <c r="C85" t="s">
        <v>163</v>
      </c>
      <c r="D85" t="s">
        <v>162</v>
      </c>
      <c r="E85">
        <v>2003</v>
      </c>
      <c r="F85">
        <v>2.1091813699999999</v>
      </c>
      <c r="G85" t="s">
        <v>159</v>
      </c>
      <c r="H85">
        <v>16086.387489999999</v>
      </c>
      <c r="I85">
        <v>1.31115912215291E-4</v>
      </c>
    </row>
    <row r="86" spans="1:9">
      <c r="A86" t="s">
        <v>157</v>
      </c>
      <c r="B86" t="s">
        <v>24</v>
      </c>
      <c r="C86" t="s">
        <v>163</v>
      </c>
      <c r="D86" t="s">
        <v>162</v>
      </c>
      <c r="E86">
        <v>2004</v>
      </c>
      <c r="F86">
        <v>2.7263630000000001</v>
      </c>
      <c r="G86" t="s">
        <v>159</v>
      </c>
      <c r="H86">
        <v>16865.872019999999</v>
      </c>
      <c r="I86">
        <v>1.6164969097162601E-4</v>
      </c>
    </row>
    <row r="87" spans="1:9">
      <c r="A87" t="s">
        <v>157</v>
      </c>
      <c r="B87" t="s">
        <v>24</v>
      </c>
      <c r="C87" t="s">
        <v>163</v>
      </c>
      <c r="D87" t="s">
        <v>162</v>
      </c>
      <c r="E87">
        <v>2005</v>
      </c>
      <c r="F87">
        <v>3.8254573399999998</v>
      </c>
      <c r="G87" t="s">
        <v>159</v>
      </c>
      <c r="H87">
        <v>17512.667570000001</v>
      </c>
      <c r="I87">
        <v>2.18439442461249E-4</v>
      </c>
    </row>
    <row r="88" spans="1:9">
      <c r="A88" t="s">
        <v>157</v>
      </c>
      <c r="B88" t="s">
        <v>24</v>
      </c>
      <c r="C88" t="s">
        <v>163</v>
      </c>
      <c r="D88" t="s">
        <v>162</v>
      </c>
      <c r="E88">
        <v>2006</v>
      </c>
      <c r="F88">
        <v>5.1903709999999998</v>
      </c>
      <c r="G88" t="s">
        <v>159</v>
      </c>
      <c r="H88">
        <v>18248.629280000001</v>
      </c>
      <c r="I88">
        <v>2.8442525300727701E-4</v>
      </c>
    </row>
    <row r="89" spans="1:9">
      <c r="A89" t="s">
        <v>157</v>
      </c>
      <c r="B89" t="s">
        <v>24</v>
      </c>
      <c r="C89" t="s">
        <v>163</v>
      </c>
      <c r="D89" t="s">
        <v>162</v>
      </c>
      <c r="E89">
        <v>2007</v>
      </c>
      <c r="F89">
        <v>6.9797200000000004</v>
      </c>
      <c r="G89" t="s">
        <v>159</v>
      </c>
      <c r="H89">
        <v>19137.807949999999</v>
      </c>
      <c r="I89">
        <v>3.6470843569103701E-4</v>
      </c>
    </row>
    <row r="90" spans="1:9">
      <c r="A90" t="s">
        <v>157</v>
      </c>
      <c r="B90" t="s">
        <v>24</v>
      </c>
      <c r="C90" t="s">
        <v>163</v>
      </c>
      <c r="D90" t="s">
        <v>162</v>
      </c>
      <c r="E90">
        <v>2008</v>
      </c>
      <c r="F90">
        <v>11.451835790000001</v>
      </c>
      <c r="G90" t="s">
        <v>159</v>
      </c>
      <c r="H90">
        <v>19437.72018</v>
      </c>
      <c r="I90">
        <v>5.8915529619482405E-4</v>
      </c>
    </row>
    <row r="91" spans="1:9">
      <c r="A91" t="s">
        <v>157</v>
      </c>
      <c r="B91" t="s">
        <v>24</v>
      </c>
      <c r="C91" t="s">
        <v>163</v>
      </c>
      <c r="D91" t="s">
        <v>162</v>
      </c>
      <c r="E91">
        <v>2009</v>
      </c>
      <c r="F91">
        <v>19.398023389999999</v>
      </c>
      <c r="G91" t="s">
        <v>159</v>
      </c>
      <c r="H91">
        <v>19373.870169999998</v>
      </c>
      <c r="I91">
        <v>1.00124669050572E-3</v>
      </c>
    </row>
    <row r="92" spans="1:9">
      <c r="A92" t="s">
        <v>157</v>
      </c>
      <c r="B92" t="s">
        <v>24</v>
      </c>
      <c r="C92" t="s">
        <v>163</v>
      </c>
      <c r="D92" t="s">
        <v>162</v>
      </c>
      <c r="E92">
        <v>2010</v>
      </c>
      <c r="F92">
        <v>30.530921580000001</v>
      </c>
      <c r="G92" t="s">
        <v>159</v>
      </c>
      <c r="H92">
        <v>20734.37055</v>
      </c>
      <c r="I92">
        <v>1.47247882477918E-3</v>
      </c>
    </row>
    <row r="93" spans="1:9">
      <c r="A93" t="s">
        <v>157</v>
      </c>
      <c r="B93" t="s">
        <v>24</v>
      </c>
      <c r="C93" t="s">
        <v>163</v>
      </c>
      <c r="D93" t="s">
        <v>162</v>
      </c>
      <c r="E93">
        <v>2011</v>
      </c>
      <c r="F93">
        <v>60.084253650000001</v>
      </c>
      <c r="G93" t="s">
        <v>159</v>
      </c>
      <c r="H93">
        <v>21457.050210000001</v>
      </c>
      <c r="I93">
        <v>2.8002103300293298E-3</v>
      </c>
    </row>
    <row r="94" spans="1:9">
      <c r="A94" t="s">
        <v>157</v>
      </c>
      <c r="B94" t="s">
        <v>24</v>
      </c>
      <c r="C94" t="s">
        <v>163</v>
      </c>
      <c r="D94" t="s">
        <v>162</v>
      </c>
      <c r="E94">
        <v>2012</v>
      </c>
      <c r="F94">
        <v>95.858917239999997</v>
      </c>
      <c r="G94" t="s">
        <v>159</v>
      </c>
      <c r="H94">
        <v>21888.183700000001</v>
      </c>
      <c r="I94">
        <v>4.3794824894493201E-3</v>
      </c>
    </row>
    <row r="95" spans="1:9">
      <c r="A95" t="s">
        <v>157</v>
      </c>
      <c r="B95" t="s">
        <v>24</v>
      </c>
      <c r="C95" t="s">
        <v>163</v>
      </c>
      <c r="D95" t="s">
        <v>162</v>
      </c>
      <c r="E95">
        <v>2013</v>
      </c>
      <c r="F95">
        <v>132.50675939999999</v>
      </c>
      <c r="G95" t="s">
        <v>159</v>
      </c>
      <c r="H95">
        <v>22530.6757</v>
      </c>
      <c r="I95">
        <v>5.8811711270603398E-3</v>
      </c>
    </row>
    <row r="96" spans="1:9">
      <c r="A96" t="s">
        <v>157</v>
      </c>
      <c r="B96" t="s">
        <v>24</v>
      </c>
      <c r="C96" t="s">
        <v>163</v>
      </c>
      <c r="D96" t="s">
        <v>162</v>
      </c>
      <c r="E96">
        <v>2014</v>
      </c>
      <c r="F96">
        <v>197.1304519</v>
      </c>
      <c r="G96" t="s">
        <v>159</v>
      </c>
      <c r="H96">
        <v>22956.256170000001</v>
      </c>
      <c r="I96">
        <v>8.5872212977661701E-3</v>
      </c>
    </row>
    <row r="97" spans="1:9">
      <c r="A97" t="s">
        <v>157</v>
      </c>
      <c r="B97" t="s">
        <v>24</v>
      </c>
      <c r="C97" t="s">
        <v>163</v>
      </c>
      <c r="D97" t="s">
        <v>162</v>
      </c>
      <c r="E97">
        <v>2015</v>
      </c>
      <c r="F97">
        <v>254.87057189999999</v>
      </c>
      <c r="G97" t="s">
        <v>159</v>
      </c>
      <c r="H97">
        <v>23325.521229999998</v>
      </c>
      <c r="I97">
        <v>1.0926682811794999E-2</v>
      </c>
    </row>
    <row r="98" spans="1:9">
      <c r="A98" t="s">
        <v>157</v>
      </c>
      <c r="B98" t="s">
        <v>24</v>
      </c>
      <c r="C98" t="s">
        <v>163</v>
      </c>
      <c r="D98" t="s">
        <v>162</v>
      </c>
      <c r="E98">
        <v>2016</v>
      </c>
      <c r="F98">
        <v>328.51492280000002</v>
      </c>
      <c r="G98" t="s">
        <v>159</v>
      </c>
      <c r="H98">
        <v>23931.38049</v>
      </c>
      <c r="I98">
        <v>1.3727370342771199E-2</v>
      </c>
    </row>
    <row r="99" spans="1:9">
      <c r="A99" t="s">
        <v>157</v>
      </c>
      <c r="B99" t="s">
        <v>24</v>
      </c>
      <c r="C99" t="s">
        <v>163</v>
      </c>
      <c r="D99" t="s">
        <v>162</v>
      </c>
      <c r="E99">
        <v>2017</v>
      </c>
      <c r="F99">
        <v>442.17946069999999</v>
      </c>
      <c r="G99" t="s">
        <v>159</v>
      </c>
      <c r="H99">
        <v>24527.011610000001</v>
      </c>
      <c r="I99">
        <v>1.8028264826185199E-2</v>
      </c>
    </row>
    <row r="100" spans="1:9">
      <c r="A100" t="s">
        <v>157</v>
      </c>
      <c r="B100" t="s">
        <v>24</v>
      </c>
      <c r="C100" t="s">
        <v>163</v>
      </c>
      <c r="D100" t="s">
        <v>162</v>
      </c>
      <c r="E100">
        <v>2018</v>
      </c>
      <c r="F100">
        <v>573.14117380000005</v>
      </c>
      <c r="G100" t="s">
        <v>159</v>
      </c>
      <c r="H100">
        <v>25442.31869</v>
      </c>
      <c r="I100">
        <v>2.2527080993811701E-2</v>
      </c>
    </row>
    <row r="101" spans="1:9">
      <c r="A101" t="s">
        <v>157</v>
      </c>
      <c r="B101" t="s">
        <v>24</v>
      </c>
      <c r="C101" t="s">
        <v>163</v>
      </c>
      <c r="D101" t="s">
        <v>162</v>
      </c>
      <c r="E101">
        <v>2019</v>
      </c>
      <c r="F101">
        <v>698.54684759999998</v>
      </c>
      <c r="G101" t="s">
        <v>159</v>
      </c>
      <c r="H101">
        <v>25821.587749999999</v>
      </c>
      <c r="I101">
        <v>2.7052823178930999E-2</v>
      </c>
    </row>
    <row r="102" spans="1:9">
      <c r="A102" t="s">
        <v>157</v>
      </c>
      <c r="B102" t="s">
        <v>24</v>
      </c>
      <c r="C102" t="s">
        <v>43</v>
      </c>
      <c r="D102" t="s">
        <v>162</v>
      </c>
      <c r="E102">
        <v>2000</v>
      </c>
      <c r="F102">
        <v>2629.3190159999999</v>
      </c>
      <c r="G102" t="s">
        <v>159</v>
      </c>
      <c r="H102">
        <v>14775.670319999999</v>
      </c>
      <c r="I102">
        <v>0.177949220512928</v>
      </c>
    </row>
    <row r="103" spans="1:9">
      <c r="A103" t="s">
        <v>157</v>
      </c>
      <c r="B103" t="s">
        <v>24</v>
      </c>
      <c r="C103" t="s">
        <v>43</v>
      </c>
      <c r="D103" t="s">
        <v>162</v>
      </c>
      <c r="E103">
        <v>2001</v>
      </c>
      <c r="F103">
        <v>2571.3371059999999</v>
      </c>
      <c r="G103" t="s">
        <v>159</v>
      </c>
      <c r="H103">
        <v>15025.424230000001</v>
      </c>
      <c r="I103">
        <v>0.17113241307796301</v>
      </c>
    </row>
    <row r="104" spans="1:9">
      <c r="A104" t="s">
        <v>157</v>
      </c>
      <c r="B104" t="s">
        <v>24</v>
      </c>
      <c r="C104" t="s">
        <v>43</v>
      </c>
      <c r="D104" t="s">
        <v>162</v>
      </c>
      <c r="E104">
        <v>2002</v>
      </c>
      <c r="F104">
        <v>2613.27097</v>
      </c>
      <c r="G104" t="s">
        <v>159</v>
      </c>
      <c r="H104">
        <v>15553.779420000001</v>
      </c>
      <c r="I104">
        <v>0.16801517492524701</v>
      </c>
    </row>
    <row r="105" spans="1:9">
      <c r="A105" t="s">
        <v>157</v>
      </c>
      <c r="B105" t="s">
        <v>24</v>
      </c>
      <c r="C105" t="s">
        <v>43</v>
      </c>
      <c r="D105" t="s">
        <v>162</v>
      </c>
      <c r="E105">
        <v>2003</v>
      </c>
      <c r="F105">
        <v>2629.1817919999999</v>
      </c>
      <c r="G105" t="s">
        <v>159</v>
      </c>
      <c r="H105">
        <v>16086.387489999999</v>
      </c>
      <c r="I105">
        <v>0.16344140619728401</v>
      </c>
    </row>
    <row r="106" spans="1:9">
      <c r="A106" t="s">
        <v>157</v>
      </c>
      <c r="B106" t="s">
        <v>24</v>
      </c>
      <c r="C106" t="s">
        <v>43</v>
      </c>
      <c r="D106" t="s">
        <v>162</v>
      </c>
      <c r="E106">
        <v>2004</v>
      </c>
      <c r="F106">
        <v>2797.4091969999999</v>
      </c>
      <c r="G106" t="s">
        <v>159</v>
      </c>
      <c r="H106">
        <v>16865.872019999999</v>
      </c>
      <c r="I106">
        <v>0.16586211455196401</v>
      </c>
    </row>
    <row r="107" spans="1:9">
      <c r="A107" t="s">
        <v>157</v>
      </c>
      <c r="B107" t="s">
        <v>24</v>
      </c>
      <c r="C107" t="s">
        <v>43</v>
      </c>
      <c r="D107" t="s">
        <v>162</v>
      </c>
      <c r="E107">
        <v>2005</v>
      </c>
      <c r="F107">
        <v>2909.4411319999999</v>
      </c>
      <c r="G107" t="s">
        <v>159</v>
      </c>
      <c r="H107">
        <v>17512.667570000001</v>
      </c>
      <c r="I107">
        <v>0.16613352137078199</v>
      </c>
    </row>
    <row r="108" spans="1:9">
      <c r="A108" t="s">
        <v>157</v>
      </c>
      <c r="B108" t="s">
        <v>24</v>
      </c>
      <c r="C108" t="s">
        <v>43</v>
      </c>
      <c r="D108" t="s">
        <v>162</v>
      </c>
      <c r="E108">
        <v>2006</v>
      </c>
      <c r="F108">
        <v>3008.2731250000002</v>
      </c>
      <c r="G108" t="s">
        <v>159</v>
      </c>
      <c r="H108">
        <v>18248.629280000001</v>
      </c>
      <c r="I108">
        <v>0.16484926505121</v>
      </c>
    </row>
    <row r="109" spans="1:9">
      <c r="A109" t="s">
        <v>157</v>
      </c>
      <c r="B109" t="s">
        <v>24</v>
      </c>
      <c r="C109" t="s">
        <v>43</v>
      </c>
      <c r="D109" t="s">
        <v>162</v>
      </c>
      <c r="E109">
        <v>2007</v>
      </c>
      <c r="F109">
        <v>3058.1785850000001</v>
      </c>
      <c r="G109" t="s">
        <v>159</v>
      </c>
      <c r="H109">
        <v>19137.807949999999</v>
      </c>
      <c r="I109">
        <v>0.159797746585706</v>
      </c>
    </row>
    <row r="110" spans="1:9">
      <c r="A110" t="s">
        <v>157</v>
      </c>
      <c r="B110" t="s">
        <v>24</v>
      </c>
      <c r="C110" t="s">
        <v>43</v>
      </c>
      <c r="D110" t="s">
        <v>162</v>
      </c>
      <c r="E110">
        <v>2008</v>
      </c>
      <c r="F110">
        <v>3180.8666619999999</v>
      </c>
      <c r="G110" t="s">
        <v>159</v>
      </c>
      <c r="H110">
        <v>19437.72018</v>
      </c>
      <c r="I110">
        <v>0.16364401959407199</v>
      </c>
    </row>
    <row r="111" spans="1:9">
      <c r="A111" t="s">
        <v>157</v>
      </c>
      <c r="B111" t="s">
        <v>24</v>
      </c>
      <c r="C111" t="s">
        <v>43</v>
      </c>
      <c r="D111" t="s">
        <v>162</v>
      </c>
      <c r="E111">
        <v>2009</v>
      </c>
      <c r="F111">
        <v>3209.830954</v>
      </c>
      <c r="G111" t="s">
        <v>159</v>
      </c>
      <c r="H111">
        <v>19373.870169999998</v>
      </c>
      <c r="I111">
        <v>0.16567835573556999</v>
      </c>
    </row>
    <row r="112" spans="1:9">
      <c r="A112" t="s">
        <v>157</v>
      </c>
      <c r="B112" t="s">
        <v>24</v>
      </c>
      <c r="C112" t="s">
        <v>43</v>
      </c>
      <c r="D112" t="s">
        <v>162</v>
      </c>
      <c r="E112">
        <v>2010</v>
      </c>
      <c r="F112">
        <v>3408.7506290000001</v>
      </c>
      <c r="G112" t="s">
        <v>159</v>
      </c>
      <c r="H112">
        <v>20734.37055</v>
      </c>
      <c r="I112">
        <v>0.164400969915144</v>
      </c>
    </row>
    <row r="113" spans="1:9">
      <c r="A113" t="s">
        <v>157</v>
      </c>
      <c r="B113" t="s">
        <v>24</v>
      </c>
      <c r="C113" t="s">
        <v>43</v>
      </c>
      <c r="D113" t="s">
        <v>162</v>
      </c>
      <c r="E113">
        <v>2011</v>
      </c>
      <c r="F113">
        <v>3481.587055</v>
      </c>
      <c r="G113" t="s">
        <v>159</v>
      </c>
      <c r="H113">
        <v>21457.050210000001</v>
      </c>
      <c r="I113">
        <v>0.16225841953697001</v>
      </c>
    </row>
    <row r="114" spans="1:9">
      <c r="A114" t="s">
        <v>157</v>
      </c>
      <c r="B114" t="s">
        <v>24</v>
      </c>
      <c r="C114" t="s">
        <v>43</v>
      </c>
      <c r="D114" t="s">
        <v>162</v>
      </c>
      <c r="E114">
        <v>2012</v>
      </c>
      <c r="F114">
        <v>3661.9472460000002</v>
      </c>
      <c r="G114" t="s">
        <v>159</v>
      </c>
      <c r="H114">
        <v>21888.183700000001</v>
      </c>
      <c r="I114">
        <v>0.167302472246704</v>
      </c>
    </row>
    <row r="115" spans="1:9">
      <c r="A115" t="s">
        <v>157</v>
      </c>
      <c r="B115" t="s">
        <v>24</v>
      </c>
      <c r="C115" t="s">
        <v>43</v>
      </c>
      <c r="D115" t="s">
        <v>162</v>
      </c>
      <c r="E115">
        <v>2013</v>
      </c>
      <c r="F115">
        <v>3779.0753159999999</v>
      </c>
      <c r="G115" t="s">
        <v>159</v>
      </c>
      <c r="H115">
        <v>22530.6757</v>
      </c>
      <c r="I115">
        <v>0.16773022550761801</v>
      </c>
    </row>
    <row r="116" spans="1:9">
      <c r="A116" t="s">
        <v>157</v>
      </c>
      <c r="B116" t="s">
        <v>24</v>
      </c>
      <c r="C116" t="s">
        <v>43</v>
      </c>
      <c r="D116" t="s">
        <v>162</v>
      </c>
      <c r="E116">
        <v>2014</v>
      </c>
      <c r="F116">
        <v>3882.5200169999998</v>
      </c>
      <c r="G116" t="s">
        <v>159</v>
      </c>
      <c r="H116">
        <v>22956.256170000001</v>
      </c>
      <c r="I116">
        <v>0.16912688150229899</v>
      </c>
    </row>
    <row r="117" spans="1:9">
      <c r="A117" t="s">
        <v>157</v>
      </c>
      <c r="B117" t="s">
        <v>24</v>
      </c>
      <c r="C117" t="s">
        <v>43</v>
      </c>
      <c r="D117" t="s">
        <v>162</v>
      </c>
      <c r="E117">
        <v>2015</v>
      </c>
      <c r="F117">
        <v>3892.8147159999999</v>
      </c>
      <c r="G117" t="s">
        <v>159</v>
      </c>
      <c r="H117">
        <v>23325.521229999998</v>
      </c>
      <c r="I117">
        <v>0.16689079217630801</v>
      </c>
    </row>
    <row r="118" spans="1:9">
      <c r="A118" t="s">
        <v>157</v>
      </c>
      <c r="B118" t="s">
        <v>24</v>
      </c>
      <c r="C118" t="s">
        <v>43</v>
      </c>
      <c r="D118" t="s">
        <v>162</v>
      </c>
      <c r="E118">
        <v>2016</v>
      </c>
      <c r="F118">
        <v>4050.865875</v>
      </c>
      <c r="G118" t="s">
        <v>159</v>
      </c>
      <c r="H118">
        <v>23931.38049</v>
      </c>
      <c r="I118">
        <v>0.16927004594209299</v>
      </c>
    </row>
    <row r="119" spans="1:9">
      <c r="A119" t="s">
        <v>157</v>
      </c>
      <c r="B119" t="s">
        <v>24</v>
      </c>
      <c r="C119" t="s">
        <v>43</v>
      </c>
      <c r="D119" t="s">
        <v>162</v>
      </c>
      <c r="E119">
        <v>2017</v>
      </c>
      <c r="F119">
        <v>4083.5906150000001</v>
      </c>
      <c r="G119" t="s">
        <v>159</v>
      </c>
      <c r="H119">
        <v>24527.011610000001</v>
      </c>
      <c r="I119">
        <v>0.166493606311788</v>
      </c>
    </row>
    <row r="120" spans="1:9">
      <c r="A120" t="s">
        <v>157</v>
      </c>
      <c r="B120" t="s">
        <v>24</v>
      </c>
      <c r="C120" t="s">
        <v>43</v>
      </c>
      <c r="D120" t="s">
        <v>162</v>
      </c>
      <c r="E120">
        <v>2018</v>
      </c>
      <c r="F120">
        <v>4207.7741809999998</v>
      </c>
      <c r="G120" t="s">
        <v>159</v>
      </c>
      <c r="H120">
        <v>25442.31869</v>
      </c>
      <c r="I120">
        <v>0.16538485474808001</v>
      </c>
    </row>
    <row r="121" spans="1:9">
      <c r="A121" t="s">
        <v>157</v>
      </c>
      <c r="B121" t="s">
        <v>24</v>
      </c>
      <c r="C121" t="s">
        <v>43</v>
      </c>
      <c r="D121" t="s">
        <v>162</v>
      </c>
      <c r="E121">
        <v>2019</v>
      </c>
      <c r="F121">
        <v>4270.5321970000005</v>
      </c>
      <c r="G121" t="s">
        <v>159</v>
      </c>
      <c r="H121">
        <v>25821.587749999999</v>
      </c>
      <c r="I121">
        <v>0.16538611948833401</v>
      </c>
    </row>
    <row r="122" spans="1:9">
      <c r="A122" t="s">
        <v>157</v>
      </c>
      <c r="B122" t="s">
        <v>24</v>
      </c>
      <c r="C122" t="s">
        <v>164</v>
      </c>
      <c r="D122" t="s">
        <v>162</v>
      </c>
      <c r="E122">
        <v>2000</v>
      </c>
      <c r="F122">
        <v>155.43837300000001</v>
      </c>
      <c r="G122" t="s">
        <v>159</v>
      </c>
      <c r="H122">
        <v>14775.670319999999</v>
      </c>
      <c r="I122">
        <v>1.0519886383063301E-2</v>
      </c>
    </row>
    <row r="123" spans="1:9">
      <c r="A123" t="s">
        <v>157</v>
      </c>
      <c r="B123" t="s">
        <v>24</v>
      </c>
      <c r="C123" t="s">
        <v>164</v>
      </c>
      <c r="D123" t="s">
        <v>162</v>
      </c>
      <c r="E123">
        <v>2001</v>
      </c>
      <c r="F123">
        <v>153.09698499999999</v>
      </c>
      <c r="G123" t="s">
        <v>159</v>
      </c>
      <c r="H123">
        <v>15025.424230000001</v>
      </c>
      <c r="I123">
        <v>1.01891955033339E-2</v>
      </c>
    </row>
    <row r="124" spans="1:9">
      <c r="A124" t="s">
        <v>157</v>
      </c>
      <c r="B124" t="s">
        <v>24</v>
      </c>
      <c r="C124" t="s">
        <v>164</v>
      </c>
      <c r="D124" t="s">
        <v>162</v>
      </c>
      <c r="E124">
        <v>2002</v>
      </c>
      <c r="F124">
        <v>167.0509864</v>
      </c>
      <c r="G124" t="s">
        <v>159</v>
      </c>
      <c r="H124">
        <v>15553.779420000001</v>
      </c>
      <c r="I124">
        <v>1.07402183025172E-2</v>
      </c>
    </row>
    <row r="125" spans="1:9">
      <c r="A125" t="s">
        <v>157</v>
      </c>
      <c r="B125" t="s">
        <v>24</v>
      </c>
      <c r="C125" t="s">
        <v>164</v>
      </c>
      <c r="D125" t="s">
        <v>162</v>
      </c>
      <c r="E125">
        <v>2003</v>
      </c>
      <c r="F125">
        <v>178.52935740000001</v>
      </c>
      <c r="G125" t="s">
        <v>159</v>
      </c>
      <c r="H125">
        <v>16086.387489999999</v>
      </c>
      <c r="I125">
        <v>1.10981634323419E-2</v>
      </c>
    </row>
    <row r="126" spans="1:9">
      <c r="A126" t="s">
        <v>157</v>
      </c>
      <c r="B126" t="s">
        <v>24</v>
      </c>
      <c r="C126" t="s">
        <v>164</v>
      </c>
      <c r="D126" t="s">
        <v>162</v>
      </c>
      <c r="E126">
        <v>2004</v>
      </c>
      <c r="F126">
        <v>192.63218409999999</v>
      </c>
      <c r="G126" t="s">
        <v>159</v>
      </c>
      <c r="H126">
        <v>16865.872019999999</v>
      </c>
      <c r="I126">
        <v>1.14214185825418E-2</v>
      </c>
    </row>
    <row r="127" spans="1:9">
      <c r="A127" t="s">
        <v>157</v>
      </c>
      <c r="B127" t="s">
        <v>24</v>
      </c>
      <c r="C127" t="s">
        <v>164</v>
      </c>
      <c r="D127" t="s">
        <v>162</v>
      </c>
      <c r="E127">
        <v>2005</v>
      </c>
      <c r="F127">
        <v>213.52465269999999</v>
      </c>
      <c r="G127" t="s">
        <v>159</v>
      </c>
      <c r="H127">
        <v>17512.667570000001</v>
      </c>
      <c r="I127">
        <v>1.21925829886577E-2</v>
      </c>
    </row>
    <row r="128" spans="1:9">
      <c r="A128" t="s">
        <v>157</v>
      </c>
      <c r="B128" t="s">
        <v>24</v>
      </c>
      <c r="C128" t="s">
        <v>164</v>
      </c>
      <c r="D128" t="s">
        <v>162</v>
      </c>
      <c r="E128">
        <v>2006</v>
      </c>
      <c r="F128">
        <v>228.03832869999999</v>
      </c>
      <c r="G128" t="s">
        <v>159</v>
      </c>
      <c r="H128">
        <v>18248.629280000001</v>
      </c>
      <c r="I128">
        <v>1.24961894507838E-2</v>
      </c>
    </row>
    <row r="129" spans="1:9">
      <c r="A129" t="s">
        <v>157</v>
      </c>
      <c r="B129" t="s">
        <v>24</v>
      </c>
      <c r="C129" t="s">
        <v>164</v>
      </c>
      <c r="D129" t="s">
        <v>162</v>
      </c>
      <c r="E129">
        <v>2007</v>
      </c>
      <c r="F129">
        <v>243.771838</v>
      </c>
      <c r="G129" t="s">
        <v>159</v>
      </c>
      <c r="H129">
        <v>19137.807949999999</v>
      </c>
      <c r="I129">
        <v>1.27377094930039E-2</v>
      </c>
    </row>
    <row r="130" spans="1:9">
      <c r="A130" t="s">
        <v>157</v>
      </c>
      <c r="B130" t="s">
        <v>24</v>
      </c>
      <c r="C130" t="s">
        <v>164</v>
      </c>
      <c r="D130" t="s">
        <v>162</v>
      </c>
      <c r="E130">
        <v>2008</v>
      </c>
      <c r="F130">
        <v>270.0943977</v>
      </c>
      <c r="G130" t="s">
        <v>159</v>
      </c>
      <c r="H130">
        <v>19437.72018</v>
      </c>
      <c r="I130">
        <v>1.3895374313388199E-2</v>
      </c>
    </row>
    <row r="131" spans="1:9">
      <c r="A131" t="s">
        <v>157</v>
      </c>
      <c r="B131" t="s">
        <v>24</v>
      </c>
      <c r="C131" t="s">
        <v>164</v>
      </c>
      <c r="D131" t="s">
        <v>162</v>
      </c>
      <c r="E131">
        <v>2009</v>
      </c>
      <c r="F131">
        <v>282.60323920000002</v>
      </c>
      <c r="G131" t="s">
        <v>159</v>
      </c>
      <c r="H131">
        <v>19373.870169999998</v>
      </c>
      <c r="I131">
        <v>1.45868242493751E-2</v>
      </c>
    </row>
    <row r="132" spans="1:9">
      <c r="A132" t="s">
        <v>157</v>
      </c>
      <c r="B132" t="s">
        <v>24</v>
      </c>
      <c r="C132" t="s">
        <v>164</v>
      </c>
      <c r="D132" t="s">
        <v>162</v>
      </c>
      <c r="E132">
        <v>2010</v>
      </c>
      <c r="F132">
        <v>325.19994029999998</v>
      </c>
      <c r="G132" t="s">
        <v>159</v>
      </c>
      <c r="H132">
        <v>20734.37055</v>
      </c>
      <c r="I132">
        <v>1.5684099959330601E-2</v>
      </c>
    </row>
    <row r="133" spans="1:9">
      <c r="A133" t="s">
        <v>157</v>
      </c>
      <c r="B133" t="s">
        <v>24</v>
      </c>
      <c r="C133" t="s">
        <v>164</v>
      </c>
      <c r="D133" t="s">
        <v>162</v>
      </c>
      <c r="E133">
        <v>2011</v>
      </c>
      <c r="F133">
        <v>349.74939599999999</v>
      </c>
      <c r="G133" t="s">
        <v>159</v>
      </c>
      <c r="H133">
        <v>21457.050210000001</v>
      </c>
      <c r="I133">
        <v>1.6299975652617898E-2</v>
      </c>
    </row>
    <row r="134" spans="1:9">
      <c r="A134" t="s">
        <v>157</v>
      </c>
      <c r="B134" t="s">
        <v>24</v>
      </c>
      <c r="C134" t="s">
        <v>164</v>
      </c>
      <c r="D134" t="s">
        <v>162</v>
      </c>
      <c r="E134">
        <v>2012</v>
      </c>
      <c r="F134">
        <v>385.37925369999999</v>
      </c>
      <c r="G134" t="s">
        <v>159</v>
      </c>
      <c r="H134">
        <v>21888.183700000001</v>
      </c>
      <c r="I134">
        <v>1.7606726029990302E-2</v>
      </c>
    </row>
    <row r="135" spans="1:9">
      <c r="A135" t="s">
        <v>157</v>
      </c>
      <c r="B135" t="s">
        <v>24</v>
      </c>
      <c r="C135" t="s">
        <v>164</v>
      </c>
      <c r="D135" t="s">
        <v>162</v>
      </c>
      <c r="E135">
        <v>2013</v>
      </c>
      <c r="F135">
        <v>428.09929949999997</v>
      </c>
      <c r="G135" t="s">
        <v>159</v>
      </c>
      <c r="H135">
        <v>22530.6757</v>
      </c>
      <c r="I135">
        <v>1.90007306127974E-2</v>
      </c>
    </row>
    <row r="136" spans="1:9">
      <c r="A136" t="s">
        <v>157</v>
      </c>
      <c r="B136" t="s">
        <v>24</v>
      </c>
      <c r="C136" t="s">
        <v>164</v>
      </c>
      <c r="D136" t="s">
        <v>162</v>
      </c>
      <c r="E136">
        <v>2014</v>
      </c>
      <c r="F136">
        <v>464.31291499999998</v>
      </c>
      <c r="G136" t="s">
        <v>159</v>
      </c>
      <c r="H136">
        <v>22956.256170000001</v>
      </c>
      <c r="I136">
        <v>2.0225985960497302E-2</v>
      </c>
    </row>
    <row r="137" spans="1:9">
      <c r="A137" t="s">
        <v>157</v>
      </c>
      <c r="B137" t="s">
        <v>24</v>
      </c>
      <c r="C137" t="s">
        <v>164</v>
      </c>
      <c r="D137" t="s">
        <v>162</v>
      </c>
      <c r="E137">
        <v>2015</v>
      </c>
      <c r="F137">
        <v>481.75480240000002</v>
      </c>
      <c r="G137" t="s">
        <v>159</v>
      </c>
      <c r="H137">
        <v>23325.521229999998</v>
      </c>
      <c r="I137">
        <v>2.0653549288338902E-2</v>
      </c>
    </row>
    <row r="138" spans="1:9">
      <c r="A138" t="s">
        <v>157</v>
      </c>
      <c r="B138" t="s">
        <v>24</v>
      </c>
      <c r="C138" t="s">
        <v>164</v>
      </c>
      <c r="D138" t="s">
        <v>162</v>
      </c>
      <c r="E138">
        <v>2016</v>
      </c>
      <c r="F138">
        <v>514.57465500000001</v>
      </c>
      <c r="G138" t="s">
        <v>159</v>
      </c>
      <c r="H138">
        <v>23931.38049</v>
      </c>
      <c r="I138">
        <v>2.1502088239958399E-2</v>
      </c>
    </row>
    <row r="139" spans="1:9">
      <c r="A139" t="s">
        <v>157</v>
      </c>
      <c r="B139" t="s">
        <v>24</v>
      </c>
      <c r="C139" t="s">
        <v>164</v>
      </c>
      <c r="D139" t="s">
        <v>162</v>
      </c>
      <c r="E139">
        <v>2017</v>
      </c>
      <c r="F139">
        <v>536.47538459999998</v>
      </c>
      <c r="G139" t="s">
        <v>159</v>
      </c>
      <c r="H139">
        <v>24527.011610000001</v>
      </c>
      <c r="I139">
        <v>2.1872839346692801E-2</v>
      </c>
    </row>
    <row r="140" spans="1:9">
      <c r="A140" t="s">
        <v>157</v>
      </c>
      <c r="B140" t="s">
        <v>24</v>
      </c>
      <c r="C140" t="s">
        <v>164</v>
      </c>
      <c r="D140" t="s">
        <v>162</v>
      </c>
      <c r="E140">
        <v>2018</v>
      </c>
      <c r="F140">
        <v>559.54565639999998</v>
      </c>
      <c r="G140" t="s">
        <v>159</v>
      </c>
      <c r="H140">
        <v>25442.31869</v>
      </c>
      <c r="I140">
        <v>2.19927147056737E-2</v>
      </c>
    </row>
    <row r="141" spans="1:9">
      <c r="A141" t="s">
        <v>157</v>
      </c>
      <c r="B141" t="s">
        <v>24</v>
      </c>
      <c r="C141" t="s">
        <v>164</v>
      </c>
      <c r="D141" t="s">
        <v>162</v>
      </c>
      <c r="E141">
        <v>2019</v>
      </c>
      <c r="F141">
        <v>577.89210619999994</v>
      </c>
      <c r="G141" t="s">
        <v>159</v>
      </c>
      <c r="H141">
        <v>25821.587749999999</v>
      </c>
      <c r="I141">
        <v>2.2380192565811498E-2</v>
      </c>
    </row>
    <row r="142" spans="1:9">
      <c r="A142" t="s">
        <v>157</v>
      </c>
      <c r="B142" t="s">
        <v>24</v>
      </c>
      <c r="C142" t="s">
        <v>165</v>
      </c>
      <c r="D142" t="s">
        <v>162</v>
      </c>
      <c r="E142">
        <v>2000</v>
      </c>
      <c r="F142">
        <v>66.915000000000006</v>
      </c>
      <c r="G142" t="s">
        <v>159</v>
      </c>
      <c r="H142">
        <v>14775.670319999999</v>
      </c>
      <c r="I142">
        <v>4.5287285484047002E-3</v>
      </c>
    </row>
    <row r="143" spans="1:9">
      <c r="A143" t="s">
        <v>157</v>
      </c>
      <c r="B143" t="s">
        <v>24</v>
      </c>
      <c r="C143" t="s">
        <v>165</v>
      </c>
      <c r="D143" t="s">
        <v>162</v>
      </c>
      <c r="E143">
        <v>2001</v>
      </c>
      <c r="F143">
        <v>66.808501000000007</v>
      </c>
      <c r="G143" t="s">
        <v>159</v>
      </c>
      <c r="H143">
        <v>15025.424230000001</v>
      </c>
      <c r="I143">
        <v>4.4463637084275502E-3</v>
      </c>
    </row>
    <row r="144" spans="1:9">
      <c r="A144" t="s">
        <v>157</v>
      </c>
      <c r="B144" t="s">
        <v>24</v>
      </c>
      <c r="C144" t="s">
        <v>165</v>
      </c>
      <c r="D144" t="s">
        <v>162</v>
      </c>
      <c r="E144">
        <v>2002</v>
      </c>
      <c r="F144">
        <v>67.548310000000001</v>
      </c>
      <c r="G144" t="s">
        <v>159</v>
      </c>
      <c r="H144">
        <v>15553.779420000001</v>
      </c>
      <c r="I144">
        <v>4.3428872286270298E-3</v>
      </c>
    </row>
    <row r="145" spans="1:9">
      <c r="A145" t="s">
        <v>157</v>
      </c>
      <c r="B145" t="s">
        <v>24</v>
      </c>
      <c r="C145" t="s">
        <v>165</v>
      </c>
      <c r="D145" t="s">
        <v>162</v>
      </c>
      <c r="E145">
        <v>2003</v>
      </c>
      <c r="F145">
        <v>69.459231000000003</v>
      </c>
      <c r="G145" t="s">
        <v>159</v>
      </c>
      <c r="H145">
        <v>16086.387489999999</v>
      </c>
      <c r="I145">
        <v>4.3178887144909896E-3</v>
      </c>
    </row>
    <row r="146" spans="1:9">
      <c r="A146" t="s">
        <v>157</v>
      </c>
      <c r="B146" t="s">
        <v>24</v>
      </c>
      <c r="C146" t="s">
        <v>165</v>
      </c>
      <c r="D146" t="s">
        <v>162</v>
      </c>
      <c r="E146">
        <v>2004</v>
      </c>
      <c r="F146">
        <v>70.814974539999994</v>
      </c>
      <c r="G146" t="s">
        <v>159</v>
      </c>
      <c r="H146">
        <v>16865.872019999999</v>
      </c>
      <c r="I146">
        <v>4.1987140929342802E-3</v>
      </c>
    </row>
    <row r="147" spans="1:9">
      <c r="A147" t="s">
        <v>157</v>
      </c>
      <c r="B147" t="s">
        <v>24</v>
      </c>
      <c r="C147" t="s">
        <v>165</v>
      </c>
      <c r="D147" t="s">
        <v>162</v>
      </c>
      <c r="E147">
        <v>2005</v>
      </c>
      <c r="F147">
        <v>72.0847452</v>
      </c>
      <c r="G147" t="s">
        <v>159</v>
      </c>
      <c r="H147">
        <v>17512.667570000001</v>
      </c>
      <c r="I147">
        <v>4.1161487769849799E-3</v>
      </c>
    </row>
    <row r="148" spans="1:9">
      <c r="A148" t="s">
        <v>157</v>
      </c>
      <c r="B148" t="s">
        <v>24</v>
      </c>
      <c r="C148" t="s">
        <v>165</v>
      </c>
      <c r="D148" t="s">
        <v>162</v>
      </c>
      <c r="E148">
        <v>2006</v>
      </c>
      <c r="F148">
        <v>73.824028999999996</v>
      </c>
      <c r="G148" t="s">
        <v>159</v>
      </c>
      <c r="H148">
        <v>18248.629280000001</v>
      </c>
      <c r="I148">
        <v>4.0454561198691799E-3</v>
      </c>
    </row>
    <row r="149" spans="1:9">
      <c r="A149" t="s">
        <v>157</v>
      </c>
      <c r="B149" t="s">
        <v>24</v>
      </c>
      <c r="C149" t="s">
        <v>165</v>
      </c>
      <c r="D149" t="s">
        <v>162</v>
      </c>
      <c r="E149">
        <v>2007</v>
      </c>
      <c r="F149">
        <v>76.417212989999996</v>
      </c>
      <c r="G149" t="s">
        <v>159</v>
      </c>
      <c r="H149">
        <v>19137.807949999999</v>
      </c>
      <c r="I149">
        <v>3.9929971702950401E-3</v>
      </c>
    </row>
    <row r="150" spans="1:9">
      <c r="A150" t="s">
        <v>157</v>
      </c>
      <c r="B150" t="s">
        <v>24</v>
      </c>
      <c r="C150" t="s">
        <v>165</v>
      </c>
      <c r="D150" t="s">
        <v>162</v>
      </c>
      <c r="E150">
        <v>2008</v>
      </c>
      <c r="F150">
        <v>77.024976559999999</v>
      </c>
      <c r="G150" t="s">
        <v>159</v>
      </c>
      <c r="H150">
        <v>19437.72018</v>
      </c>
      <c r="I150">
        <v>3.9626548713903803E-3</v>
      </c>
    </row>
    <row r="151" spans="1:9">
      <c r="A151" t="s">
        <v>157</v>
      </c>
      <c r="B151" t="s">
        <v>24</v>
      </c>
      <c r="C151" t="s">
        <v>165</v>
      </c>
      <c r="D151" t="s">
        <v>162</v>
      </c>
      <c r="E151">
        <v>2009</v>
      </c>
      <c r="F151">
        <v>81.481657999999996</v>
      </c>
      <c r="G151" t="s">
        <v>159</v>
      </c>
      <c r="H151">
        <v>19373.870169999998</v>
      </c>
      <c r="I151">
        <v>4.2057501823343701E-3</v>
      </c>
    </row>
    <row r="152" spans="1:9">
      <c r="A152" t="s">
        <v>157</v>
      </c>
      <c r="B152" t="s">
        <v>24</v>
      </c>
      <c r="C152" t="s">
        <v>165</v>
      </c>
      <c r="D152" t="s">
        <v>162</v>
      </c>
      <c r="E152">
        <v>2010</v>
      </c>
      <c r="F152">
        <v>83.460213120000006</v>
      </c>
      <c r="G152" t="s">
        <v>159</v>
      </c>
      <c r="H152">
        <v>20734.37055</v>
      </c>
      <c r="I152">
        <v>4.0252108410399803E-3</v>
      </c>
    </row>
    <row r="153" spans="1:9">
      <c r="A153" t="s">
        <v>157</v>
      </c>
      <c r="B153" t="s">
        <v>24</v>
      </c>
      <c r="C153" t="s">
        <v>165</v>
      </c>
      <c r="D153" t="s">
        <v>162</v>
      </c>
      <c r="E153">
        <v>2011</v>
      </c>
      <c r="F153">
        <v>83.941068000000001</v>
      </c>
      <c r="G153" t="s">
        <v>159</v>
      </c>
      <c r="H153">
        <v>21457.050210000001</v>
      </c>
      <c r="I153">
        <v>3.9120506862998098E-3</v>
      </c>
    </row>
    <row r="154" spans="1:9">
      <c r="A154" t="s">
        <v>157</v>
      </c>
      <c r="B154" t="s">
        <v>24</v>
      </c>
      <c r="C154" t="s">
        <v>165</v>
      </c>
      <c r="D154" t="s">
        <v>162</v>
      </c>
      <c r="E154">
        <v>2012</v>
      </c>
      <c r="F154">
        <v>85.020525629999995</v>
      </c>
      <c r="G154" t="s">
        <v>159</v>
      </c>
      <c r="H154">
        <v>21888.183700000001</v>
      </c>
      <c r="I154">
        <v>3.8843115900018699E-3</v>
      </c>
    </row>
    <row r="155" spans="1:9">
      <c r="A155" t="s">
        <v>157</v>
      </c>
      <c r="B155" t="s">
        <v>24</v>
      </c>
      <c r="C155" t="s">
        <v>165</v>
      </c>
      <c r="D155" t="s">
        <v>162</v>
      </c>
      <c r="E155">
        <v>2013</v>
      </c>
      <c r="F155">
        <v>87.319774080000002</v>
      </c>
      <c r="G155" t="s">
        <v>159</v>
      </c>
      <c r="H155">
        <v>22530.6757</v>
      </c>
      <c r="I155">
        <v>3.8755949995765101E-3</v>
      </c>
    </row>
    <row r="156" spans="1:9">
      <c r="A156" t="s">
        <v>157</v>
      </c>
      <c r="B156" t="s">
        <v>24</v>
      </c>
      <c r="C156" t="s">
        <v>165</v>
      </c>
      <c r="D156" t="s">
        <v>162</v>
      </c>
      <c r="E156">
        <v>2014</v>
      </c>
      <c r="F156">
        <v>91.370041000000001</v>
      </c>
      <c r="G156" t="s">
        <v>159</v>
      </c>
      <c r="H156">
        <v>22956.256170000001</v>
      </c>
      <c r="I156">
        <v>3.9801804058714699E-3</v>
      </c>
    </row>
    <row r="157" spans="1:9">
      <c r="A157" t="s">
        <v>157</v>
      </c>
      <c r="B157" t="s">
        <v>24</v>
      </c>
      <c r="C157" t="s">
        <v>165</v>
      </c>
      <c r="D157" t="s">
        <v>162</v>
      </c>
      <c r="E157">
        <v>2015</v>
      </c>
      <c r="F157">
        <v>92.732044999999999</v>
      </c>
      <c r="G157" t="s">
        <v>159</v>
      </c>
      <c r="H157">
        <v>23325.521229999998</v>
      </c>
      <c r="I157">
        <v>3.9755615356081801E-3</v>
      </c>
    </row>
    <row r="158" spans="1:9">
      <c r="A158" t="s">
        <v>157</v>
      </c>
      <c r="B158" t="s">
        <v>24</v>
      </c>
      <c r="C158" t="s">
        <v>165</v>
      </c>
      <c r="D158" t="s">
        <v>162</v>
      </c>
      <c r="E158">
        <v>2016</v>
      </c>
      <c r="F158">
        <v>94.263116999999994</v>
      </c>
      <c r="G158" t="s">
        <v>159</v>
      </c>
      <c r="H158">
        <v>23931.38049</v>
      </c>
      <c r="I158">
        <v>3.9388917425548804E-3</v>
      </c>
    </row>
    <row r="159" spans="1:9">
      <c r="A159" t="s">
        <v>157</v>
      </c>
      <c r="B159" t="s">
        <v>24</v>
      </c>
      <c r="C159" t="s">
        <v>165</v>
      </c>
      <c r="D159" t="s">
        <v>162</v>
      </c>
      <c r="E159">
        <v>2017</v>
      </c>
      <c r="F159">
        <v>97.151344660000007</v>
      </c>
      <c r="G159" t="s">
        <v>159</v>
      </c>
      <c r="H159">
        <v>24527.011610000001</v>
      </c>
      <c r="I159">
        <v>3.9609939524956296E-3</v>
      </c>
    </row>
    <row r="160" spans="1:9">
      <c r="A160" t="s">
        <v>157</v>
      </c>
      <c r="B160" t="s">
        <v>24</v>
      </c>
      <c r="C160" t="s">
        <v>165</v>
      </c>
      <c r="D160" t="s">
        <v>162</v>
      </c>
      <c r="E160">
        <v>2018</v>
      </c>
      <c r="F160">
        <v>99.822873999999999</v>
      </c>
      <c r="G160" t="s">
        <v>159</v>
      </c>
      <c r="H160">
        <v>25442.31869</v>
      </c>
      <c r="I160">
        <v>3.9234975088664002E-3</v>
      </c>
    </row>
    <row r="161" spans="1:9">
      <c r="A161" t="s">
        <v>157</v>
      </c>
      <c r="B161" t="s">
        <v>24</v>
      </c>
      <c r="C161" t="s">
        <v>165</v>
      </c>
      <c r="D161" t="s">
        <v>162</v>
      </c>
      <c r="E161">
        <v>2019</v>
      </c>
      <c r="F161">
        <v>102.3585729</v>
      </c>
      <c r="G161" t="s">
        <v>159</v>
      </c>
      <c r="H161">
        <v>25821.587749999999</v>
      </c>
      <c r="I161">
        <v>3.9640696726714704E-3</v>
      </c>
    </row>
    <row r="162" spans="1:9">
      <c r="A162" t="s">
        <v>157</v>
      </c>
      <c r="B162" t="s">
        <v>24</v>
      </c>
      <c r="C162" t="s">
        <v>42</v>
      </c>
      <c r="D162" t="s">
        <v>162</v>
      </c>
      <c r="E162">
        <v>2000</v>
      </c>
      <c r="F162">
        <v>2497.0709999999999</v>
      </c>
      <c r="G162" t="s">
        <v>159</v>
      </c>
      <c r="H162">
        <v>14775.670319999999</v>
      </c>
      <c r="I162">
        <v>0.16899883023378101</v>
      </c>
    </row>
    <row r="163" spans="1:9">
      <c r="A163" t="s">
        <v>157</v>
      </c>
      <c r="B163" t="s">
        <v>24</v>
      </c>
      <c r="C163" t="s">
        <v>42</v>
      </c>
      <c r="D163" t="s">
        <v>162</v>
      </c>
      <c r="E163">
        <v>2001</v>
      </c>
      <c r="F163">
        <v>2566.2702880000002</v>
      </c>
      <c r="G163" t="s">
        <v>159</v>
      </c>
      <c r="H163">
        <v>15025.424230000001</v>
      </c>
      <c r="I163">
        <v>0.170795196775619</v>
      </c>
    </row>
    <row r="164" spans="1:9">
      <c r="A164" t="s">
        <v>157</v>
      </c>
      <c r="B164" t="s">
        <v>24</v>
      </c>
      <c r="C164" t="s">
        <v>42</v>
      </c>
      <c r="D164" t="s">
        <v>162</v>
      </c>
      <c r="E164">
        <v>2002</v>
      </c>
      <c r="F164">
        <v>2594.1940869999999</v>
      </c>
      <c r="G164" t="s">
        <v>159</v>
      </c>
      <c r="H164">
        <v>15553.779420000001</v>
      </c>
      <c r="I164">
        <v>0.166788663832035</v>
      </c>
    </row>
    <row r="165" spans="1:9">
      <c r="A165" t="s">
        <v>157</v>
      </c>
      <c r="B165" t="s">
        <v>24</v>
      </c>
      <c r="C165" t="s">
        <v>42</v>
      </c>
      <c r="D165" t="s">
        <v>162</v>
      </c>
      <c r="E165">
        <v>2003</v>
      </c>
      <c r="F165">
        <v>2568.0216949999999</v>
      </c>
      <c r="G165" t="s">
        <v>159</v>
      </c>
      <c r="H165">
        <v>16086.387489999999</v>
      </c>
      <c r="I165">
        <v>0.15963942784521301</v>
      </c>
    </row>
    <row r="166" spans="1:9">
      <c r="A166" t="s">
        <v>157</v>
      </c>
      <c r="B166" t="s">
        <v>24</v>
      </c>
      <c r="C166" t="s">
        <v>42</v>
      </c>
      <c r="D166" t="s">
        <v>162</v>
      </c>
      <c r="E166">
        <v>2004</v>
      </c>
      <c r="F166">
        <v>2668.0943870000001</v>
      </c>
      <c r="G166" t="s">
        <v>159</v>
      </c>
      <c r="H166">
        <v>16865.872019999999</v>
      </c>
      <c r="I166">
        <v>0.15819486735320301</v>
      </c>
    </row>
    <row r="167" spans="1:9">
      <c r="A167" t="s">
        <v>157</v>
      </c>
      <c r="B167" t="s">
        <v>24</v>
      </c>
      <c r="C167" t="s">
        <v>42</v>
      </c>
      <c r="D167" t="s">
        <v>162</v>
      </c>
      <c r="E167">
        <v>2005</v>
      </c>
      <c r="F167">
        <v>2677.2726950000001</v>
      </c>
      <c r="G167" t="s">
        <v>159</v>
      </c>
      <c r="H167">
        <v>17512.667570000001</v>
      </c>
      <c r="I167">
        <v>0.15287634989350701</v>
      </c>
    </row>
    <row r="168" spans="1:9">
      <c r="A168" t="s">
        <v>157</v>
      </c>
      <c r="B168" t="s">
        <v>24</v>
      </c>
      <c r="C168" t="s">
        <v>42</v>
      </c>
      <c r="D168" t="s">
        <v>162</v>
      </c>
      <c r="E168">
        <v>2006</v>
      </c>
      <c r="F168">
        <v>2714.7491359999999</v>
      </c>
      <c r="G168" t="s">
        <v>159</v>
      </c>
      <c r="H168">
        <v>18248.629280000001</v>
      </c>
      <c r="I168">
        <v>0.148764550714792</v>
      </c>
    </row>
    <row r="169" spans="1:9">
      <c r="A169" t="s">
        <v>157</v>
      </c>
      <c r="B169" t="s">
        <v>24</v>
      </c>
      <c r="C169" t="s">
        <v>42</v>
      </c>
      <c r="D169" t="s">
        <v>162</v>
      </c>
      <c r="E169">
        <v>2007</v>
      </c>
      <c r="F169">
        <v>2660.766533</v>
      </c>
      <c r="G169" t="s">
        <v>159</v>
      </c>
      <c r="H169">
        <v>19137.807949999999</v>
      </c>
      <c r="I169">
        <v>0.13903193824243601</v>
      </c>
    </row>
    <row r="170" spans="1:9">
      <c r="A170" t="s">
        <v>157</v>
      </c>
      <c r="B170" t="s">
        <v>24</v>
      </c>
      <c r="C170" t="s">
        <v>42</v>
      </c>
      <c r="D170" t="s">
        <v>162</v>
      </c>
      <c r="E170">
        <v>2008</v>
      </c>
      <c r="F170">
        <v>2649.9561650000001</v>
      </c>
      <c r="G170" t="s">
        <v>159</v>
      </c>
      <c r="H170">
        <v>19437.72018</v>
      </c>
      <c r="I170">
        <v>0.136330605670855</v>
      </c>
    </row>
    <row r="171" spans="1:9">
      <c r="A171" t="s">
        <v>157</v>
      </c>
      <c r="B171" t="s">
        <v>24</v>
      </c>
      <c r="C171" t="s">
        <v>42</v>
      </c>
      <c r="D171" t="s">
        <v>162</v>
      </c>
      <c r="E171">
        <v>2009</v>
      </c>
      <c r="F171">
        <v>2612.3397650000002</v>
      </c>
      <c r="G171" t="s">
        <v>159</v>
      </c>
      <c r="H171">
        <v>19373.870169999998</v>
      </c>
      <c r="I171">
        <v>0.13483830241854</v>
      </c>
    </row>
    <row r="172" spans="1:9">
      <c r="A172" t="s">
        <v>157</v>
      </c>
      <c r="B172" t="s">
        <v>24</v>
      </c>
      <c r="C172" t="s">
        <v>42</v>
      </c>
      <c r="D172" t="s">
        <v>162</v>
      </c>
      <c r="E172">
        <v>2010</v>
      </c>
      <c r="F172">
        <v>2681.4324109999998</v>
      </c>
      <c r="G172" t="s">
        <v>159</v>
      </c>
      <c r="H172">
        <v>20734.37055</v>
      </c>
      <c r="I172">
        <v>0.12932306792404699</v>
      </c>
    </row>
    <row r="173" spans="1:9">
      <c r="A173" t="s">
        <v>157</v>
      </c>
      <c r="B173" t="s">
        <v>24</v>
      </c>
      <c r="C173" t="s">
        <v>42</v>
      </c>
      <c r="D173" t="s">
        <v>162</v>
      </c>
      <c r="E173">
        <v>2011</v>
      </c>
      <c r="F173">
        <v>2570.8567800000001</v>
      </c>
      <c r="G173" t="s">
        <v>159</v>
      </c>
      <c r="H173">
        <v>21457.050210000001</v>
      </c>
      <c r="I173">
        <v>0.119814082310431</v>
      </c>
    </row>
    <row r="174" spans="1:9">
      <c r="A174" t="s">
        <v>157</v>
      </c>
      <c r="B174" t="s">
        <v>24</v>
      </c>
      <c r="C174" t="s">
        <v>42</v>
      </c>
      <c r="D174" t="s">
        <v>162</v>
      </c>
      <c r="E174">
        <v>2012</v>
      </c>
      <c r="F174">
        <v>2397.9399760000001</v>
      </c>
      <c r="G174" t="s">
        <v>159</v>
      </c>
      <c r="H174">
        <v>21888.183700000001</v>
      </c>
      <c r="I174">
        <v>0.10955408675595101</v>
      </c>
    </row>
    <row r="175" spans="1:9">
      <c r="A175" t="s">
        <v>157</v>
      </c>
      <c r="B175" t="s">
        <v>24</v>
      </c>
      <c r="C175" t="s">
        <v>42</v>
      </c>
      <c r="D175" t="s">
        <v>162</v>
      </c>
      <c r="E175">
        <v>2013</v>
      </c>
      <c r="F175">
        <v>2414.3524240000002</v>
      </c>
      <c r="G175" t="s">
        <v>159</v>
      </c>
      <c r="H175">
        <v>22530.6757</v>
      </c>
      <c r="I175">
        <v>0.107158456148743</v>
      </c>
    </row>
    <row r="176" spans="1:9">
      <c r="A176" t="s">
        <v>157</v>
      </c>
      <c r="B176" t="s">
        <v>24</v>
      </c>
      <c r="C176" t="s">
        <v>42</v>
      </c>
      <c r="D176" t="s">
        <v>162</v>
      </c>
      <c r="E176">
        <v>2014</v>
      </c>
      <c r="F176">
        <v>2463.0186509999999</v>
      </c>
      <c r="G176" t="s">
        <v>159</v>
      </c>
      <c r="H176">
        <v>22956.256170000001</v>
      </c>
      <c r="I176">
        <v>0.10729182636578</v>
      </c>
    </row>
    <row r="177" spans="1:9">
      <c r="A177" t="s">
        <v>157</v>
      </c>
      <c r="B177" t="s">
        <v>24</v>
      </c>
      <c r="C177" t="s">
        <v>42</v>
      </c>
      <c r="D177" t="s">
        <v>162</v>
      </c>
      <c r="E177">
        <v>2015</v>
      </c>
      <c r="F177">
        <v>2496.1067170000001</v>
      </c>
      <c r="G177" t="s">
        <v>159</v>
      </c>
      <c r="H177">
        <v>23325.521229999998</v>
      </c>
      <c r="I177">
        <v>0.10701183019180099</v>
      </c>
    </row>
    <row r="178" spans="1:9">
      <c r="A178" t="s">
        <v>157</v>
      </c>
      <c r="B178" t="s">
        <v>24</v>
      </c>
      <c r="C178" t="s">
        <v>42</v>
      </c>
      <c r="D178" t="s">
        <v>162</v>
      </c>
      <c r="E178">
        <v>2016</v>
      </c>
      <c r="F178">
        <v>2528.267331</v>
      </c>
      <c r="G178" t="s">
        <v>159</v>
      </c>
      <c r="H178">
        <v>23931.38049</v>
      </c>
      <c r="I178">
        <v>0.105646531007957</v>
      </c>
    </row>
    <row r="179" spans="1:9">
      <c r="A179" t="s">
        <v>157</v>
      </c>
      <c r="B179" t="s">
        <v>24</v>
      </c>
      <c r="C179" t="s">
        <v>42</v>
      </c>
      <c r="D179" t="s">
        <v>162</v>
      </c>
      <c r="E179">
        <v>2017</v>
      </c>
      <c r="F179">
        <v>2544.0131040000001</v>
      </c>
      <c r="G179" t="s">
        <v>159</v>
      </c>
      <c r="H179">
        <v>24527.011610000001</v>
      </c>
      <c r="I179">
        <v>0.103722913514779</v>
      </c>
    </row>
    <row r="180" spans="1:9">
      <c r="A180" t="s">
        <v>157</v>
      </c>
      <c r="B180" t="s">
        <v>24</v>
      </c>
      <c r="C180" t="s">
        <v>42</v>
      </c>
      <c r="D180" t="s">
        <v>162</v>
      </c>
      <c r="E180">
        <v>2018</v>
      </c>
      <c r="F180">
        <v>2614.3694030000001</v>
      </c>
      <c r="G180" t="s">
        <v>159</v>
      </c>
      <c r="H180">
        <v>25442.31869</v>
      </c>
      <c r="I180">
        <v>0.102756727280032</v>
      </c>
    </row>
    <row r="181" spans="1:9">
      <c r="A181" t="s">
        <v>157</v>
      </c>
      <c r="B181" t="s">
        <v>24</v>
      </c>
      <c r="C181" t="s">
        <v>42</v>
      </c>
      <c r="D181" t="s">
        <v>162</v>
      </c>
      <c r="E181">
        <v>2019</v>
      </c>
      <c r="F181">
        <v>2716.0716349999998</v>
      </c>
      <c r="G181" t="s">
        <v>159</v>
      </c>
      <c r="H181">
        <v>25821.587749999999</v>
      </c>
      <c r="I181">
        <v>0.105186081556894</v>
      </c>
    </row>
    <row r="182" spans="1:9">
      <c r="A182" t="s">
        <v>157</v>
      </c>
      <c r="B182" t="s">
        <v>24</v>
      </c>
      <c r="C182" t="s">
        <v>28</v>
      </c>
      <c r="D182" t="s">
        <v>28</v>
      </c>
      <c r="E182">
        <v>2000</v>
      </c>
      <c r="F182">
        <v>14775.670319999999</v>
      </c>
      <c r="G182" t="s">
        <v>159</v>
      </c>
      <c r="H182">
        <v>14775.670319999999</v>
      </c>
      <c r="I182">
        <v>1</v>
      </c>
    </row>
    <row r="183" spans="1:9">
      <c r="A183" t="s">
        <v>157</v>
      </c>
      <c r="B183" t="s">
        <v>24</v>
      </c>
      <c r="C183" t="s">
        <v>28</v>
      </c>
      <c r="D183" t="s">
        <v>28</v>
      </c>
      <c r="E183">
        <v>2001</v>
      </c>
      <c r="F183">
        <v>15025.424230000001</v>
      </c>
      <c r="G183" t="s">
        <v>159</v>
      </c>
      <c r="H183">
        <v>15025.424230000001</v>
      </c>
      <c r="I183">
        <v>1</v>
      </c>
    </row>
    <row r="184" spans="1:9">
      <c r="A184" t="s">
        <v>157</v>
      </c>
      <c r="B184" t="s">
        <v>24</v>
      </c>
      <c r="C184" t="s">
        <v>28</v>
      </c>
      <c r="D184" t="s">
        <v>28</v>
      </c>
      <c r="E184">
        <v>2002</v>
      </c>
      <c r="F184">
        <v>15553.779420000001</v>
      </c>
      <c r="G184" t="s">
        <v>159</v>
      </c>
      <c r="H184">
        <v>15553.779420000001</v>
      </c>
      <c r="I184">
        <v>1</v>
      </c>
    </row>
    <row r="185" spans="1:9">
      <c r="A185" t="s">
        <v>157</v>
      </c>
      <c r="B185" t="s">
        <v>24</v>
      </c>
      <c r="C185" t="s">
        <v>28</v>
      </c>
      <c r="D185" t="s">
        <v>28</v>
      </c>
      <c r="E185">
        <v>2003</v>
      </c>
      <c r="F185">
        <v>16086.387489999999</v>
      </c>
      <c r="G185" t="s">
        <v>159</v>
      </c>
      <c r="H185">
        <v>16086.387489999999</v>
      </c>
      <c r="I185">
        <v>1</v>
      </c>
    </row>
    <row r="186" spans="1:9">
      <c r="A186" t="s">
        <v>157</v>
      </c>
      <c r="B186" t="s">
        <v>24</v>
      </c>
      <c r="C186" t="s">
        <v>28</v>
      </c>
      <c r="D186" t="s">
        <v>28</v>
      </c>
      <c r="E186">
        <v>2004</v>
      </c>
      <c r="F186">
        <v>16865.872019999999</v>
      </c>
      <c r="G186" t="s">
        <v>159</v>
      </c>
      <c r="H186">
        <v>16865.872019999999</v>
      </c>
      <c r="I186">
        <v>1</v>
      </c>
    </row>
    <row r="187" spans="1:9">
      <c r="A187" t="s">
        <v>157</v>
      </c>
      <c r="B187" t="s">
        <v>24</v>
      </c>
      <c r="C187" t="s">
        <v>28</v>
      </c>
      <c r="D187" t="s">
        <v>28</v>
      </c>
      <c r="E187">
        <v>2005</v>
      </c>
      <c r="F187">
        <v>17512.667570000001</v>
      </c>
      <c r="G187" t="s">
        <v>159</v>
      </c>
      <c r="H187">
        <v>17512.667570000001</v>
      </c>
      <c r="I187">
        <v>1</v>
      </c>
    </row>
    <row r="188" spans="1:9">
      <c r="A188" t="s">
        <v>157</v>
      </c>
      <c r="B188" t="s">
        <v>24</v>
      </c>
      <c r="C188" t="s">
        <v>28</v>
      </c>
      <c r="D188" t="s">
        <v>28</v>
      </c>
      <c r="E188">
        <v>2006</v>
      </c>
      <c r="F188">
        <v>18248.629280000001</v>
      </c>
      <c r="G188" t="s">
        <v>159</v>
      </c>
      <c r="H188">
        <v>18248.629280000001</v>
      </c>
      <c r="I188">
        <v>1</v>
      </c>
    </row>
    <row r="189" spans="1:9">
      <c r="A189" t="s">
        <v>157</v>
      </c>
      <c r="B189" t="s">
        <v>24</v>
      </c>
      <c r="C189" t="s">
        <v>28</v>
      </c>
      <c r="D189" t="s">
        <v>28</v>
      </c>
      <c r="E189">
        <v>2007</v>
      </c>
      <c r="F189">
        <v>19137.807949999999</v>
      </c>
      <c r="G189" t="s">
        <v>159</v>
      </c>
      <c r="H189">
        <v>19137.807949999999</v>
      </c>
      <c r="I189">
        <v>1</v>
      </c>
    </row>
    <row r="190" spans="1:9">
      <c r="A190" t="s">
        <v>157</v>
      </c>
      <c r="B190" t="s">
        <v>24</v>
      </c>
      <c r="C190" t="s">
        <v>28</v>
      </c>
      <c r="D190" t="s">
        <v>28</v>
      </c>
      <c r="E190">
        <v>2008</v>
      </c>
      <c r="F190">
        <v>19437.72018</v>
      </c>
      <c r="G190" t="s">
        <v>159</v>
      </c>
      <c r="H190">
        <v>19437.72018</v>
      </c>
      <c r="I190">
        <v>1</v>
      </c>
    </row>
    <row r="191" spans="1:9">
      <c r="A191" t="s">
        <v>157</v>
      </c>
      <c r="B191" t="s">
        <v>24</v>
      </c>
      <c r="C191" t="s">
        <v>28</v>
      </c>
      <c r="D191" t="s">
        <v>28</v>
      </c>
      <c r="E191">
        <v>2009</v>
      </c>
      <c r="F191">
        <v>19373.870169999998</v>
      </c>
      <c r="G191" t="s">
        <v>159</v>
      </c>
      <c r="H191">
        <v>19373.870169999998</v>
      </c>
      <c r="I191">
        <v>1</v>
      </c>
    </row>
    <row r="192" spans="1:9">
      <c r="A192" t="s">
        <v>157</v>
      </c>
      <c r="B192" t="s">
        <v>24</v>
      </c>
      <c r="C192" t="s">
        <v>28</v>
      </c>
      <c r="D192" t="s">
        <v>28</v>
      </c>
      <c r="E192">
        <v>2010</v>
      </c>
      <c r="F192">
        <v>20734.37055</v>
      </c>
      <c r="G192" t="s">
        <v>159</v>
      </c>
      <c r="H192">
        <v>20734.37055</v>
      </c>
      <c r="I192">
        <v>1</v>
      </c>
    </row>
    <row r="193" spans="1:9">
      <c r="A193" t="s">
        <v>157</v>
      </c>
      <c r="B193" t="s">
        <v>24</v>
      </c>
      <c r="C193" t="s">
        <v>28</v>
      </c>
      <c r="D193" t="s">
        <v>28</v>
      </c>
      <c r="E193">
        <v>2011</v>
      </c>
      <c r="F193">
        <v>21457.050210000001</v>
      </c>
      <c r="G193" t="s">
        <v>159</v>
      </c>
      <c r="H193">
        <v>21457.050210000001</v>
      </c>
      <c r="I193">
        <v>1</v>
      </c>
    </row>
    <row r="194" spans="1:9">
      <c r="A194" t="s">
        <v>157</v>
      </c>
      <c r="B194" t="s">
        <v>24</v>
      </c>
      <c r="C194" t="s">
        <v>28</v>
      </c>
      <c r="D194" t="s">
        <v>28</v>
      </c>
      <c r="E194">
        <v>2012</v>
      </c>
      <c r="F194">
        <v>21888.183700000001</v>
      </c>
      <c r="G194" t="s">
        <v>159</v>
      </c>
      <c r="H194">
        <v>21888.183700000001</v>
      </c>
      <c r="I194">
        <v>1</v>
      </c>
    </row>
    <row r="195" spans="1:9">
      <c r="A195" t="s">
        <v>157</v>
      </c>
      <c r="B195" t="s">
        <v>24</v>
      </c>
      <c r="C195" t="s">
        <v>28</v>
      </c>
      <c r="D195" t="s">
        <v>28</v>
      </c>
      <c r="E195">
        <v>2013</v>
      </c>
      <c r="F195">
        <v>22530.6757</v>
      </c>
      <c r="G195" t="s">
        <v>159</v>
      </c>
      <c r="H195">
        <v>22530.6757</v>
      </c>
      <c r="I195">
        <v>1</v>
      </c>
    </row>
    <row r="196" spans="1:9">
      <c r="A196" t="s">
        <v>157</v>
      </c>
      <c r="B196" t="s">
        <v>24</v>
      </c>
      <c r="C196" t="s">
        <v>28</v>
      </c>
      <c r="D196" t="s">
        <v>28</v>
      </c>
      <c r="E196">
        <v>2014</v>
      </c>
      <c r="F196">
        <v>22956.256170000001</v>
      </c>
      <c r="G196" t="s">
        <v>159</v>
      </c>
      <c r="H196">
        <v>22956.256170000001</v>
      </c>
      <c r="I196">
        <v>1</v>
      </c>
    </row>
    <row r="197" spans="1:9">
      <c r="A197" t="s">
        <v>157</v>
      </c>
      <c r="B197" t="s">
        <v>24</v>
      </c>
      <c r="C197" t="s">
        <v>28</v>
      </c>
      <c r="D197" t="s">
        <v>28</v>
      </c>
      <c r="E197">
        <v>2015</v>
      </c>
      <c r="F197">
        <v>23325.521229999998</v>
      </c>
      <c r="G197" t="s">
        <v>159</v>
      </c>
      <c r="H197">
        <v>23325.521229999998</v>
      </c>
      <c r="I197">
        <v>1</v>
      </c>
    </row>
    <row r="198" spans="1:9">
      <c r="A198" t="s">
        <v>157</v>
      </c>
      <c r="B198" t="s">
        <v>24</v>
      </c>
      <c r="C198" t="s">
        <v>28</v>
      </c>
      <c r="D198" t="s">
        <v>28</v>
      </c>
      <c r="E198">
        <v>2016</v>
      </c>
      <c r="F198">
        <v>23931.38049</v>
      </c>
      <c r="G198" t="s">
        <v>159</v>
      </c>
      <c r="H198">
        <v>23931.38049</v>
      </c>
      <c r="I198">
        <v>1</v>
      </c>
    </row>
    <row r="199" spans="1:9">
      <c r="A199" t="s">
        <v>157</v>
      </c>
      <c r="B199" t="s">
        <v>24</v>
      </c>
      <c r="C199" t="s">
        <v>28</v>
      </c>
      <c r="D199" t="s">
        <v>28</v>
      </c>
      <c r="E199">
        <v>2017</v>
      </c>
      <c r="F199">
        <v>24527.011610000001</v>
      </c>
      <c r="G199" t="s">
        <v>159</v>
      </c>
      <c r="H199">
        <v>24527.011610000001</v>
      </c>
      <c r="I199">
        <v>1</v>
      </c>
    </row>
    <row r="200" spans="1:9">
      <c r="A200" t="s">
        <v>157</v>
      </c>
      <c r="B200" t="s">
        <v>24</v>
      </c>
      <c r="C200" t="s">
        <v>28</v>
      </c>
      <c r="D200" t="s">
        <v>28</v>
      </c>
      <c r="E200">
        <v>2018</v>
      </c>
      <c r="F200">
        <v>25442.31869</v>
      </c>
      <c r="G200" t="s">
        <v>159</v>
      </c>
      <c r="H200">
        <v>25442.31869</v>
      </c>
      <c r="I200">
        <v>1</v>
      </c>
    </row>
    <row r="201" spans="1:9">
      <c r="A201" t="s">
        <v>157</v>
      </c>
      <c r="B201" t="s">
        <v>24</v>
      </c>
      <c r="C201" t="s">
        <v>28</v>
      </c>
      <c r="D201" t="s">
        <v>28</v>
      </c>
      <c r="E201">
        <v>2019</v>
      </c>
      <c r="F201">
        <v>25821.587749999999</v>
      </c>
      <c r="G201" t="s">
        <v>159</v>
      </c>
      <c r="H201">
        <v>25821.587749999999</v>
      </c>
      <c r="I201">
        <v>1</v>
      </c>
    </row>
    <row r="202" spans="1:9">
      <c r="A202" t="s">
        <v>157</v>
      </c>
      <c r="B202" t="s">
        <v>24</v>
      </c>
      <c r="C202" t="s">
        <v>166</v>
      </c>
      <c r="D202" t="s">
        <v>166</v>
      </c>
      <c r="E202">
        <v>2000</v>
      </c>
      <c r="F202">
        <v>-3.6904759999999999</v>
      </c>
      <c r="G202" t="s">
        <v>159</v>
      </c>
      <c r="H202">
        <v>14775.670319999999</v>
      </c>
      <c r="I202">
        <v>-2.4976707791081801E-4</v>
      </c>
    </row>
    <row r="203" spans="1:9">
      <c r="A203" t="s">
        <v>157</v>
      </c>
      <c r="B203" t="s">
        <v>24</v>
      </c>
      <c r="C203" t="s">
        <v>166</v>
      </c>
      <c r="D203" t="s">
        <v>166</v>
      </c>
      <c r="E203">
        <v>2001</v>
      </c>
      <c r="F203">
        <v>-3.7685360000000001</v>
      </c>
      <c r="G203" t="s">
        <v>159</v>
      </c>
      <c r="H203">
        <v>15025.424230000001</v>
      </c>
      <c r="I203">
        <v>-2.5081062220364301E-4</v>
      </c>
    </row>
    <row r="204" spans="1:9">
      <c r="A204" t="s">
        <v>157</v>
      </c>
      <c r="B204" t="s">
        <v>24</v>
      </c>
      <c r="C204" t="s">
        <v>166</v>
      </c>
      <c r="D204" t="s">
        <v>166</v>
      </c>
      <c r="E204">
        <v>2002</v>
      </c>
      <c r="F204">
        <v>6.2717219999999996</v>
      </c>
      <c r="G204" t="s">
        <v>159</v>
      </c>
      <c r="H204">
        <v>15553.779420000001</v>
      </c>
      <c r="I204">
        <v>4.03228169221394E-4</v>
      </c>
    </row>
    <row r="205" spans="1:9">
      <c r="A205" t="s">
        <v>157</v>
      </c>
      <c r="B205" t="s">
        <v>24</v>
      </c>
      <c r="C205" t="s">
        <v>166</v>
      </c>
      <c r="D205" t="s">
        <v>166</v>
      </c>
      <c r="E205">
        <v>2003</v>
      </c>
      <c r="F205">
        <v>-0.19323100000000001</v>
      </c>
      <c r="G205" t="s">
        <v>159</v>
      </c>
      <c r="H205">
        <v>16086.387489999999</v>
      </c>
      <c r="I205" s="33">
        <v>-1.20120816510308E-5</v>
      </c>
    </row>
    <row r="206" spans="1:9">
      <c r="A206" t="s">
        <v>157</v>
      </c>
      <c r="B206" t="s">
        <v>24</v>
      </c>
      <c r="C206" t="s">
        <v>166</v>
      </c>
      <c r="D206" t="s">
        <v>166</v>
      </c>
      <c r="E206">
        <v>2004</v>
      </c>
      <c r="F206">
        <v>1.3527279999999999</v>
      </c>
      <c r="G206" t="s">
        <v>159</v>
      </c>
      <c r="H206">
        <v>16865.872019999999</v>
      </c>
      <c r="I206" s="33">
        <v>8.0205043557540301E-5</v>
      </c>
    </row>
    <row r="207" spans="1:9">
      <c r="A207" t="s">
        <v>157</v>
      </c>
      <c r="B207" t="s">
        <v>24</v>
      </c>
      <c r="C207" t="s">
        <v>166</v>
      </c>
      <c r="D207" t="s">
        <v>166</v>
      </c>
      <c r="E207">
        <v>2005</v>
      </c>
      <c r="F207">
        <v>0.89786999999999995</v>
      </c>
      <c r="G207" t="s">
        <v>159</v>
      </c>
      <c r="H207">
        <v>17512.667570000001</v>
      </c>
      <c r="I207" s="33">
        <v>5.1269744966671603E-5</v>
      </c>
    </row>
    <row r="208" spans="1:9">
      <c r="A208" t="s">
        <v>157</v>
      </c>
      <c r="B208" t="s">
        <v>24</v>
      </c>
      <c r="C208" t="s">
        <v>166</v>
      </c>
      <c r="D208" t="s">
        <v>166</v>
      </c>
      <c r="E208">
        <v>2006</v>
      </c>
      <c r="F208">
        <v>3.26729</v>
      </c>
      <c r="G208" t="s">
        <v>159</v>
      </c>
      <c r="H208">
        <v>18248.629280000001</v>
      </c>
      <c r="I208">
        <v>1.79043036595678E-4</v>
      </c>
    </row>
    <row r="209" spans="1:9">
      <c r="A209" t="s">
        <v>157</v>
      </c>
      <c r="B209" t="s">
        <v>24</v>
      </c>
      <c r="C209" t="s">
        <v>166</v>
      </c>
      <c r="D209" t="s">
        <v>166</v>
      </c>
      <c r="E209">
        <v>2007</v>
      </c>
      <c r="F209">
        <v>4.2494820000000004</v>
      </c>
      <c r="G209" t="s">
        <v>159</v>
      </c>
      <c r="H209">
        <v>19137.807949999999</v>
      </c>
      <c r="I209">
        <v>2.2204643348404E-4</v>
      </c>
    </row>
    <row r="210" spans="1:9">
      <c r="A210" t="s">
        <v>157</v>
      </c>
      <c r="B210" t="s">
        <v>24</v>
      </c>
      <c r="C210" t="s">
        <v>166</v>
      </c>
      <c r="D210" t="s">
        <v>166</v>
      </c>
      <c r="E210">
        <v>2008</v>
      </c>
      <c r="F210">
        <v>1.4202630000000001</v>
      </c>
      <c r="G210" t="s">
        <v>159</v>
      </c>
      <c r="H210">
        <v>19437.72018</v>
      </c>
      <c r="I210" s="33">
        <v>7.3067365249004202E-5</v>
      </c>
    </row>
    <row r="211" spans="1:9">
      <c r="A211" t="s">
        <v>157</v>
      </c>
      <c r="B211" t="s">
        <v>24</v>
      </c>
      <c r="C211" t="s">
        <v>166</v>
      </c>
      <c r="D211" t="s">
        <v>166</v>
      </c>
      <c r="E211">
        <v>2009</v>
      </c>
      <c r="F211">
        <v>5.6999300000000002</v>
      </c>
      <c r="G211" t="s">
        <v>159</v>
      </c>
      <c r="H211">
        <v>19373.870169999998</v>
      </c>
      <c r="I211">
        <v>2.9420709181927999E-4</v>
      </c>
    </row>
    <row r="212" spans="1:9">
      <c r="A212" t="s">
        <v>157</v>
      </c>
      <c r="B212" t="s">
        <v>24</v>
      </c>
      <c r="C212" t="s">
        <v>166</v>
      </c>
      <c r="D212" t="s">
        <v>166</v>
      </c>
      <c r="E212">
        <v>2010</v>
      </c>
      <c r="F212">
        <v>2.9703900000000001</v>
      </c>
      <c r="G212" t="s">
        <v>159</v>
      </c>
      <c r="H212">
        <v>20734.37055</v>
      </c>
      <c r="I212">
        <v>1.43259231951944E-4</v>
      </c>
    </row>
    <row r="213" spans="1:9">
      <c r="A213" t="s">
        <v>157</v>
      </c>
      <c r="B213" t="s">
        <v>24</v>
      </c>
      <c r="C213" t="s">
        <v>166</v>
      </c>
      <c r="D213" t="s">
        <v>166</v>
      </c>
      <c r="E213">
        <v>2011</v>
      </c>
      <c r="F213">
        <v>7.5374100000000004</v>
      </c>
      <c r="G213" t="s">
        <v>159</v>
      </c>
      <c r="H213">
        <v>21457.050210000001</v>
      </c>
      <c r="I213">
        <v>3.5127894683712E-4</v>
      </c>
    </row>
    <row r="214" spans="1:9">
      <c r="A214" t="s">
        <v>157</v>
      </c>
      <c r="B214" t="s">
        <v>24</v>
      </c>
      <c r="C214" t="s">
        <v>166</v>
      </c>
      <c r="D214" t="s">
        <v>166</v>
      </c>
      <c r="E214">
        <v>2012</v>
      </c>
      <c r="F214">
        <v>8.1436189999999993</v>
      </c>
      <c r="G214" t="s">
        <v>159</v>
      </c>
      <c r="H214">
        <v>21888.183700000001</v>
      </c>
      <c r="I214">
        <v>3.7205549403352301E-4</v>
      </c>
    </row>
    <row r="215" spans="1:9">
      <c r="A215" t="s">
        <v>157</v>
      </c>
      <c r="B215" t="s">
        <v>24</v>
      </c>
      <c r="C215" t="s">
        <v>166</v>
      </c>
      <c r="D215" t="s">
        <v>166</v>
      </c>
      <c r="E215">
        <v>2013</v>
      </c>
      <c r="F215">
        <v>11.189654000000001</v>
      </c>
      <c r="G215" t="s">
        <v>159</v>
      </c>
      <c r="H215">
        <v>22530.6757</v>
      </c>
      <c r="I215">
        <v>4.9664085307481501E-4</v>
      </c>
    </row>
    <row r="216" spans="1:9">
      <c r="A216" t="s">
        <v>157</v>
      </c>
      <c r="B216" t="s">
        <v>24</v>
      </c>
      <c r="C216" t="s">
        <v>166</v>
      </c>
      <c r="D216" t="s">
        <v>166</v>
      </c>
      <c r="E216">
        <v>2014</v>
      </c>
      <c r="F216">
        <v>8.6665670000000006</v>
      </c>
      <c r="G216" t="s">
        <v>159</v>
      </c>
      <c r="H216">
        <v>22956.256170000001</v>
      </c>
      <c r="I216">
        <v>3.7752527833026002E-4</v>
      </c>
    </row>
    <row r="217" spans="1:9">
      <c r="A217" t="s">
        <v>157</v>
      </c>
      <c r="B217" t="s">
        <v>24</v>
      </c>
      <c r="C217" t="s">
        <v>166</v>
      </c>
      <c r="D217" t="s">
        <v>166</v>
      </c>
      <c r="E217">
        <v>2015</v>
      </c>
      <c r="F217">
        <v>16.004950999999998</v>
      </c>
      <c r="G217" t="s">
        <v>159</v>
      </c>
      <c r="H217">
        <v>23325.521229999998</v>
      </c>
      <c r="I217">
        <v>6.8615619956287701E-4</v>
      </c>
    </row>
    <row r="218" spans="1:9">
      <c r="A218" t="s">
        <v>157</v>
      </c>
      <c r="B218" t="s">
        <v>24</v>
      </c>
      <c r="C218" t="s">
        <v>166</v>
      </c>
      <c r="D218" t="s">
        <v>166</v>
      </c>
      <c r="E218">
        <v>2016</v>
      </c>
      <c r="F218">
        <v>3.690747</v>
      </c>
      <c r="G218" t="s">
        <v>159</v>
      </c>
      <c r="H218">
        <v>23931.38049</v>
      </c>
      <c r="I218">
        <v>1.54222068448672E-4</v>
      </c>
    </row>
    <row r="219" spans="1:9">
      <c r="A219" t="s">
        <v>157</v>
      </c>
      <c r="B219" t="s">
        <v>24</v>
      </c>
      <c r="C219" t="s">
        <v>166</v>
      </c>
      <c r="D219" t="s">
        <v>166</v>
      </c>
      <c r="E219">
        <v>2017</v>
      </c>
      <c r="F219">
        <v>6.4661359999999997</v>
      </c>
      <c r="G219" t="s">
        <v>159</v>
      </c>
      <c r="H219">
        <v>24527.011610000001</v>
      </c>
      <c r="I219">
        <v>2.6363325882569697E-4</v>
      </c>
    </row>
    <row r="220" spans="1:9">
      <c r="A220" t="s">
        <v>157</v>
      </c>
      <c r="B220" t="s">
        <v>24</v>
      </c>
      <c r="C220" t="s">
        <v>166</v>
      </c>
      <c r="D220" t="s">
        <v>166</v>
      </c>
      <c r="E220">
        <v>2018</v>
      </c>
      <c r="F220">
        <v>14.3324163</v>
      </c>
      <c r="G220" t="s">
        <v>159</v>
      </c>
      <c r="H220">
        <v>25442.31869</v>
      </c>
      <c r="I220">
        <v>5.6332980003246703E-4</v>
      </c>
    </row>
    <row r="221" spans="1:9">
      <c r="A221" t="s">
        <v>157</v>
      </c>
      <c r="B221" t="s">
        <v>24</v>
      </c>
      <c r="C221" t="s">
        <v>166</v>
      </c>
      <c r="D221" t="s">
        <v>166</v>
      </c>
      <c r="E221">
        <v>2019</v>
      </c>
      <c r="F221">
        <v>-7.5636462770000001</v>
      </c>
      <c r="G221" t="s">
        <v>159</v>
      </c>
      <c r="H221">
        <v>25821.587749999999</v>
      </c>
      <c r="I221">
        <v>-2.9291948853919699E-4</v>
      </c>
    </row>
    <row r="222" spans="1:9">
      <c r="A222" t="s">
        <v>157</v>
      </c>
      <c r="B222" t="s">
        <v>24</v>
      </c>
      <c r="C222" t="s">
        <v>167</v>
      </c>
      <c r="D222" t="s">
        <v>167</v>
      </c>
      <c r="E222">
        <v>2000</v>
      </c>
      <c r="F222">
        <v>14771.97984</v>
      </c>
      <c r="G222" t="s">
        <v>159</v>
      </c>
      <c r="H222">
        <v>14775.670319999999</v>
      </c>
      <c r="I222">
        <v>0.99975023265137397</v>
      </c>
    </row>
    <row r="223" spans="1:9">
      <c r="A223" t="s">
        <v>157</v>
      </c>
      <c r="B223" t="s">
        <v>24</v>
      </c>
      <c r="C223" t="s">
        <v>167</v>
      </c>
      <c r="D223" t="s">
        <v>167</v>
      </c>
      <c r="E223">
        <v>2001</v>
      </c>
      <c r="F223">
        <v>15021.65569</v>
      </c>
      <c r="G223" t="s">
        <v>159</v>
      </c>
      <c r="H223">
        <v>15025.424230000001</v>
      </c>
      <c r="I223">
        <v>0.99974918911158095</v>
      </c>
    </row>
    <row r="224" spans="1:9">
      <c r="A224" t="s">
        <v>157</v>
      </c>
      <c r="B224" t="s">
        <v>24</v>
      </c>
      <c r="C224" t="s">
        <v>167</v>
      </c>
      <c r="D224" t="s">
        <v>167</v>
      </c>
      <c r="E224">
        <v>2002</v>
      </c>
      <c r="F224">
        <v>15560.05114</v>
      </c>
      <c r="G224" t="s">
        <v>159</v>
      </c>
      <c r="H224">
        <v>15553.779420000001</v>
      </c>
      <c r="I224">
        <v>1.0004032280406401</v>
      </c>
    </row>
    <row r="225" spans="1:9">
      <c r="A225" t="s">
        <v>157</v>
      </c>
      <c r="B225" t="s">
        <v>24</v>
      </c>
      <c r="C225" t="s">
        <v>167</v>
      </c>
      <c r="D225" t="s">
        <v>167</v>
      </c>
      <c r="E225">
        <v>2003</v>
      </c>
      <c r="F225">
        <v>16086.19426</v>
      </c>
      <c r="G225" t="s">
        <v>159</v>
      </c>
      <c r="H225">
        <v>16086.387489999999</v>
      </c>
      <c r="I225">
        <v>0.99998798798051303</v>
      </c>
    </row>
    <row r="226" spans="1:9">
      <c r="A226" t="s">
        <v>157</v>
      </c>
      <c r="B226" t="s">
        <v>24</v>
      </c>
      <c r="C226" t="s">
        <v>167</v>
      </c>
      <c r="D226" t="s">
        <v>167</v>
      </c>
      <c r="E226">
        <v>2004</v>
      </c>
      <c r="F226">
        <v>16867.224750000001</v>
      </c>
      <c r="G226" t="s">
        <v>159</v>
      </c>
      <c r="H226">
        <v>16865.872019999999</v>
      </c>
      <c r="I226">
        <v>1.00008020516214</v>
      </c>
    </row>
    <row r="227" spans="1:9">
      <c r="A227" t="s">
        <v>157</v>
      </c>
      <c r="B227" t="s">
        <v>24</v>
      </c>
      <c r="C227" t="s">
        <v>167</v>
      </c>
      <c r="D227" t="s">
        <v>167</v>
      </c>
      <c r="E227">
        <v>2005</v>
      </c>
      <c r="F227">
        <v>17513.565439999998</v>
      </c>
      <c r="G227" t="s">
        <v>159</v>
      </c>
      <c r="H227">
        <v>17512.667570000001</v>
      </c>
      <c r="I227">
        <v>1.0000512697449699</v>
      </c>
    </row>
    <row r="228" spans="1:9">
      <c r="A228" t="s">
        <v>157</v>
      </c>
      <c r="B228" t="s">
        <v>24</v>
      </c>
      <c r="C228" t="s">
        <v>167</v>
      </c>
      <c r="D228" t="s">
        <v>167</v>
      </c>
      <c r="E228">
        <v>2006</v>
      </c>
      <c r="F228">
        <v>18251.896570000001</v>
      </c>
      <c r="G228" t="s">
        <v>159</v>
      </c>
      <c r="H228">
        <v>18248.629280000001</v>
      </c>
      <c r="I228">
        <v>1.0001790430366</v>
      </c>
    </row>
    <row r="229" spans="1:9">
      <c r="A229" t="s">
        <v>157</v>
      </c>
      <c r="B229" t="s">
        <v>24</v>
      </c>
      <c r="C229" t="s">
        <v>167</v>
      </c>
      <c r="D229" t="s">
        <v>167</v>
      </c>
      <c r="E229">
        <v>2007</v>
      </c>
      <c r="F229">
        <v>19142.057430000001</v>
      </c>
      <c r="G229" t="s">
        <v>159</v>
      </c>
      <c r="H229">
        <v>19137.807949999999</v>
      </c>
      <c r="I229">
        <v>1.0002220463289799</v>
      </c>
    </row>
    <row r="230" spans="1:9">
      <c r="A230" t="s">
        <v>157</v>
      </c>
      <c r="B230" t="s">
        <v>24</v>
      </c>
      <c r="C230" t="s">
        <v>167</v>
      </c>
      <c r="D230" t="s">
        <v>167</v>
      </c>
      <c r="E230">
        <v>2008</v>
      </c>
      <c r="F230">
        <v>19439.140439999999</v>
      </c>
      <c r="G230" t="s">
        <v>159</v>
      </c>
      <c r="H230">
        <v>19437.72018</v>
      </c>
      <c r="I230">
        <v>1.0000730672109099</v>
      </c>
    </row>
    <row r="231" spans="1:9">
      <c r="A231" t="s">
        <v>157</v>
      </c>
      <c r="B231" t="s">
        <v>24</v>
      </c>
      <c r="C231" t="s">
        <v>167</v>
      </c>
      <c r="D231" t="s">
        <v>167</v>
      </c>
      <c r="E231">
        <v>2009</v>
      </c>
      <c r="F231">
        <v>19379.570100000001</v>
      </c>
      <c r="G231" t="s">
        <v>159</v>
      </c>
      <c r="H231">
        <v>19373.870169999998</v>
      </c>
      <c r="I231">
        <v>1.0002942070918199</v>
      </c>
    </row>
    <row r="232" spans="1:9">
      <c r="A232" t="s">
        <v>157</v>
      </c>
      <c r="B232" t="s">
        <v>24</v>
      </c>
      <c r="C232" t="s">
        <v>167</v>
      </c>
      <c r="D232" t="s">
        <v>167</v>
      </c>
      <c r="E232">
        <v>2010</v>
      </c>
      <c r="F232">
        <v>20737.340939999998</v>
      </c>
      <c r="G232" t="s">
        <v>159</v>
      </c>
      <c r="H232">
        <v>20734.37055</v>
      </c>
      <c r="I232">
        <v>1.0001432592319499</v>
      </c>
    </row>
    <row r="233" spans="1:9">
      <c r="A233" t="s">
        <v>157</v>
      </c>
      <c r="B233" t="s">
        <v>24</v>
      </c>
      <c r="C233" t="s">
        <v>167</v>
      </c>
      <c r="D233" t="s">
        <v>167</v>
      </c>
      <c r="E233">
        <v>2011</v>
      </c>
      <c r="F233">
        <v>21464.587619999998</v>
      </c>
      <c r="G233" t="s">
        <v>159</v>
      </c>
      <c r="H233">
        <v>21457.050210000001</v>
      </c>
      <c r="I233">
        <v>1.0003512789468401</v>
      </c>
    </row>
    <row r="234" spans="1:9">
      <c r="A234" t="s">
        <v>157</v>
      </c>
      <c r="B234" t="s">
        <v>24</v>
      </c>
      <c r="C234" t="s">
        <v>167</v>
      </c>
      <c r="D234" t="s">
        <v>167</v>
      </c>
      <c r="E234">
        <v>2012</v>
      </c>
      <c r="F234">
        <v>21896.327310000001</v>
      </c>
      <c r="G234" t="s">
        <v>159</v>
      </c>
      <c r="H234">
        <v>21888.183700000001</v>
      </c>
      <c r="I234">
        <v>1.0003720550828501</v>
      </c>
    </row>
    <row r="235" spans="1:9">
      <c r="A235" t="s">
        <v>157</v>
      </c>
      <c r="B235" t="s">
        <v>24</v>
      </c>
      <c r="C235" t="s">
        <v>167</v>
      </c>
      <c r="D235" t="s">
        <v>167</v>
      </c>
      <c r="E235">
        <v>2013</v>
      </c>
      <c r="F235">
        <v>22541.86535</v>
      </c>
      <c r="G235" t="s">
        <v>159</v>
      </c>
      <c r="H235">
        <v>22530.6757</v>
      </c>
      <c r="I235">
        <v>1.00049664067554</v>
      </c>
    </row>
    <row r="236" spans="1:9">
      <c r="A236" t="s">
        <v>157</v>
      </c>
      <c r="B236" t="s">
        <v>24</v>
      </c>
      <c r="C236" t="s">
        <v>167</v>
      </c>
      <c r="D236" t="s">
        <v>167</v>
      </c>
      <c r="E236">
        <v>2014</v>
      </c>
      <c r="F236">
        <v>22964.922740000002</v>
      </c>
      <c r="G236" t="s">
        <v>159</v>
      </c>
      <c r="H236">
        <v>22956.256170000001</v>
      </c>
      <c r="I236">
        <v>1.0003775254090099</v>
      </c>
    </row>
    <row r="237" spans="1:9">
      <c r="A237" t="s">
        <v>157</v>
      </c>
      <c r="B237" t="s">
        <v>24</v>
      </c>
      <c r="C237" t="s">
        <v>167</v>
      </c>
      <c r="D237" t="s">
        <v>167</v>
      </c>
      <c r="E237">
        <v>2015</v>
      </c>
      <c r="F237">
        <v>23341.526180000001</v>
      </c>
      <c r="G237" t="s">
        <v>159</v>
      </c>
      <c r="H237">
        <v>23325.521229999998</v>
      </c>
      <c r="I237">
        <v>1.00068615615669</v>
      </c>
    </row>
    <row r="238" spans="1:9">
      <c r="A238" t="s">
        <v>157</v>
      </c>
      <c r="B238" t="s">
        <v>24</v>
      </c>
      <c r="C238" t="s">
        <v>167</v>
      </c>
      <c r="D238" t="s">
        <v>167</v>
      </c>
      <c r="E238">
        <v>2016</v>
      </c>
      <c r="F238">
        <v>23935.071240000001</v>
      </c>
      <c r="G238" t="s">
        <v>159</v>
      </c>
      <c r="H238">
        <v>23931.38049</v>
      </c>
      <c r="I238">
        <v>1.00015422219381</v>
      </c>
    </row>
    <row r="239" spans="1:9">
      <c r="A239" t="s">
        <v>157</v>
      </c>
      <c r="B239" t="s">
        <v>24</v>
      </c>
      <c r="C239" t="s">
        <v>167</v>
      </c>
      <c r="D239" t="s">
        <v>167</v>
      </c>
      <c r="E239">
        <v>2017</v>
      </c>
      <c r="F239">
        <v>24533.777750000001</v>
      </c>
      <c r="G239" t="s">
        <v>159</v>
      </c>
      <c r="H239">
        <v>24527.011610000001</v>
      </c>
      <c r="I239">
        <v>1.00027586483456</v>
      </c>
    </row>
    <row r="240" spans="1:9">
      <c r="A240" t="s">
        <v>157</v>
      </c>
      <c r="B240" t="s">
        <v>24</v>
      </c>
      <c r="C240" t="s">
        <v>167</v>
      </c>
      <c r="D240" t="s">
        <v>167</v>
      </c>
      <c r="E240">
        <v>2018</v>
      </c>
      <c r="F240">
        <v>25457.30906</v>
      </c>
      <c r="G240" t="s">
        <v>159</v>
      </c>
      <c r="H240">
        <v>25442.31869</v>
      </c>
      <c r="I240">
        <v>1.0005891904029101</v>
      </c>
    </row>
    <row r="241" spans="1:9">
      <c r="A241" t="s">
        <v>157</v>
      </c>
      <c r="B241" t="s">
        <v>24</v>
      </c>
      <c r="C241" t="s">
        <v>167</v>
      </c>
      <c r="D241" t="s">
        <v>167</v>
      </c>
      <c r="E241">
        <v>2019</v>
      </c>
      <c r="F241">
        <v>25814.096799999999</v>
      </c>
      <c r="G241" t="s">
        <v>159</v>
      </c>
      <c r="H241">
        <v>25821.587749999999</v>
      </c>
      <c r="I241">
        <v>0.99970989584093295</v>
      </c>
    </row>
  </sheetData>
  <autoFilter ref="A1:I241" xr:uid="{CC6E54D7-E91F-48B3-A169-62C1F910C62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7468-5AFD-45F3-8401-A4C1898F9663}">
  <dimension ref="A1:X15"/>
  <sheetViews>
    <sheetView workbookViewId="0">
      <selection activeCell="J11" sqref="J11"/>
    </sheetView>
  </sheetViews>
  <sheetFormatPr defaultRowHeight="15"/>
  <sheetData>
    <row r="1" spans="1:24">
      <c r="A1" t="s">
        <v>143</v>
      </c>
    </row>
    <row r="2" spans="1:24" s="36" customFormat="1" ht="12.75">
      <c r="A2" s="35" t="s">
        <v>170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1:24" s="36" customFormat="1" ht="12.75">
      <c r="A3" s="35" t="s">
        <v>171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</row>
    <row r="4" spans="1:24" s="36" customFormat="1" ht="12.75">
      <c r="A4" s="35" t="s">
        <v>172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</row>
    <row r="5" spans="1:24" s="36" customFormat="1" ht="12.75">
      <c r="A5" s="35" t="s">
        <v>173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spans="1:24" s="36" customFormat="1" ht="12.75">
      <c r="A6" s="35" t="s">
        <v>174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spans="1:24" s="36" customFormat="1" ht="12.75">
      <c r="A7" s="35" t="s">
        <v>175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s="36" customFormat="1" ht="12.7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1:24" s="36" customFormat="1" ht="12.75">
      <c r="A9" s="37" t="s">
        <v>176</v>
      </c>
      <c r="B9" s="37" t="s">
        <v>177</v>
      </c>
      <c r="C9" s="37" t="s">
        <v>178</v>
      </c>
      <c r="D9" s="37">
        <v>2000</v>
      </c>
      <c r="E9" s="38">
        <v>2001</v>
      </c>
      <c r="F9" s="38">
        <v>2002</v>
      </c>
      <c r="G9" s="38">
        <v>2003</v>
      </c>
      <c r="H9" s="38">
        <v>2004</v>
      </c>
      <c r="I9" s="38">
        <v>2005</v>
      </c>
      <c r="J9" s="38">
        <v>2006</v>
      </c>
      <c r="K9" s="38">
        <v>2007</v>
      </c>
      <c r="L9" s="38">
        <v>2008</v>
      </c>
      <c r="M9" s="38">
        <v>2009</v>
      </c>
      <c r="N9" s="38">
        <v>2010</v>
      </c>
      <c r="O9" s="38">
        <v>2011</v>
      </c>
      <c r="P9" s="38">
        <v>2012</v>
      </c>
      <c r="Q9" s="38">
        <v>2013</v>
      </c>
      <c r="R9" s="38">
        <v>2014</v>
      </c>
      <c r="S9" s="38">
        <v>2015</v>
      </c>
      <c r="T9" s="38">
        <v>2016</v>
      </c>
      <c r="U9" s="38">
        <v>2017</v>
      </c>
      <c r="V9" s="38">
        <v>2018</v>
      </c>
      <c r="W9" s="39">
        <v>2019</v>
      </c>
      <c r="X9" s="35"/>
    </row>
    <row r="10" spans="1:24" s="36" customFormat="1" ht="12.75">
      <c r="A10" s="40" t="s">
        <v>179</v>
      </c>
      <c r="B10" s="40" t="s">
        <v>81</v>
      </c>
      <c r="C10" s="40" t="s">
        <v>24</v>
      </c>
      <c r="D10" s="40">
        <v>30924.894000000011</v>
      </c>
      <c r="E10" s="34">
        <v>37716.082999999999</v>
      </c>
      <c r="F10" s="34">
        <v>52419.225000000006</v>
      </c>
      <c r="G10" s="34">
        <v>63379.911</v>
      </c>
      <c r="H10" s="34">
        <v>84087.069000000032</v>
      </c>
      <c r="I10" s="34">
        <v>103221.82399999999</v>
      </c>
      <c r="J10" s="34">
        <v>129516.62000000001</v>
      </c>
      <c r="K10" s="34">
        <v>168892.17999999996</v>
      </c>
      <c r="L10" s="34">
        <v>216576.87800000003</v>
      </c>
      <c r="M10" s="34">
        <v>271731.75599999999</v>
      </c>
      <c r="N10" s="34">
        <v>342831.00500000006</v>
      </c>
      <c r="O10" s="34">
        <v>433750.38200000016</v>
      </c>
      <c r="P10" s="34">
        <v>525684.4709999999</v>
      </c>
      <c r="Q10" s="34">
        <v>636150.67799999996</v>
      </c>
      <c r="R10" s="34">
        <v>713163.19599999976</v>
      </c>
      <c r="S10" s="34">
        <v>829824.7</v>
      </c>
      <c r="T10" s="34">
        <v>955954.50699999952</v>
      </c>
      <c r="U10" s="34">
        <v>1133623.2829999996</v>
      </c>
      <c r="V10" s="34">
        <v>1262913.8679999998</v>
      </c>
      <c r="W10" s="41"/>
      <c r="X10" s="35"/>
    </row>
    <row r="11" spans="1:24" s="36" customFormat="1" ht="12.75">
      <c r="A11" s="42"/>
      <c r="B11" s="40" t="s">
        <v>180</v>
      </c>
      <c r="C11" s="40" t="s">
        <v>24</v>
      </c>
      <c r="D11" s="40">
        <v>30808.010000000013</v>
      </c>
      <c r="E11" s="34">
        <v>37560.097999999998</v>
      </c>
      <c r="F11" s="34">
        <v>51977.812000000005</v>
      </c>
      <c r="G11" s="34">
        <v>62537.932000000023</v>
      </c>
      <c r="H11" s="34">
        <v>82851.843000000052</v>
      </c>
      <c r="I11" s="34">
        <v>101780.07899999998</v>
      </c>
      <c r="J11" s="34">
        <v>127835.42199999998</v>
      </c>
      <c r="K11" s="34">
        <v>166599.00099999996</v>
      </c>
      <c r="L11" s="34">
        <v>213205.30999999988</v>
      </c>
      <c r="M11" s="34">
        <v>266542.96799999988</v>
      </c>
      <c r="N11" s="34">
        <v>335437.38500000001</v>
      </c>
      <c r="O11" s="34">
        <v>422386.83100000018</v>
      </c>
      <c r="P11" s="34">
        <v>511304.74000000005</v>
      </c>
      <c r="Q11" s="34">
        <v>616007.52700000012</v>
      </c>
      <c r="R11" s="34">
        <v>687362.73999999987</v>
      </c>
      <c r="S11" s="34">
        <v>792192.59499999986</v>
      </c>
      <c r="T11" s="34">
        <v>913023.84900000016</v>
      </c>
      <c r="U11" s="34">
        <v>1076970.9549999996</v>
      </c>
      <c r="V11" s="34">
        <v>1194718.3510000003</v>
      </c>
      <c r="W11" s="41"/>
      <c r="X11" s="35"/>
    </row>
    <row r="12" spans="1:24" s="36" customFormat="1" ht="12.75">
      <c r="A12" s="42"/>
      <c r="B12" s="40" t="s">
        <v>181</v>
      </c>
      <c r="C12" s="40" t="s">
        <v>24</v>
      </c>
      <c r="D12" s="40">
        <v>116.88399999999999</v>
      </c>
      <c r="E12" s="34">
        <v>155.98500000000001</v>
      </c>
      <c r="F12" s="34">
        <v>441.41300000000001</v>
      </c>
      <c r="G12" s="34">
        <v>841.97900000000016</v>
      </c>
      <c r="H12" s="34">
        <v>1235.2259999999999</v>
      </c>
      <c r="I12" s="34">
        <v>1441.7449999999999</v>
      </c>
      <c r="J12" s="34">
        <v>1681.1980000000003</v>
      </c>
      <c r="K12" s="34">
        <v>2293.1789999999996</v>
      </c>
      <c r="L12" s="34">
        <v>3371.5679999999998</v>
      </c>
      <c r="M12" s="34">
        <v>5188.7879999999996</v>
      </c>
      <c r="N12" s="34">
        <v>7393.619999999999</v>
      </c>
      <c r="O12" s="34">
        <v>11363.550999999998</v>
      </c>
      <c r="P12" s="34">
        <v>14379.730999999998</v>
      </c>
      <c r="Q12" s="34">
        <v>20143.150999999994</v>
      </c>
      <c r="R12" s="34">
        <v>25800.455999999995</v>
      </c>
      <c r="S12" s="34">
        <v>37632.10500000001</v>
      </c>
      <c r="T12" s="34">
        <v>42930.657999999996</v>
      </c>
      <c r="U12" s="34">
        <v>56652.327999999994</v>
      </c>
      <c r="V12" s="34">
        <v>68195.516999999993</v>
      </c>
      <c r="W12" s="41"/>
      <c r="X12" s="35"/>
    </row>
    <row r="13" spans="1:24" s="36" customFormat="1" ht="12.75">
      <c r="A13" s="42"/>
      <c r="B13" s="40" t="s">
        <v>163</v>
      </c>
      <c r="C13" s="40" t="s">
        <v>24</v>
      </c>
      <c r="D13" s="40">
        <v>1331.0380000000005</v>
      </c>
      <c r="E13" s="34">
        <v>1699.8670000000006</v>
      </c>
      <c r="F13" s="34">
        <v>1976.1309999999999</v>
      </c>
      <c r="G13" s="34">
        <v>2398.174</v>
      </c>
      <c r="H13" s="34">
        <v>3079.46</v>
      </c>
      <c r="I13" s="34">
        <v>4397.643</v>
      </c>
      <c r="J13" s="34">
        <v>6013.5739999999987</v>
      </c>
      <c r="K13" s="34">
        <v>8108.4539999999979</v>
      </c>
      <c r="L13" s="34">
        <v>12805.875000000004</v>
      </c>
      <c r="M13" s="34">
        <v>21013.02099999999</v>
      </c>
      <c r="N13" s="34">
        <v>33812.807999999997</v>
      </c>
      <c r="O13" s="34">
        <v>65640.954000000012</v>
      </c>
      <c r="P13" s="34">
        <v>101787.77999999996</v>
      </c>
      <c r="Q13" s="34">
        <v>137648.88499999992</v>
      </c>
      <c r="R13" s="34">
        <v>192792.39999999982</v>
      </c>
      <c r="S13" s="34">
        <v>252358.14</v>
      </c>
      <c r="T13" s="34">
        <v>325679.91500000004</v>
      </c>
      <c r="U13" s="34">
        <v>438034.20999999985</v>
      </c>
      <c r="V13" s="34">
        <v>562033.1370000001</v>
      </c>
      <c r="W13" s="41"/>
      <c r="X13" s="35"/>
    </row>
    <row r="14" spans="1:24" s="36" customFormat="1" ht="12.75">
      <c r="A14" s="42"/>
      <c r="B14" s="40" t="s">
        <v>182</v>
      </c>
      <c r="C14" s="40" t="s">
        <v>24</v>
      </c>
      <c r="D14" s="40">
        <v>805.03800000000012</v>
      </c>
      <c r="E14" s="34">
        <v>1134.8670000000006</v>
      </c>
      <c r="F14" s="34">
        <v>1407.1310000000003</v>
      </c>
      <c r="G14" s="34">
        <v>1849.6190000000004</v>
      </c>
      <c r="H14" s="34">
        <v>2491.9050000000002</v>
      </c>
      <c r="I14" s="34">
        <v>3801.0880000000002</v>
      </c>
      <c r="J14" s="34">
        <v>5463.0189999999984</v>
      </c>
      <c r="K14" s="34">
        <v>7423.5559999999959</v>
      </c>
      <c r="L14" s="34">
        <v>11896.017</v>
      </c>
      <c r="M14" s="34">
        <v>20079.124999999989</v>
      </c>
      <c r="N14" s="34">
        <v>32148.126</v>
      </c>
      <c r="O14" s="34">
        <v>62432.487000000001</v>
      </c>
      <c r="P14" s="34">
        <v>96306.603999999963</v>
      </c>
      <c r="Q14" s="34">
        <v>131462.19199999986</v>
      </c>
      <c r="R14" s="34">
        <v>183652.82300000003</v>
      </c>
      <c r="S14" s="34">
        <v>242162.39600000007</v>
      </c>
      <c r="T14" s="34">
        <v>314522.71900000022</v>
      </c>
      <c r="U14" s="34">
        <v>426023.84599999967</v>
      </c>
      <c r="V14" s="34">
        <v>549833.14699999988</v>
      </c>
      <c r="W14" s="41"/>
      <c r="X14" s="35"/>
    </row>
    <row r="15" spans="1:24" s="36" customFormat="1" ht="12.75">
      <c r="A15" s="43"/>
      <c r="B15" s="44" t="s">
        <v>183</v>
      </c>
      <c r="C15" s="44" t="s">
        <v>24</v>
      </c>
      <c r="D15" s="44">
        <v>526</v>
      </c>
      <c r="E15" s="45">
        <v>565</v>
      </c>
      <c r="F15" s="45">
        <v>569</v>
      </c>
      <c r="G15" s="45">
        <v>548.55499999999995</v>
      </c>
      <c r="H15" s="45">
        <v>587.55499999999995</v>
      </c>
      <c r="I15" s="45">
        <v>596.55499999999995</v>
      </c>
      <c r="J15" s="45">
        <v>550.55499999999995</v>
      </c>
      <c r="K15" s="45">
        <v>684.89800000000002</v>
      </c>
      <c r="L15" s="45">
        <v>909.85799999999995</v>
      </c>
      <c r="M15" s="45">
        <v>933.89600000000019</v>
      </c>
      <c r="N15" s="45">
        <v>1664.6819999999998</v>
      </c>
      <c r="O15" s="45">
        <v>3208.4670000000001</v>
      </c>
      <c r="P15" s="45">
        <v>5481.1760000000013</v>
      </c>
      <c r="Q15" s="45">
        <v>6186.6930000000002</v>
      </c>
      <c r="R15" s="45">
        <v>9139.5770000000011</v>
      </c>
      <c r="S15" s="45">
        <v>10195.743999999999</v>
      </c>
      <c r="T15" s="45">
        <v>11157.196000000002</v>
      </c>
      <c r="U15" s="45">
        <v>12010.363999999998</v>
      </c>
      <c r="V15" s="45">
        <v>12199.990000000002</v>
      </c>
      <c r="W15" s="46"/>
      <c r="X15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4056-8C02-445B-BCD3-76E5FA2E33B5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9B611E82E044D956B04788434B279" ma:contentTypeVersion="16" ma:contentTypeDescription="Create a new document." ma:contentTypeScope="" ma:versionID="c6657da0697dc032922e771b9c6f235a">
  <xsd:schema xmlns:xsd="http://www.w3.org/2001/XMLSchema" xmlns:xs="http://www.w3.org/2001/XMLSchema" xmlns:p="http://schemas.microsoft.com/office/2006/metadata/properties" xmlns:ns2="947e1231-797c-4c4e-88f0-3c2d77cf6589" xmlns:ns3="2ac8e7bc-b8df-4926-831d-c1fd22c8bc48" xmlns:ns4="a73efd5c-36c7-4721-a2e8-f082810c912c" targetNamespace="http://schemas.microsoft.com/office/2006/metadata/properties" ma:root="true" ma:fieldsID="7c8d528c6ff5ae29ed43d0a5ad22a9de" ns2:_="" ns3:_="" ns4:_="">
    <xsd:import namespace="947e1231-797c-4c4e-88f0-3c2d77cf6589"/>
    <xsd:import namespace="2ac8e7bc-b8df-4926-831d-c1fd22c8bc48"/>
    <xsd:import namespace="a73efd5c-36c7-4721-a2e8-f082810c9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e1231-797c-4c4e-88f0-3c2d77cf6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8e7bc-b8df-4926-831d-c1fd22c8b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efd5c-36c7-4721-a2e8-f082810c912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8777929-1b04-4425-8da6-a4f7a0a5b966}" ma:internalName="TaxCatchAll" ma:showField="CatchAllData" ma:web="a73efd5c-36c7-4721-a2e8-f082810c9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7e1231-797c-4c4e-88f0-3c2d77cf6589">
      <Terms xmlns="http://schemas.microsoft.com/office/infopath/2007/PartnerControls"/>
    </lcf76f155ced4ddcb4097134ff3c332f>
    <TaxCatchAll xmlns="a73efd5c-36c7-4721-a2e8-f082810c912c" xsi:nil="true"/>
  </documentManagement>
</p:properties>
</file>

<file path=customXml/itemProps1.xml><?xml version="1.0" encoding="utf-8"?>
<ds:datastoreItem xmlns:ds="http://schemas.openxmlformats.org/officeDocument/2006/customXml" ds:itemID="{9A21C66A-4EAA-4244-B04A-338FB46C681B}"/>
</file>

<file path=customXml/itemProps2.xml><?xml version="1.0" encoding="utf-8"?>
<ds:datastoreItem xmlns:ds="http://schemas.openxmlformats.org/officeDocument/2006/customXml" ds:itemID="{370D018D-CC42-44D3-BA40-063DEECDB9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443372-6258-4342-BD72-0229C5F2AD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IEA-data</vt:lpstr>
      <vt:lpstr>IEA-electricity production</vt:lpstr>
      <vt:lpstr>Solar-Wind-comparison</vt:lpstr>
      <vt:lpstr>EMGlobal_elec_review_2020_World</vt:lpstr>
      <vt:lpstr>IRENA</vt:lpstr>
      <vt:lpstr>CEDS-EDGAR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Byers</dc:creator>
  <cp:lastModifiedBy>BYERS Edward</cp:lastModifiedBy>
  <dcterms:created xsi:type="dcterms:W3CDTF">2020-09-09T19:24:15Z</dcterms:created>
  <dcterms:modified xsi:type="dcterms:W3CDTF">2021-10-15T21:19:44Z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0x010100CA09B611E82E044D956B04788434B279</vt:lpwstr>
  </property>
</Properties>
</file>