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L:\Rates &amp; FX\DPP\AFP\"/>
    </mc:Choice>
  </mc:AlternateContent>
  <xr:revisionPtr revIDLastSave="0" documentId="13_ncr:1_{B80D5A25-DE97-441C-959D-E66EF9B9E825}" xr6:coauthVersionLast="34" xr6:coauthVersionMax="34" xr10:uidLastSave="{00000000-0000-0000-0000-000000000000}"/>
  <bookViews>
    <workbookView xWindow="0" yWindow="0" windowWidth="28800" windowHeight="11625" xr2:uid="{982C3127-F80F-48A0-9ED4-5DA832797E27}"/>
  </bookViews>
  <sheets>
    <sheet name="output" sheetId="4" r:id="rId1"/>
    <sheet name="info spensiones" sheetId="2" r:id="rId2"/>
    <sheet name="AUMs" sheetId="3" r:id="rId3"/>
  </sheets>
  <definedNames>
    <definedName name="_xlnm._FilterDatabase" localSheetId="2" hidden="1">AUMs!$A$1:$N$1</definedName>
    <definedName name="_xlnm._FilterDatabase" localSheetId="1" hidden="1">'info spensiones'!$A$1:$K$1</definedName>
    <definedName name="_xlnm._FilterDatabase" localSheetId="0" hidden="1">output!$A$1:$B$1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H2" i="3"/>
  <c r="H3" i="3"/>
  <c r="H4" i="3"/>
  <c r="H12" i="2"/>
  <c r="I12" i="2"/>
  <c r="H10" i="2"/>
  <c r="I10" i="2"/>
  <c r="J12" i="2"/>
  <c r="H5" i="3"/>
  <c r="H13" i="2"/>
  <c r="I13" i="2"/>
  <c r="J13" i="2"/>
  <c r="H6" i="3"/>
  <c r="H14" i="2"/>
  <c r="I14" i="2"/>
  <c r="J14" i="2"/>
  <c r="H7" i="3"/>
  <c r="H15" i="2"/>
  <c r="I15" i="2"/>
  <c r="J15" i="2"/>
  <c r="H8" i="3"/>
  <c r="H16" i="2"/>
  <c r="I16" i="2"/>
  <c r="J16" i="2"/>
  <c r="H9" i="3"/>
  <c r="H17" i="2"/>
  <c r="I17" i="2"/>
  <c r="J17" i="2"/>
  <c r="H10" i="3"/>
  <c r="H18" i="2"/>
  <c r="I18" i="2"/>
  <c r="J18" i="2"/>
  <c r="H11" i="3"/>
  <c r="H19" i="2"/>
  <c r="I19" i="2"/>
  <c r="J19" i="2"/>
  <c r="H12" i="3"/>
  <c r="H20" i="2"/>
  <c r="I20" i="2"/>
  <c r="J20" i="2"/>
  <c r="H13" i="3"/>
  <c r="H21" i="2"/>
  <c r="I21" i="2"/>
  <c r="J21" i="2"/>
  <c r="H14" i="3"/>
  <c r="H22" i="2"/>
  <c r="I22" i="2"/>
  <c r="J22" i="2"/>
  <c r="H15" i="3"/>
  <c r="H23" i="2"/>
  <c r="I23" i="2"/>
  <c r="J23" i="2"/>
  <c r="H16" i="3"/>
  <c r="H24" i="2"/>
  <c r="I24" i="2"/>
  <c r="J24" i="2"/>
  <c r="H17" i="3"/>
  <c r="H25" i="2"/>
  <c r="I25" i="2"/>
  <c r="J25" i="2"/>
  <c r="H18" i="3"/>
  <c r="H26" i="2"/>
  <c r="I26" i="2"/>
  <c r="J26" i="2"/>
  <c r="H19" i="3"/>
  <c r="H27" i="2"/>
  <c r="I27" i="2"/>
  <c r="J27" i="2"/>
  <c r="H20" i="3"/>
  <c r="H28" i="2"/>
  <c r="I28" i="2"/>
  <c r="J28" i="2"/>
  <c r="H21" i="3"/>
  <c r="H29" i="2"/>
  <c r="I29" i="2"/>
  <c r="J29" i="2"/>
  <c r="H22" i="3"/>
  <c r="H30" i="2"/>
  <c r="I30" i="2"/>
  <c r="J30" i="2"/>
  <c r="H23" i="3"/>
  <c r="H31" i="2"/>
  <c r="I31" i="2"/>
  <c r="J31" i="2"/>
  <c r="H24" i="3"/>
  <c r="H32" i="2"/>
  <c r="I32" i="2"/>
  <c r="J32" i="2"/>
  <c r="H25" i="3"/>
  <c r="H33" i="2"/>
  <c r="I33" i="2"/>
  <c r="J33" i="2"/>
  <c r="H26" i="3"/>
  <c r="H34" i="2"/>
  <c r="I34" i="2"/>
  <c r="J34" i="2"/>
  <c r="H27" i="3"/>
  <c r="H35" i="2"/>
  <c r="I35" i="2"/>
  <c r="J35" i="2"/>
  <c r="H28" i="3"/>
  <c r="H36" i="2"/>
  <c r="I36" i="2"/>
  <c r="J36" i="2"/>
  <c r="H29" i="3"/>
  <c r="H37" i="2"/>
  <c r="I37" i="2"/>
  <c r="J37" i="2"/>
  <c r="H30" i="3"/>
  <c r="H38" i="2"/>
  <c r="I38" i="2"/>
  <c r="J38" i="2"/>
  <c r="H31" i="3"/>
  <c r="H39" i="2"/>
  <c r="I39" i="2"/>
  <c r="J39" i="2"/>
  <c r="H32" i="3"/>
  <c r="H40" i="2"/>
  <c r="I40" i="2"/>
  <c r="J40" i="2"/>
  <c r="H33" i="3"/>
  <c r="H41" i="2"/>
  <c r="I41" i="2"/>
  <c r="J41" i="2"/>
  <c r="H34" i="3"/>
  <c r="H42" i="2"/>
  <c r="I42" i="2"/>
  <c r="J42" i="2"/>
  <c r="H35" i="3"/>
  <c r="H43" i="2"/>
  <c r="I43" i="2"/>
  <c r="J43" i="2"/>
  <c r="H36" i="3"/>
  <c r="H44" i="2"/>
  <c r="I44" i="2"/>
  <c r="J44" i="2"/>
  <c r="H37" i="3"/>
  <c r="H45" i="2"/>
  <c r="I45" i="2"/>
  <c r="J45" i="2"/>
  <c r="H38" i="3"/>
  <c r="H46" i="2"/>
  <c r="I46" i="2"/>
  <c r="J46" i="2"/>
  <c r="H39" i="3"/>
  <c r="H47" i="2"/>
  <c r="I47" i="2"/>
  <c r="J47" i="2"/>
  <c r="H40" i="3"/>
  <c r="H48" i="2"/>
  <c r="I48" i="2"/>
  <c r="J48" i="2"/>
  <c r="H11" i="2"/>
  <c r="I11" i="2"/>
  <c r="J11" i="2"/>
  <c r="E26" i="4"/>
  <c r="E27" i="4"/>
  <c r="E28" i="4"/>
  <c r="E25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9" i="4"/>
  <c r="B26" i="4"/>
  <c r="B27" i="4"/>
  <c r="B28" i="4"/>
  <c r="B25" i="4"/>
  <c r="C27" i="4"/>
  <c r="C28" i="4"/>
  <c r="D26" i="4"/>
  <c r="D27" i="4"/>
  <c r="D28" i="4"/>
  <c r="D25" i="4"/>
  <c r="D24" i="4"/>
  <c r="C24" i="4"/>
  <c r="C25" i="4"/>
  <c r="C26" i="4"/>
  <c r="K48" i="2"/>
  <c r="D48" i="2"/>
  <c r="K44" i="2"/>
  <c r="K45" i="2"/>
  <c r="K46" i="2"/>
  <c r="K47" i="2"/>
  <c r="I40" i="3"/>
  <c r="J40" i="3"/>
  <c r="K40" i="3"/>
  <c r="L40" i="3"/>
  <c r="M40" i="3"/>
  <c r="N40" i="3"/>
  <c r="I39" i="3"/>
  <c r="J39" i="3"/>
  <c r="K39" i="3"/>
  <c r="L39" i="3"/>
  <c r="M39" i="3"/>
  <c r="N39" i="3"/>
  <c r="I38" i="3"/>
  <c r="J38" i="3"/>
  <c r="K38" i="3"/>
  <c r="L38" i="3"/>
  <c r="M38" i="3"/>
  <c r="N38" i="3"/>
  <c r="I37" i="3"/>
  <c r="J37" i="3"/>
  <c r="K37" i="3"/>
  <c r="L37" i="3"/>
  <c r="M37" i="3"/>
  <c r="N37" i="3"/>
  <c r="I36" i="3"/>
  <c r="J36" i="3"/>
  <c r="K36" i="3"/>
  <c r="L36" i="3"/>
  <c r="M36" i="3"/>
  <c r="N36" i="3"/>
  <c r="D47" i="2"/>
  <c r="D46" i="2"/>
  <c r="D45" i="2"/>
  <c r="D44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  <c r="I35" i="3"/>
  <c r="J35" i="3"/>
  <c r="K35" i="3"/>
  <c r="L35" i="3"/>
  <c r="M35" i="3"/>
  <c r="I34" i="3"/>
  <c r="J34" i="3"/>
  <c r="K34" i="3"/>
  <c r="L34" i="3"/>
  <c r="M34" i="3"/>
  <c r="I33" i="3"/>
  <c r="J33" i="3"/>
  <c r="K33" i="3"/>
  <c r="L33" i="3"/>
  <c r="M33" i="3"/>
  <c r="I32" i="3"/>
  <c r="J32" i="3"/>
  <c r="K32" i="3"/>
  <c r="L32" i="3"/>
  <c r="M32" i="3"/>
  <c r="I31" i="3"/>
  <c r="J31" i="3"/>
  <c r="K31" i="3"/>
  <c r="L31" i="3"/>
  <c r="M31" i="3"/>
  <c r="I30" i="3"/>
  <c r="J30" i="3"/>
  <c r="K30" i="3"/>
  <c r="L30" i="3"/>
  <c r="M30" i="3"/>
  <c r="I29" i="3"/>
  <c r="J29" i="3"/>
  <c r="K29" i="3"/>
  <c r="L29" i="3"/>
  <c r="M29" i="3"/>
  <c r="I28" i="3"/>
  <c r="J28" i="3"/>
  <c r="K28" i="3"/>
  <c r="L28" i="3"/>
  <c r="M28" i="3"/>
  <c r="I27" i="3"/>
  <c r="J27" i="3"/>
  <c r="K27" i="3"/>
  <c r="L27" i="3"/>
  <c r="M27" i="3"/>
  <c r="I26" i="3"/>
  <c r="J26" i="3"/>
  <c r="K26" i="3"/>
  <c r="L26" i="3"/>
  <c r="M26" i="3"/>
  <c r="I25" i="3"/>
  <c r="J25" i="3"/>
  <c r="K25" i="3"/>
  <c r="L25" i="3"/>
  <c r="M25" i="3"/>
  <c r="I24" i="3"/>
  <c r="J24" i="3"/>
  <c r="K24" i="3"/>
  <c r="L24" i="3"/>
  <c r="M24" i="3"/>
  <c r="I23" i="3"/>
  <c r="J23" i="3"/>
  <c r="K23" i="3"/>
  <c r="L23" i="3"/>
  <c r="M23" i="3"/>
  <c r="I22" i="3"/>
  <c r="J22" i="3"/>
  <c r="K22" i="3"/>
  <c r="L22" i="3"/>
  <c r="M22" i="3"/>
  <c r="I21" i="3"/>
  <c r="J21" i="3"/>
  <c r="K21" i="3"/>
  <c r="L21" i="3"/>
  <c r="M21" i="3"/>
  <c r="I20" i="3"/>
  <c r="J20" i="3"/>
  <c r="K20" i="3"/>
  <c r="L20" i="3"/>
  <c r="M20" i="3"/>
  <c r="I19" i="3"/>
  <c r="J19" i="3"/>
  <c r="K19" i="3"/>
  <c r="L19" i="3"/>
  <c r="M19" i="3"/>
  <c r="I18" i="3"/>
  <c r="J18" i="3"/>
  <c r="K18" i="3"/>
  <c r="L18" i="3"/>
  <c r="M18" i="3"/>
  <c r="I17" i="3"/>
  <c r="J17" i="3"/>
  <c r="K17" i="3"/>
  <c r="L17" i="3"/>
  <c r="M17" i="3"/>
  <c r="I16" i="3"/>
  <c r="J16" i="3"/>
  <c r="K16" i="3"/>
  <c r="L16" i="3"/>
  <c r="M16" i="3"/>
  <c r="I15" i="3"/>
  <c r="J15" i="3"/>
  <c r="K15" i="3"/>
  <c r="L15" i="3"/>
  <c r="M15" i="3"/>
  <c r="I14" i="3"/>
  <c r="J14" i="3"/>
  <c r="K14" i="3"/>
  <c r="L14" i="3"/>
  <c r="M14" i="3"/>
  <c r="I13" i="3"/>
  <c r="J13" i="3"/>
  <c r="K13" i="3"/>
  <c r="L13" i="3"/>
  <c r="M13" i="3"/>
  <c r="I12" i="3"/>
  <c r="J12" i="3"/>
  <c r="K12" i="3"/>
  <c r="L12" i="3"/>
  <c r="M12" i="3"/>
  <c r="I11" i="3"/>
  <c r="J11" i="3"/>
  <c r="K11" i="3"/>
  <c r="L11" i="3"/>
  <c r="M11" i="3"/>
  <c r="I10" i="3"/>
  <c r="J10" i="3"/>
  <c r="K10" i="3"/>
  <c r="L10" i="3"/>
  <c r="M10" i="3"/>
  <c r="I9" i="3"/>
  <c r="J9" i="3"/>
  <c r="K9" i="3"/>
  <c r="L9" i="3"/>
  <c r="M9" i="3"/>
  <c r="I8" i="3"/>
  <c r="J8" i="3"/>
  <c r="K8" i="3"/>
  <c r="L8" i="3"/>
  <c r="M8" i="3"/>
  <c r="I7" i="3"/>
  <c r="J7" i="3"/>
  <c r="K7" i="3"/>
  <c r="L7" i="3"/>
  <c r="M7" i="3"/>
  <c r="I6" i="3"/>
  <c r="J6" i="3"/>
  <c r="K6" i="3"/>
  <c r="L6" i="3"/>
  <c r="M6" i="3"/>
  <c r="I5" i="3"/>
  <c r="J5" i="3"/>
  <c r="K5" i="3"/>
  <c r="L5" i="3"/>
  <c r="M5" i="3"/>
  <c r="I4" i="3"/>
  <c r="J4" i="3"/>
  <c r="K4" i="3"/>
  <c r="L4" i="3"/>
  <c r="M4" i="3"/>
  <c r="I3" i="3"/>
  <c r="J3" i="3"/>
  <c r="K3" i="3"/>
  <c r="L3" i="3"/>
  <c r="M3" i="3"/>
  <c r="I2" i="3"/>
  <c r="J2" i="3"/>
  <c r="K2" i="3"/>
  <c r="L2" i="3"/>
  <c r="M2" i="3"/>
  <c r="E3" i="4"/>
  <c r="E4" i="4"/>
  <c r="E5" i="4"/>
  <c r="E6" i="4"/>
  <c r="E7" i="4"/>
  <c r="E8" i="4"/>
  <c r="E2" i="4"/>
  <c r="O2" i="3"/>
  <c r="R22" i="4"/>
  <c r="D11" i="2"/>
  <c r="D10" i="2"/>
  <c r="D43" i="2"/>
  <c r="D35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11" i="2"/>
  <c r="H3" i="2"/>
  <c r="H4" i="2"/>
  <c r="H5" i="2"/>
  <c r="H6" i="2"/>
  <c r="H7" i="2"/>
  <c r="H8" i="2"/>
  <c r="H9" i="2"/>
  <c r="H2" i="2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35" i="3"/>
  <c r="D2" i="2"/>
  <c r="D3" i="2"/>
  <c r="D4" i="2"/>
  <c r="D5" i="2"/>
  <c r="D6" i="2"/>
  <c r="D7" i="2"/>
  <c r="D8" i="2"/>
  <c r="D9" i="2"/>
  <c r="AF5" i="2"/>
  <c r="AF4" i="2"/>
</calcChain>
</file>

<file path=xl/sharedStrings.xml><?xml version="1.0" encoding="utf-8"?>
<sst xmlns="http://schemas.openxmlformats.org/spreadsheetml/2006/main" count="30" uniqueCount="23">
  <si>
    <t>BC</t>
  </si>
  <si>
    <t>BT</t>
  </si>
  <si>
    <t>fecha</t>
  </si>
  <si>
    <t>A</t>
  </si>
  <si>
    <t>B</t>
  </si>
  <si>
    <t>C</t>
  </si>
  <si>
    <t>D</t>
  </si>
  <si>
    <t>E</t>
  </si>
  <si>
    <t>Total</t>
  </si>
  <si>
    <t>Indice</t>
  </si>
  <si>
    <t>Indice normalizado</t>
  </si>
  <si>
    <t>normalizacion</t>
  </si>
  <si>
    <t>% fondo E/fondos totales</t>
  </si>
  <si>
    <t>Fecha</t>
  </si>
  <si>
    <t>% Sob</t>
  </si>
  <si>
    <t>% Dep</t>
  </si>
  <si>
    <t>% Empresas</t>
  </si>
  <si>
    <t>% Bancarios</t>
  </si>
  <si>
    <t>% Soberanos</t>
  </si>
  <si>
    <t>% Corps + Bancarios</t>
  </si>
  <si>
    <t>% deposito</t>
  </si>
  <si>
    <t>% relativo Fondo 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</si>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</sst>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0.0"/>
    <numFmt numFmtId="170" formatCode="_-* #,##0_-;\-* #,##0_-;_-* &quot;-&quot;??_-;_-@_-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70" fontId="0" fillId="0" borderId="0" xfId="3" applyNumberFormat="1" applyFont="1" applyAlignment="1">
      <alignment horizontal="center"/>
    </xf>
    <xf numFmtId="170" fontId="2" fillId="0" borderId="0" xfId="3" applyNumberFormat="1" applyFont="1" applyAlignment="1">
      <alignment horizontal="center"/>
    </xf>
    <xf numFmtId="14" fontId="0" fillId="0" borderId="0" xfId="3" applyNumberFormat="1" applyFont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rPr>
              <a:t>[%] Soberanos Normalizado por Tamaño Fondo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-2.1906372470070327E-2"/>
                  <c:y val="-4.27558160660509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2F-4A4B-98B9-BD4232A968D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output!$A$2:$A$28</c:f>
              <c:numCache>
                <c:formatCode>mmm\-yy</c:formatCode>
                <c:ptCount val="2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 formatCode="General">
                  <c:v>43282</c:v>
                </c:pt>
              </c:numCache>
            </c:numRef>
          </c:xVal>
          <c:yVal>
            <c:numRef>
              <c:f>output!$F$2:$F$28</c:f>
              <c:numCache>
                <c:formatCode>General</c:formatCode>
                <c:ptCount val="27"/>
                <c:pt idx="0">
                  <c:v>100</c:v>
                </c:pt>
                <c:pt idx="1">
                  <c:v>104.62027492268537</c:v>
                </c:pt>
                <c:pt idx="2">
                  <c:v>103.21570578732251</c:v>
                </c:pt>
                <c:pt idx="3">
                  <c:v>100.69531500831086</c:v>
                </c:pt>
                <c:pt idx="4">
                  <c:v>94.889144055479733</c:v>
                </c:pt>
                <c:pt idx="5">
                  <c:v>102.42162635287424</c:v>
                </c:pt>
                <c:pt idx="6">
                  <c:v>105.21943235817591</c:v>
                </c:pt>
                <c:pt idx="7">
                  <c:v>100.13072317841845</c:v>
                </c:pt>
                <c:pt idx="8">
                  <c:v>97.385774565049417</c:v>
                </c:pt>
                <c:pt idx="9">
                  <c:v>96.179850355410395</c:v>
                </c:pt>
                <c:pt idx="10">
                  <c:v>93.679961948873725</c:v>
                </c:pt>
                <c:pt idx="11">
                  <c:v>97.669167257193152</c:v>
                </c:pt>
                <c:pt idx="12">
                  <c:v>95.309072079183011</c:v>
                </c:pt>
                <c:pt idx="13">
                  <c:v>101.55711285146329</c:v>
                </c:pt>
                <c:pt idx="14">
                  <c:v>104.7578805153515</c:v>
                </c:pt>
                <c:pt idx="15">
                  <c:v>101.10369227749159</c:v>
                </c:pt>
                <c:pt idx="16">
                  <c:v>98.292133876481742</c:v>
                </c:pt>
                <c:pt idx="17">
                  <c:v>104.26056954777336</c:v>
                </c:pt>
                <c:pt idx="18">
                  <c:v>108.89610418215791</c:v>
                </c:pt>
                <c:pt idx="19">
                  <c:v>107.97049291164709</c:v>
                </c:pt>
                <c:pt idx="20">
                  <c:v>105.01301639665593</c:v>
                </c:pt>
                <c:pt idx="21">
                  <c:v>100.79887761429251</c:v>
                </c:pt>
                <c:pt idx="22">
                  <c:v>92.427206686853765</c:v>
                </c:pt>
                <c:pt idx="23">
                  <c:v>84.207015541775178</c:v>
                </c:pt>
                <c:pt idx="24">
                  <c:v>77.485633724126501</c:v>
                </c:pt>
                <c:pt idx="25">
                  <c:v>79.975103116440437</c:v>
                </c:pt>
                <c:pt idx="26">
                  <c:v>81.383269419895669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F-4E64-ADB5-F44CC826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707279"/>
        <c:axId val="1591457647"/>
      </c:scatterChart>
      <c:valAx>
        <c:axId val="1625707279"/>
        <c:scaling>
          <c:orientation val="minMax"/>
          <c:max val="43332"/>
          <c:min val="409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57647"/>
        <c:crosses val="autoZero"/>
        <c:crossBetween val="midCat"/>
        <c:majorUnit val="180"/>
      </c:valAx>
      <c:valAx>
        <c:axId val="1591457647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7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Posición</a:t>
            </a:r>
            <a:r>
              <a:rPr lang="en-US" sz="105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 por tipo de activo AFP's</a:t>
            </a:r>
            <a:endParaRPr lang="en-US" sz="105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0663915321166315"/>
          <c:w val="0.87128273335370987"/>
          <c:h val="0.61719961021033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% Soberanos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594-4537-B100-EA5FF4B65F78}"/>
              </c:ext>
            </c:extLst>
          </c:dPt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CB-406D-9251-18B26042EB8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output!$A$2:$A$28</c:f>
              <c:numCache>
                <c:formatCode>mmm\-yy</c:formatCode>
                <c:ptCount val="2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 formatCode="General">
                  <c:v>43282</c:v>
                </c:pt>
              </c:numCache>
            </c:numRef>
          </c:xVal>
          <c:yVal>
            <c:numRef>
              <c:f>output!$B$2:$B$28</c:f>
              <c:numCache>
                <c:formatCode>0.00%</c:formatCode>
                <c:ptCount val="27"/>
                <c:pt idx="0">
                  <c:v>0.19619999999999999</c:v>
                </c:pt>
                <c:pt idx="1">
                  <c:v>0.21190000000000001</c:v>
                </c:pt>
                <c:pt idx="2">
                  <c:v>0.2094</c:v>
                </c:pt>
                <c:pt idx="3">
                  <c:v>0.2036</c:v>
                </c:pt>
                <c:pt idx="4">
                  <c:v>0.19059999999999999</c:v>
                </c:pt>
                <c:pt idx="5">
                  <c:v>0.2107</c:v>
                </c:pt>
                <c:pt idx="6">
                  <c:v>0.21700000000000003</c:v>
                </c:pt>
                <c:pt idx="7">
                  <c:v>0.20789999999999997</c:v>
                </c:pt>
                <c:pt idx="8">
                  <c:v>0.20469999999999999</c:v>
                </c:pt>
                <c:pt idx="9">
                  <c:v>0.20300000000000001</c:v>
                </c:pt>
                <c:pt idx="10">
                  <c:v>0.19839999999999999</c:v>
                </c:pt>
                <c:pt idx="11">
                  <c:v>0.2099</c:v>
                </c:pt>
                <c:pt idx="12">
                  <c:v>0.20479999999999998</c:v>
                </c:pt>
                <c:pt idx="13">
                  <c:v>0.21880000000000002</c:v>
                </c:pt>
                <c:pt idx="14">
                  <c:v>0.23460000000000003</c:v>
                </c:pt>
                <c:pt idx="15">
                  <c:v>0.22709999999999997</c:v>
                </c:pt>
                <c:pt idx="16">
                  <c:v>0.22660000000000002</c:v>
                </c:pt>
                <c:pt idx="17">
                  <c:v>0.24299999999999999</c:v>
                </c:pt>
                <c:pt idx="18">
                  <c:v>0.25390000000000001</c:v>
                </c:pt>
                <c:pt idx="19">
                  <c:v>0.25240000000000001</c:v>
                </c:pt>
                <c:pt idx="20">
                  <c:v>0.24210000000000001</c:v>
                </c:pt>
                <c:pt idx="21">
                  <c:v>0.23129999999999998</c:v>
                </c:pt>
                <c:pt idx="22">
                  <c:v>0.2104</c:v>
                </c:pt>
                <c:pt idx="23">
                  <c:v>0.18870000000000001</c:v>
                </c:pt>
                <c:pt idx="24">
                  <c:v>0.17470000000000002</c:v>
                </c:pt>
                <c:pt idx="25">
                  <c:v>0.17960000000000001</c:v>
                </c:pt>
                <c:pt idx="26">
                  <c:v>0.18260000000000001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94-4537-B100-EA5FF4B6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scatterChart>
        <c:scatterStyle val="smoothMarker"/>
        <c:varyColors val="0"/>
        <c:ser>
          <c:idx val="1"/>
          <c:order val="2"/>
          <c:tx>
            <c:v>2016 sept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94-4537-B100-EA5FF4B65F78}"/>
              </c:ext>
            </c:extLst>
          </c:dPt>
          <c:xVal>
            <c:numRef>
              <c:f>output!$O$6:$O$7</c:f>
              <c:numCache>
                <c:formatCode>m/d/yyyy</c:formatCode>
                <c:ptCount val="2"/>
                <c:pt idx="0">
                  <c:v>42614</c:v>
                </c:pt>
                <c:pt idx="1">
                  <c:v>42614</c:v>
                </c:pt>
              </c:numCache>
            </c:numRef>
          </c:xVal>
          <c:yVal>
            <c:numRef>
              <c:f>output!$P$6:$P$7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94-4537-B100-EA5FF4B65F78}"/>
            </c:ext>
          </c:extLst>
        </c:ser>
        <c:ser>
          <c:idx val="2"/>
          <c:order val="3"/>
          <c:tx>
            <c:strRef>
              <c:f>output!$C$1</c:f>
              <c:strCache>
                <c:ptCount val="1"/>
                <c:pt idx="0">
                  <c:v>% Corps + Bancarios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layout>
                <c:manualLayout>
                  <c:x val="0"/>
                  <c:y val="-2.4635160387179372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CB-406D-9251-18B26042E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output!$A$2:$A$28</c:f>
              <c:numCache>
                <c:formatCode>mmm\-yy</c:formatCode>
                <c:ptCount val="2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 formatCode="General">
                  <c:v>43282</c:v>
                </c:pt>
              </c:numCache>
            </c:numRef>
          </c:xVal>
          <c:yVal>
            <c:numRef>
              <c:f>output!$C$2:$C$28</c:f>
              <c:numCache>
                <c:formatCode>0.00%</c:formatCode>
                <c:ptCount val="27"/>
                <c:pt idx="0">
                  <c:v>0.1794</c:v>
                </c:pt>
                <c:pt idx="1">
                  <c:v>0.18819999999999998</c:v>
                </c:pt>
                <c:pt idx="2">
                  <c:v>0.18490000000000001</c:v>
                </c:pt>
                <c:pt idx="3">
                  <c:v>0.17980000000000002</c:v>
                </c:pt>
                <c:pt idx="4">
                  <c:v>0.17349999999999999</c:v>
                </c:pt>
                <c:pt idx="5">
                  <c:v>0.1774</c:v>
                </c:pt>
                <c:pt idx="6">
                  <c:v>0.1802</c:v>
                </c:pt>
                <c:pt idx="7">
                  <c:v>0.17909999999999998</c:v>
                </c:pt>
                <c:pt idx="8">
                  <c:v>0.1767</c:v>
                </c:pt>
                <c:pt idx="9">
                  <c:v>0.1739</c:v>
                </c:pt>
                <c:pt idx="10">
                  <c:v>0.17030000000000001</c:v>
                </c:pt>
                <c:pt idx="11">
                  <c:v>0.16980000000000001</c:v>
                </c:pt>
                <c:pt idx="12">
                  <c:v>0.1653</c:v>
                </c:pt>
                <c:pt idx="13">
                  <c:v>0.1613</c:v>
                </c:pt>
                <c:pt idx="14">
                  <c:v>0.1666</c:v>
                </c:pt>
                <c:pt idx="15">
                  <c:v>0.16039999999999999</c:v>
                </c:pt>
                <c:pt idx="16">
                  <c:v>0.1658</c:v>
                </c:pt>
                <c:pt idx="17">
                  <c:v>0.17280000000000001</c:v>
                </c:pt>
                <c:pt idx="18">
                  <c:v>0.18090000000000001</c:v>
                </c:pt>
                <c:pt idx="19">
                  <c:v>0.1951</c:v>
                </c:pt>
                <c:pt idx="20">
                  <c:v>0.20280000000000001</c:v>
                </c:pt>
                <c:pt idx="21">
                  <c:v>0.2046</c:v>
                </c:pt>
                <c:pt idx="22">
                  <c:v>0.19729999999999998</c:v>
                </c:pt>
                <c:pt idx="23">
                  <c:v>0.1978</c:v>
                </c:pt>
                <c:pt idx="24">
                  <c:v>0.21389999999999998</c:v>
                </c:pt>
                <c:pt idx="25">
                  <c:v>0.21400000000000002</c:v>
                </c:pt>
                <c:pt idx="26">
                  <c:v>0.2077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94-4537-B100-EA5FF4B65F78}"/>
            </c:ext>
          </c:extLst>
        </c:ser>
        <c:ser>
          <c:idx val="3"/>
          <c:order val="4"/>
          <c:tx>
            <c:strRef>
              <c:f>output!$D$1</c:f>
              <c:strCache>
                <c:ptCount val="1"/>
                <c:pt idx="0">
                  <c:v>% deposito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CB-406D-9251-18B26042EB8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output!$A$2:$A$28</c:f>
              <c:numCache>
                <c:formatCode>mmm\-yy</c:formatCode>
                <c:ptCount val="27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  <c:pt idx="25">
                  <c:v>43252</c:v>
                </c:pt>
                <c:pt idx="26" formatCode="General">
                  <c:v>43282</c:v>
                </c:pt>
              </c:numCache>
            </c:numRef>
          </c:xVal>
          <c:yVal>
            <c:numRef>
              <c:f>output!$D$2:$D$28</c:f>
              <c:numCache>
                <c:formatCode>0.00%</c:formatCode>
                <c:ptCount val="27"/>
                <c:pt idx="0">
                  <c:v>5.1700000000000003E-2</c:v>
                </c:pt>
                <c:pt idx="1">
                  <c:v>5.8200000000000002E-2</c:v>
                </c:pt>
                <c:pt idx="2">
                  <c:v>6.7900000000000002E-2</c:v>
                </c:pt>
                <c:pt idx="3">
                  <c:v>5.9200000000000003E-2</c:v>
                </c:pt>
                <c:pt idx="4">
                  <c:v>5.7599999999999998E-2</c:v>
                </c:pt>
                <c:pt idx="5">
                  <c:v>7.2099999999999997E-2</c:v>
                </c:pt>
                <c:pt idx="6">
                  <c:v>6.5699999999999995E-2</c:v>
                </c:pt>
                <c:pt idx="7">
                  <c:v>5.6300000000000003E-2</c:v>
                </c:pt>
                <c:pt idx="8">
                  <c:v>7.5700000000000003E-2</c:v>
                </c:pt>
                <c:pt idx="9">
                  <c:v>7.1199999999999999E-2</c:v>
                </c:pt>
                <c:pt idx="10">
                  <c:v>6.4199999999999993E-2</c:v>
                </c:pt>
                <c:pt idx="11">
                  <c:v>6.6199999999999995E-2</c:v>
                </c:pt>
                <c:pt idx="12">
                  <c:v>6.0900000000000003E-2</c:v>
                </c:pt>
                <c:pt idx="13">
                  <c:v>5.3800000000000001E-2</c:v>
                </c:pt>
                <c:pt idx="14">
                  <c:v>6.5299999999999997E-2</c:v>
                </c:pt>
                <c:pt idx="15">
                  <c:v>7.0800000000000002E-2</c:v>
                </c:pt>
                <c:pt idx="16">
                  <c:v>7.6600000000000001E-2</c:v>
                </c:pt>
                <c:pt idx="17">
                  <c:v>6.6600000000000006E-2</c:v>
                </c:pt>
                <c:pt idx="18">
                  <c:v>6.7799999999999999E-2</c:v>
                </c:pt>
                <c:pt idx="19">
                  <c:v>5.9400000000000001E-2</c:v>
                </c:pt>
                <c:pt idx="20">
                  <c:v>4.2700000000000002E-2</c:v>
                </c:pt>
                <c:pt idx="21">
                  <c:v>5.0099999999999999E-2</c:v>
                </c:pt>
                <c:pt idx="22">
                  <c:v>5.5E-2</c:v>
                </c:pt>
                <c:pt idx="23">
                  <c:v>6.0499999999999998E-2</c:v>
                </c:pt>
                <c:pt idx="24">
                  <c:v>5.2400000000000002E-2</c:v>
                </c:pt>
                <c:pt idx="25">
                  <c:v>5.1999999999999998E-2</c:v>
                </c:pt>
                <c:pt idx="26">
                  <c:v>4.9200000000000001E-2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94-4537-B100-EA5FF4B6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506079"/>
        <c:axId val="16160008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Tamaño Fondo E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4"/>
                    <c:layout>
                      <c:manualLayout>
                        <c:x val="-5.0123159135987243E-2"/>
                        <c:y val="-2.9202540697687789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algn="ctr">
                          <a:defRPr lang="es-MX" sz="700" b="1" i="0" u="none" strike="noStrike" kern="1200" baseline="0">
                            <a:solidFill>
                              <a:schemeClr val="accent5">
                                <a:lumMod val="50000"/>
                              </a:schemeClr>
                            </a:solidFill>
                            <a:latin typeface="Arial Narrow" panose="020B0606020202030204" pitchFamily="34" charset="0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594-4537-B100-EA5FF4B65F78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0">
                      <a:spAutoFit/>
                    </a:bodyPr>
                    <a:lstStyle/>
                    <a:p>
                      <a:pPr algn="ctr">
                        <a:defRPr lang="es-MX" sz="700" b="1" i="0" u="none" strike="noStrike" kern="1200" baseline="0">
                          <a:solidFill>
                            <a:schemeClr val="tx2"/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output!$A$2:$A$26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40969</c:v>
                      </c:pt>
                      <c:pt idx="1">
                        <c:v>41061</c:v>
                      </c:pt>
                      <c:pt idx="2">
                        <c:v>41153</c:v>
                      </c:pt>
                      <c:pt idx="3">
                        <c:v>41244</c:v>
                      </c:pt>
                      <c:pt idx="4">
                        <c:v>41334</c:v>
                      </c:pt>
                      <c:pt idx="5">
                        <c:v>41426</c:v>
                      </c:pt>
                      <c:pt idx="6">
                        <c:v>41518</c:v>
                      </c:pt>
                      <c:pt idx="7">
                        <c:v>41609</c:v>
                      </c:pt>
                      <c:pt idx="8">
                        <c:v>41699</c:v>
                      </c:pt>
                      <c:pt idx="9">
                        <c:v>41791</c:v>
                      </c:pt>
                      <c:pt idx="10">
                        <c:v>41883</c:v>
                      </c:pt>
                      <c:pt idx="11">
                        <c:v>41974</c:v>
                      </c:pt>
                      <c:pt idx="12">
                        <c:v>42064</c:v>
                      </c:pt>
                      <c:pt idx="13">
                        <c:v>42156</c:v>
                      </c:pt>
                      <c:pt idx="14">
                        <c:v>42248</c:v>
                      </c:pt>
                      <c:pt idx="15">
                        <c:v>42339</c:v>
                      </c:pt>
                      <c:pt idx="16">
                        <c:v>42430</c:v>
                      </c:pt>
                      <c:pt idx="17">
                        <c:v>42522</c:v>
                      </c:pt>
                      <c:pt idx="18">
                        <c:v>42614</c:v>
                      </c:pt>
                      <c:pt idx="19">
                        <c:v>42705</c:v>
                      </c:pt>
                      <c:pt idx="20">
                        <c:v>42795</c:v>
                      </c:pt>
                      <c:pt idx="21">
                        <c:v>42887</c:v>
                      </c:pt>
                      <c:pt idx="22">
                        <c:v>42979</c:v>
                      </c:pt>
                      <c:pt idx="23">
                        <c:v>43070</c:v>
                      </c:pt>
                      <c:pt idx="24">
                        <c:v>43160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output!$E$2:$E$26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7.1064946956980748E-2</c:v>
                      </c:pt>
                      <c:pt idx="1">
                        <c:v>9.2409192859787062E-2</c:v>
                      </c:pt>
                      <c:pt idx="2">
                        <c:v>0.11178103670359001</c:v>
                      </c:pt>
                      <c:pt idx="3">
                        <c:v>0.11779659646547008</c:v>
                      </c:pt>
                      <c:pt idx="4">
                        <c:v>9.0830628663525259E-2</c:v>
                      </c:pt>
                      <c:pt idx="5">
                        <c:v>0.12886475797842617</c:v>
                      </c:pt>
                      <c:pt idx="6">
                        <c:v>0.1215242473482952</c:v>
                      </c:pt>
                      <c:pt idx="7">
                        <c:v>0.11976797307384263</c:v>
                      </c:pt>
                      <c:pt idx="8">
                        <c:v>0.13685056532699394</c:v>
                      </c:pt>
                      <c:pt idx="9">
                        <c:v>0.13503081293297708</c:v>
                      </c:pt>
                      <c:pt idx="10">
                        <c:v>0.1317295300989002</c:v>
                      </c:pt>
                      <c:pt idx="11">
                        <c:v>0.14660504601449964</c:v>
                      </c:pt>
                      <c:pt idx="12">
                        <c:v>0.1199371014804069</c:v>
                      </c:pt>
                      <c:pt idx="13">
                        <c:v>0.12133993470061863</c:v>
                      </c:pt>
                      <c:pt idx="14">
                        <c:v>0.15440088061611273</c:v>
                      </c:pt>
                      <c:pt idx="15">
                        <c:v>0.13255388103770122</c:v>
                      </c:pt>
                      <c:pt idx="16">
                        <c:v>0.16836801985046754</c:v>
                      </c:pt>
                      <c:pt idx="17">
                        <c:v>0.18676574260719855</c:v>
                      </c:pt>
                      <c:pt idx="18">
                        <c:v>0.21201410405472881</c:v>
                      </c:pt>
                      <c:pt idx="19">
                        <c:v>0.21454254303363485</c:v>
                      </c:pt>
                      <c:pt idx="20">
                        <c:v>0.20884946781061078</c:v>
                      </c:pt>
                      <c:pt idx="21">
                        <c:v>0.19536305900305284</c:v>
                      </c:pt>
                      <c:pt idx="22">
                        <c:v>0.17322860059043829</c:v>
                      </c:pt>
                      <c:pt idx="23">
                        <c:v>0.14883046252693666</c:v>
                      </c:pt>
                      <c:pt idx="24">
                        <c:v>0.14609576346086484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594-4537-B100-EA5FF4B65F78}"/>
                  </c:ext>
                </c:extLst>
              </c15:ser>
            </c15:filteredScatterSeries>
          </c:ext>
        </c:extLst>
      </c:scatterChart>
      <c:valAx>
        <c:axId val="863184063"/>
        <c:scaling>
          <c:orientation val="minMax"/>
          <c:max val="43282"/>
          <c:min val="40969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  <c:majorUnit val="180"/>
      </c:valAx>
      <c:valAx>
        <c:axId val="1421572607"/>
        <c:scaling>
          <c:orientation val="minMax"/>
          <c:max val="0.28000000000000003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800" b="0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</c:valAx>
      <c:valAx>
        <c:axId val="1616000831"/>
        <c:scaling>
          <c:orientation val="minMax"/>
          <c:max val="0.25"/>
          <c:min val="5.000000000000001E-2"/>
        </c:scaling>
        <c:delete val="1"/>
        <c:axPos val="r"/>
        <c:numFmt formatCode="0%" sourceLinked="0"/>
        <c:majorTickMark val="out"/>
        <c:minorTickMark val="none"/>
        <c:tickLblPos val="nextTo"/>
        <c:crossAx val="1636506079"/>
        <c:crosses val="max"/>
        <c:crossBetween val="midCat"/>
        <c:majorUnit val="2.0000000000000004E-2"/>
      </c:valAx>
      <c:valAx>
        <c:axId val="16365060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1600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Posición</a:t>
            </a:r>
            <a:r>
              <a:rPr lang="en-US" sz="105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 Soberanos AFP's</a:t>
            </a:r>
            <a:endParaRPr lang="en-US" sz="105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0663915321166315"/>
          <c:w val="0.87128273335370987"/>
          <c:h val="0.61719961021033931"/>
        </c:manualLayout>
      </c:layout>
      <c:scatterChart>
        <c:scatterStyle val="smoothMarker"/>
        <c:varyColors val="0"/>
        <c:ser>
          <c:idx val="1"/>
          <c:order val="0"/>
          <c:tx>
            <c:v>2016 sept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bg1">
                    <a:lumMod val="6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69-4EAE-A92D-E41EF054A693}"/>
              </c:ext>
            </c:extLst>
          </c:dPt>
          <c:xVal>
            <c:numRef>
              <c:f>output!$O$6:$O$7</c:f>
              <c:numCache>
                <c:formatCode>m/d/yyyy</c:formatCode>
                <c:ptCount val="2"/>
                <c:pt idx="0">
                  <c:v>42614</c:v>
                </c:pt>
                <c:pt idx="1">
                  <c:v>42614</c:v>
                </c:pt>
              </c:numCache>
            </c:numRef>
          </c:xVal>
          <c:yVal>
            <c:numRef>
              <c:f>output!$P$6:$P$7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69-4EAE-A92D-E41EF054A693}"/>
            </c:ext>
          </c:extLst>
        </c:ser>
        <c:ser>
          <c:idx val="2"/>
          <c:order val="1"/>
          <c:tx>
            <c:strRef>
              <c:f>output!$E$1</c:f>
              <c:strCache>
                <c:ptCount val="1"/>
                <c:pt idx="0">
                  <c:v>% relativo Fondo E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5.0123159135987243E-2"/>
                  <c:y val="-2.92025406976877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s-MX" sz="7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ED-4C1D-8A79-18456BC162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700" b="1" i="0" u="none" strike="noStrike" kern="1200" baseline="0">
                    <a:solidFill>
                      <a:schemeClr val="tx2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output!$A$2:$A$26</c:f>
              <c:numCache>
                <c:formatCode>mmm\-yy</c:formatCode>
                <c:ptCount val="25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</c:numCache>
            </c:numRef>
          </c:xVal>
          <c:yVal>
            <c:numRef>
              <c:f>output!$E$2:$E$26</c:f>
              <c:numCache>
                <c:formatCode>0.00%</c:formatCode>
                <c:ptCount val="25"/>
                <c:pt idx="0">
                  <c:v>7.1064946956980748E-2</c:v>
                </c:pt>
                <c:pt idx="1">
                  <c:v>9.2409192859787062E-2</c:v>
                </c:pt>
                <c:pt idx="2">
                  <c:v>0.11178103670359001</c:v>
                </c:pt>
                <c:pt idx="3">
                  <c:v>0.11779659646547008</c:v>
                </c:pt>
                <c:pt idx="4">
                  <c:v>9.0830628663525259E-2</c:v>
                </c:pt>
                <c:pt idx="5">
                  <c:v>0.12886475797842617</c:v>
                </c:pt>
                <c:pt idx="6">
                  <c:v>0.1215242473482952</c:v>
                </c:pt>
                <c:pt idx="7">
                  <c:v>0.11976797307384263</c:v>
                </c:pt>
                <c:pt idx="8">
                  <c:v>0.13685056532699394</c:v>
                </c:pt>
                <c:pt idx="9">
                  <c:v>0.13503081293297708</c:v>
                </c:pt>
                <c:pt idx="10">
                  <c:v>0.1317295300989002</c:v>
                </c:pt>
                <c:pt idx="11">
                  <c:v>0.14660504601449964</c:v>
                </c:pt>
                <c:pt idx="12">
                  <c:v>0.1199371014804069</c:v>
                </c:pt>
                <c:pt idx="13">
                  <c:v>0.12133993470061863</c:v>
                </c:pt>
                <c:pt idx="14">
                  <c:v>0.15440088061611273</c:v>
                </c:pt>
                <c:pt idx="15">
                  <c:v>0.13255388103770122</c:v>
                </c:pt>
                <c:pt idx="16">
                  <c:v>0.16836801985046754</c:v>
                </c:pt>
                <c:pt idx="17">
                  <c:v>0.18676574260719855</c:v>
                </c:pt>
                <c:pt idx="18">
                  <c:v>0.21201410405472881</c:v>
                </c:pt>
                <c:pt idx="19">
                  <c:v>0.21454254303363485</c:v>
                </c:pt>
                <c:pt idx="20">
                  <c:v>0.20884946781061078</c:v>
                </c:pt>
                <c:pt idx="21">
                  <c:v>0.19536305900305284</c:v>
                </c:pt>
                <c:pt idx="22">
                  <c:v>0.17322860059043829</c:v>
                </c:pt>
                <c:pt idx="23">
                  <c:v>0.14883046252693666</c:v>
                </c:pt>
                <c:pt idx="24">
                  <c:v>0.14609576346086484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69-4EAE-A92D-E41EF054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valAx>
        <c:axId val="863184063"/>
        <c:scaling>
          <c:orientation val="minMax"/>
          <c:max val="43132"/>
          <c:min val="4096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  <c:majorUnit val="180"/>
      </c:valAx>
      <c:valAx>
        <c:axId val="142157260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8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Tamaño relativo</a:t>
            </a:r>
            <a:r>
              <a:rPr lang="en-US" baseline="0"/>
              <a:t> Fondo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% relativo Fondo E</c:v>
                </c:pt>
              </c:strCache>
            </c:strRef>
          </c:tx>
          <c:spPr>
            <a:solidFill>
              <a:schemeClr val="accent6"/>
            </a:solidFill>
            <a:ln w="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dLbl>
              <c:idx val="2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81-449D-AF2D-C2E66FAE5A5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output!$A$2:$A$26</c:f>
              <c:numCache>
                <c:formatCode>mmm\-yy</c:formatCode>
                <c:ptCount val="25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42795</c:v>
                </c:pt>
                <c:pt idx="21">
                  <c:v>42887</c:v>
                </c:pt>
                <c:pt idx="22">
                  <c:v>42979</c:v>
                </c:pt>
                <c:pt idx="23">
                  <c:v>43070</c:v>
                </c:pt>
                <c:pt idx="24">
                  <c:v>43160</c:v>
                </c:pt>
              </c:numCache>
            </c:numRef>
          </c:cat>
          <c:val>
            <c:numRef>
              <c:f>output!$E$2:$E$26</c:f>
              <c:numCache>
                <c:formatCode>0.00%</c:formatCode>
                <c:ptCount val="25"/>
                <c:pt idx="0">
                  <c:v>7.1064946956980748E-2</c:v>
                </c:pt>
                <c:pt idx="1">
                  <c:v>9.2409192859787062E-2</c:v>
                </c:pt>
                <c:pt idx="2">
                  <c:v>0.11178103670359001</c:v>
                </c:pt>
                <c:pt idx="3">
                  <c:v>0.11779659646547008</c:v>
                </c:pt>
                <c:pt idx="4">
                  <c:v>9.0830628663525259E-2</c:v>
                </c:pt>
                <c:pt idx="5">
                  <c:v>0.12886475797842617</c:v>
                </c:pt>
                <c:pt idx="6">
                  <c:v>0.1215242473482952</c:v>
                </c:pt>
                <c:pt idx="7">
                  <c:v>0.11976797307384263</c:v>
                </c:pt>
                <c:pt idx="8">
                  <c:v>0.13685056532699394</c:v>
                </c:pt>
                <c:pt idx="9">
                  <c:v>0.13503081293297708</c:v>
                </c:pt>
                <c:pt idx="10">
                  <c:v>0.1317295300989002</c:v>
                </c:pt>
                <c:pt idx="11">
                  <c:v>0.14660504601449964</c:v>
                </c:pt>
                <c:pt idx="12">
                  <c:v>0.1199371014804069</c:v>
                </c:pt>
                <c:pt idx="13">
                  <c:v>0.12133993470061863</c:v>
                </c:pt>
                <c:pt idx="14">
                  <c:v>0.15440088061611273</c:v>
                </c:pt>
                <c:pt idx="15">
                  <c:v>0.13255388103770122</c:v>
                </c:pt>
                <c:pt idx="16">
                  <c:v>0.16836801985046754</c:v>
                </c:pt>
                <c:pt idx="17">
                  <c:v>0.18676574260719855</c:v>
                </c:pt>
                <c:pt idx="18">
                  <c:v>0.21201410405472881</c:v>
                </c:pt>
                <c:pt idx="19">
                  <c:v>0.21454254303363485</c:v>
                </c:pt>
                <c:pt idx="20">
                  <c:v>0.20884946781061078</c:v>
                </c:pt>
                <c:pt idx="21">
                  <c:v>0.19536305900305284</c:v>
                </c:pt>
                <c:pt idx="22">
                  <c:v>0.17322860059043829</c:v>
                </c:pt>
                <c:pt idx="23">
                  <c:v>0.14883046252693666</c:v>
                </c:pt>
                <c:pt idx="24">
                  <c:v>0.14609576346086484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1-449D-AF2D-C2E66FAE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734993664"/>
        <c:axId val="808601712"/>
      </c:barChart>
      <c:dateAx>
        <c:axId val="734993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01712"/>
        <c:crosses val="autoZero"/>
        <c:auto val="1"/>
        <c:lblOffset val="100"/>
        <c:baseTimeUnit val="months"/>
      </c:dateAx>
      <c:valAx>
        <c:axId val="808601712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Posición</a:t>
            </a:r>
            <a:r>
              <a:rPr lang="en-US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 Soberanos AFP's</a:t>
            </a:r>
            <a:endParaRPr lang="en-US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128273335370987"/>
          <c:h val="0.63612637878531231"/>
        </c:manualLayout>
      </c:layout>
      <c:scatterChart>
        <c:scatterStyle val="smoothMarker"/>
        <c:varyColors val="0"/>
        <c:ser>
          <c:idx val="0"/>
          <c:order val="0"/>
          <c:tx>
            <c:v>Posición Soberanos AFP's (Total)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6"/>
              <c:layout>
                <c:manualLayout>
                  <c:x val="-3.5271852725324494E-2"/>
                  <c:y val="-2.5957813953500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FF-4F6B-AB06-5DB0F006FC3A}"/>
                </c:ext>
              </c:extLst>
            </c:dLbl>
            <c:dLbl>
              <c:idx val="4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FF-4F6B-AB06-5DB0F006FC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spensiones'!$A$2:$A$43</c:f>
              <c:numCache>
                <c:formatCode>m/d/yyyy</c:formatCode>
                <c:ptCount val="42"/>
                <c:pt idx="0">
                  <c:v>40238</c:v>
                </c:pt>
                <c:pt idx="1">
                  <c:v>40330</c:v>
                </c:pt>
                <c:pt idx="2">
                  <c:v>40422</c:v>
                </c:pt>
                <c:pt idx="3">
                  <c:v>40513</c:v>
                </c:pt>
                <c:pt idx="4">
                  <c:v>40603</c:v>
                </c:pt>
                <c:pt idx="5">
                  <c:v>40695</c:v>
                </c:pt>
                <c:pt idx="6">
                  <c:v>40787</c:v>
                </c:pt>
                <c:pt idx="7">
                  <c:v>40878</c:v>
                </c:pt>
                <c:pt idx="8">
                  <c:v>40969</c:v>
                </c:pt>
                <c:pt idx="9">
                  <c:v>41061</c:v>
                </c:pt>
                <c:pt idx="10">
                  <c:v>41153</c:v>
                </c:pt>
                <c:pt idx="11">
                  <c:v>41244</c:v>
                </c:pt>
                <c:pt idx="12">
                  <c:v>41334</c:v>
                </c:pt>
                <c:pt idx="13">
                  <c:v>41426</c:v>
                </c:pt>
                <c:pt idx="14">
                  <c:v>41518</c:v>
                </c:pt>
                <c:pt idx="15">
                  <c:v>41609</c:v>
                </c:pt>
                <c:pt idx="16">
                  <c:v>41699</c:v>
                </c:pt>
                <c:pt idx="17">
                  <c:v>41791</c:v>
                </c:pt>
                <c:pt idx="18">
                  <c:v>41883</c:v>
                </c:pt>
                <c:pt idx="19">
                  <c:v>41974</c:v>
                </c:pt>
                <c:pt idx="20">
                  <c:v>42064</c:v>
                </c:pt>
                <c:pt idx="21">
                  <c:v>42156</c:v>
                </c:pt>
                <c:pt idx="22">
                  <c:v>42248</c:v>
                </c:pt>
                <c:pt idx="23">
                  <c:v>42339</c:v>
                </c:pt>
                <c:pt idx="24">
                  <c:v>42430</c:v>
                </c:pt>
                <c:pt idx="25">
                  <c:v>42522</c:v>
                </c:pt>
                <c:pt idx="26">
                  <c:v>42614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  <c:pt idx="37">
                  <c:v>43009</c:v>
                </c:pt>
                <c:pt idx="38">
                  <c:v>43040</c:v>
                </c:pt>
                <c:pt idx="39">
                  <c:v>43070</c:v>
                </c:pt>
                <c:pt idx="40">
                  <c:v>43101</c:v>
                </c:pt>
                <c:pt idx="41">
                  <c:v>43132</c:v>
                </c:pt>
              </c:numCache>
            </c:numRef>
          </c:xVal>
          <c:yVal>
            <c:numRef>
              <c:f>'info spensiones'!$D$2:$D$43</c:f>
              <c:numCache>
                <c:formatCode>0.00%</c:formatCode>
                <c:ptCount val="42"/>
                <c:pt idx="0">
                  <c:v>7.2300000000000003E-2</c:v>
                </c:pt>
                <c:pt idx="1">
                  <c:v>7.8699999999999992E-2</c:v>
                </c:pt>
                <c:pt idx="2">
                  <c:v>8.2699999999999996E-2</c:v>
                </c:pt>
                <c:pt idx="3">
                  <c:v>9.9700000000000011E-2</c:v>
                </c:pt>
                <c:pt idx="4">
                  <c:v>0.1168</c:v>
                </c:pt>
                <c:pt idx="5">
                  <c:v>0.13009999999999999</c:v>
                </c:pt>
                <c:pt idx="6">
                  <c:v>0.19700000000000001</c:v>
                </c:pt>
                <c:pt idx="7">
                  <c:v>0.20069999999999999</c:v>
                </c:pt>
                <c:pt idx="8">
                  <c:v>0.19619999999999999</c:v>
                </c:pt>
                <c:pt idx="9">
                  <c:v>0.21190000000000001</c:v>
                </c:pt>
                <c:pt idx="10">
                  <c:v>0.2094</c:v>
                </c:pt>
                <c:pt idx="11">
                  <c:v>0.2036</c:v>
                </c:pt>
                <c:pt idx="12">
                  <c:v>0.19059999999999999</c:v>
                </c:pt>
                <c:pt idx="13">
                  <c:v>0.2107</c:v>
                </c:pt>
                <c:pt idx="14">
                  <c:v>0.21700000000000003</c:v>
                </c:pt>
                <c:pt idx="15">
                  <c:v>0.20789999999999997</c:v>
                </c:pt>
                <c:pt idx="16">
                  <c:v>0.20469999999999999</c:v>
                </c:pt>
                <c:pt idx="17">
                  <c:v>0.20300000000000001</c:v>
                </c:pt>
                <c:pt idx="18">
                  <c:v>0.19839999999999999</c:v>
                </c:pt>
                <c:pt idx="19">
                  <c:v>0.2099</c:v>
                </c:pt>
                <c:pt idx="20">
                  <c:v>0.20479999999999998</c:v>
                </c:pt>
                <c:pt idx="21">
                  <c:v>0.21880000000000002</c:v>
                </c:pt>
                <c:pt idx="22">
                  <c:v>0.23460000000000003</c:v>
                </c:pt>
                <c:pt idx="23">
                  <c:v>0.22709999999999997</c:v>
                </c:pt>
                <c:pt idx="24">
                  <c:v>0.22660000000000002</c:v>
                </c:pt>
                <c:pt idx="25">
                  <c:v>0.24299999999999999</c:v>
                </c:pt>
                <c:pt idx="26">
                  <c:v>0.25390000000000001</c:v>
                </c:pt>
                <c:pt idx="27">
                  <c:v>0.25240000000000001</c:v>
                </c:pt>
                <c:pt idx="28">
                  <c:v>0.253</c:v>
                </c:pt>
                <c:pt idx="29">
                  <c:v>0.2515</c:v>
                </c:pt>
                <c:pt idx="30">
                  <c:v>0.24210000000000001</c:v>
                </c:pt>
                <c:pt idx="31">
                  <c:v>0.24060000000000004</c:v>
                </c:pt>
                <c:pt idx="32">
                  <c:v>0.23049999999999998</c:v>
                </c:pt>
                <c:pt idx="33">
                  <c:v>0.23129999999999998</c:v>
                </c:pt>
                <c:pt idx="34">
                  <c:v>0.2238</c:v>
                </c:pt>
                <c:pt idx="35">
                  <c:v>0.21790000000000004</c:v>
                </c:pt>
                <c:pt idx="36">
                  <c:v>0.2104</c:v>
                </c:pt>
                <c:pt idx="37">
                  <c:v>0.20460000000000003</c:v>
                </c:pt>
                <c:pt idx="38">
                  <c:v>0.19019999999999998</c:v>
                </c:pt>
                <c:pt idx="39">
                  <c:v>0.18870000000000001</c:v>
                </c:pt>
                <c:pt idx="40">
                  <c:v>0.17710000000000004</c:v>
                </c:pt>
                <c:pt idx="41">
                  <c:v>0.17730000000000001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EB-4906-90DE-81CEEA1AFC18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tx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B-4906-90DE-81CEEA1AFC18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B-4906-90DE-81CEEA1AFC18}"/>
              </c:ext>
            </c:extLst>
          </c:dPt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EB-4906-90DE-81CEEA1AFC18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EB-4906-90DE-81CEEA1A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scatterChart>
        <c:scatterStyle val="smoothMarker"/>
        <c:varyColors val="0"/>
        <c:ser>
          <c:idx val="4"/>
          <c:order val="4"/>
          <c:tx>
            <c:v>Tamaño Fondo E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Lbl>
              <c:idx val="18"/>
              <c:layout>
                <c:manualLayout>
                  <c:x val="-3.8984679327990081E-2"/>
                  <c:y val="-2.92025406976877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700" b="1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FF-4F6B-AB06-5DB0F006FC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s-MX" sz="7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spensiones'!$A$10:$A$43</c:f>
              <c:numCache>
                <c:formatCode>m/d/yyyy</c:formatCode>
                <c:ptCount val="34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</c:numCache>
            </c:numRef>
          </c:xVal>
          <c:yVal>
            <c:numRef>
              <c:f>'info spensiones'!$H$10:$H$43</c:f>
              <c:numCache>
                <c:formatCode>0.00%</c:formatCode>
                <c:ptCount val="34"/>
                <c:pt idx="0">
                  <c:v>0.1456065790249273</c:v>
                </c:pt>
                <c:pt idx="1">
                  <c:v>0.15031319120204642</c:v>
                </c:pt>
                <c:pt idx="2">
                  <c:v>0.15056113710553071</c:v>
                </c:pt>
                <c:pt idx="3">
                  <c:v>0.15005501139420338</c:v>
                </c:pt>
                <c:pt idx="4">
                  <c:v>0.14906935163472662</c:v>
                </c:pt>
                <c:pt idx="5">
                  <c:v>0.15267040695638609</c:v>
                </c:pt>
                <c:pt idx="6">
                  <c:v>0.15305438431464877</c:v>
                </c:pt>
                <c:pt idx="7">
                  <c:v>0.15408811128280747</c:v>
                </c:pt>
                <c:pt idx="8">
                  <c:v>0.15599271439896786</c:v>
                </c:pt>
                <c:pt idx="9">
                  <c:v>0.15663684835676706</c:v>
                </c:pt>
                <c:pt idx="10">
                  <c:v>0.1571726434431566</c:v>
                </c:pt>
                <c:pt idx="11">
                  <c:v>0.1594912820438423</c:v>
                </c:pt>
                <c:pt idx="12">
                  <c:v>0.15946952709731291</c:v>
                </c:pt>
                <c:pt idx="13">
                  <c:v>0.15988914019957337</c:v>
                </c:pt>
                <c:pt idx="14">
                  <c:v>0.16619704588519885</c:v>
                </c:pt>
                <c:pt idx="15">
                  <c:v>0.16669866176462983</c:v>
                </c:pt>
                <c:pt idx="16">
                  <c:v>0.17108941343911041</c:v>
                </c:pt>
                <c:pt idx="17">
                  <c:v>0.17296896069645032</c:v>
                </c:pt>
                <c:pt idx="18">
                  <c:v>0.17303436093366695</c:v>
                </c:pt>
                <c:pt idx="19">
                  <c:v>0.17348673026906267</c:v>
                </c:pt>
                <c:pt idx="20">
                  <c:v>0.17341041451332789</c:v>
                </c:pt>
                <c:pt idx="21">
                  <c:v>0.17302104009698857</c:v>
                </c:pt>
                <c:pt idx="22">
                  <c:v>0.17109355548559843</c:v>
                </c:pt>
                <c:pt idx="23">
                  <c:v>0.17117985765812255</c:v>
                </c:pt>
                <c:pt idx="24">
                  <c:v>0.17004593595608652</c:v>
                </c:pt>
                <c:pt idx="25">
                  <c:v>0.17029501368587652</c:v>
                </c:pt>
                <c:pt idx="26">
                  <c:v>0.16898834419773145</c:v>
                </c:pt>
                <c:pt idx="27">
                  <c:v>0.16934192441086723</c:v>
                </c:pt>
                <c:pt idx="28">
                  <c:v>0.16893821563191438</c:v>
                </c:pt>
                <c:pt idx="29">
                  <c:v>0.16685638366545261</c:v>
                </c:pt>
                <c:pt idx="30">
                  <c:v>0.16629220665493025</c:v>
                </c:pt>
                <c:pt idx="31">
                  <c:v>0.16630512006235454</c:v>
                </c:pt>
                <c:pt idx="32">
                  <c:v>0.16369451655038539</c:v>
                </c:pt>
                <c:pt idx="33">
                  <c:v>0.16559750435840059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EB-4906-90DE-81CEEA1A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51567"/>
        <c:axId val="1636668751"/>
      </c:scatterChart>
      <c:valAx>
        <c:axId val="863184063"/>
        <c:scaling>
          <c:orientation val="minMax"/>
          <c:max val="43132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  <c:majorUnit val="200"/>
      </c:valAx>
      <c:valAx>
        <c:axId val="142157260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MX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</c:valAx>
      <c:valAx>
        <c:axId val="1636668751"/>
        <c:scaling>
          <c:orientation val="minMax"/>
          <c:max val="0.30000000000000004"/>
          <c:min val="0"/>
        </c:scaling>
        <c:delete val="1"/>
        <c:axPos val="r"/>
        <c:numFmt formatCode="0.00%" sourceLinked="1"/>
        <c:majorTickMark val="out"/>
        <c:minorTickMark val="none"/>
        <c:tickLblPos val="nextTo"/>
        <c:crossAx val="1472451567"/>
        <c:crosses val="max"/>
        <c:crossBetween val="midCat"/>
      </c:valAx>
      <c:valAx>
        <c:axId val="14724515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3666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Weight Soberanos AFP's [</a:t>
            </a:r>
            <a:r>
              <a:rPr lang="en-US" b="1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normalidazo por tamaño del fondo E]</a:t>
            </a:r>
            <a:endParaRPr lang="en-US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685201337424856"/>
          <c:h val="0.7447414665106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'info spensiones'!$J$1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E5-4534-AD62-C500E8584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'info spensiones'!$A$10:$A$43</c:f>
              <c:numCache>
                <c:formatCode>m/d/yyyy</c:formatCode>
                <c:ptCount val="34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</c:numCache>
            </c:numRef>
          </c:xVal>
          <c:yVal>
            <c:numRef>
              <c:f>'info spensiones'!$J$10:$J$43</c:f>
              <c:numCache>
                <c:formatCode>0.00</c:formatCode>
                <c:ptCount val="34"/>
                <c:pt idx="0" formatCode="General">
                  <c:v>100</c:v>
                </c:pt>
                <c:pt idx="1">
                  <c:v>104.62027492268537</c:v>
                </c:pt>
                <c:pt idx="2">
                  <c:v>103.21570578732251</c:v>
                </c:pt>
                <c:pt idx="3">
                  <c:v>100.69531500831086</c:v>
                </c:pt>
                <c:pt idx="4">
                  <c:v>94.889144055479733</c:v>
                </c:pt>
                <c:pt idx="5">
                  <c:v>102.42162635287424</c:v>
                </c:pt>
                <c:pt idx="6">
                  <c:v>105.21943235817591</c:v>
                </c:pt>
                <c:pt idx="7">
                  <c:v>100.13072317841845</c:v>
                </c:pt>
                <c:pt idx="8">
                  <c:v>97.385774565049417</c:v>
                </c:pt>
                <c:pt idx="9">
                  <c:v>96.179850355410395</c:v>
                </c:pt>
                <c:pt idx="10">
                  <c:v>93.679961948873725</c:v>
                </c:pt>
                <c:pt idx="11">
                  <c:v>97.669167257193152</c:v>
                </c:pt>
                <c:pt idx="12">
                  <c:v>95.309072079183011</c:v>
                </c:pt>
                <c:pt idx="13">
                  <c:v>101.55711285146329</c:v>
                </c:pt>
                <c:pt idx="14">
                  <c:v>104.7578805153515</c:v>
                </c:pt>
                <c:pt idx="15">
                  <c:v>101.10369227749159</c:v>
                </c:pt>
                <c:pt idx="16">
                  <c:v>98.292133876481742</c:v>
                </c:pt>
                <c:pt idx="17">
                  <c:v>104.26056954777336</c:v>
                </c:pt>
                <c:pt idx="18">
                  <c:v>108.89610418215791</c:v>
                </c:pt>
                <c:pt idx="19">
                  <c:v>107.97049291164709</c:v>
                </c:pt>
                <c:pt idx="20">
                  <c:v>108.27478752814817</c:v>
                </c:pt>
                <c:pt idx="21">
                  <c:v>107.87506398985339</c:v>
                </c:pt>
                <c:pt idx="22">
                  <c:v>105.01301639665593</c:v>
                </c:pt>
                <c:pt idx="23">
                  <c:v>104.30976270985933</c:v>
                </c:pt>
                <c:pt idx="24">
                  <c:v>100.59737959771344</c:v>
                </c:pt>
                <c:pt idx="25">
                  <c:v>100.79887761429251</c:v>
                </c:pt>
                <c:pt idx="26">
                  <c:v>98.284566601159952</c:v>
                </c:pt>
                <c:pt idx="27">
                  <c:v>95.49370306557546</c:v>
                </c:pt>
                <c:pt idx="28">
                  <c:v>92.427206686853765</c:v>
                </c:pt>
                <c:pt idx="29">
                  <c:v>91.000713610029294</c:v>
                </c:pt>
                <c:pt idx="30">
                  <c:v>84.882978753195999</c:v>
                </c:pt>
                <c:pt idx="31">
                  <c:v>84.207015541775178</c:v>
                </c:pt>
                <c:pt idx="32">
                  <c:v>80.290918276261195</c:v>
                </c:pt>
                <c:pt idx="33">
                  <c:v>79.457874502428098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7C-4C20-9154-8D7A6825941D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7C-4C20-9154-8D7A6825941D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7C-4C20-9154-8D7A6825941D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7C-4C20-9154-8D7A6825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valAx>
        <c:axId val="863184063"/>
        <c:scaling>
          <c:orientation val="minMax"/>
          <c:max val="43300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</c:valAx>
      <c:valAx>
        <c:axId val="1421572607"/>
        <c:scaling>
          <c:orientation val="minMax"/>
          <c:max val="1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Tamaño Fondo E en relación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2460117548278758"/>
          <c:w val="0.87685201337424856"/>
          <c:h val="0.7447414665106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'info spensiones'!$J$1</c:f>
              <c:strCache>
                <c:ptCount val="1"/>
                <c:pt idx="0">
                  <c:v>Indice normalizado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'info spensiones'!$A$10:$A$43</c:f>
              <c:numCache>
                <c:formatCode>m/d/yyyy</c:formatCode>
                <c:ptCount val="34"/>
                <c:pt idx="0">
                  <c:v>40969</c:v>
                </c:pt>
                <c:pt idx="1">
                  <c:v>41061</c:v>
                </c:pt>
                <c:pt idx="2">
                  <c:v>41153</c:v>
                </c:pt>
                <c:pt idx="3">
                  <c:v>41244</c:v>
                </c:pt>
                <c:pt idx="4">
                  <c:v>41334</c:v>
                </c:pt>
                <c:pt idx="5">
                  <c:v>41426</c:v>
                </c:pt>
                <c:pt idx="6">
                  <c:v>41518</c:v>
                </c:pt>
                <c:pt idx="7">
                  <c:v>41609</c:v>
                </c:pt>
                <c:pt idx="8">
                  <c:v>41699</c:v>
                </c:pt>
                <c:pt idx="9">
                  <c:v>41791</c:v>
                </c:pt>
                <c:pt idx="10">
                  <c:v>41883</c:v>
                </c:pt>
                <c:pt idx="11">
                  <c:v>41974</c:v>
                </c:pt>
                <c:pt idx="12">
                  <c:v>42064</c:v>
                </c:pt>
                <c:pt idx="13">
                  <c:v>42156</c:v>
                </c:pt>
                <c:pt idx="14">
                  <c:v>42248</c:v>
                </c:pt>
                <c:pt idx="15">
                  <c:v>42339</c:v>
                </c:pt>
                <c:pt idx="16">
                  <c:v>42430</c:v>
                </c:pt>
                <c:pt idx="17">
                  <c:v>42522</c:v>
                </c:pt>
                <c:pt idx="18">
                  <c:v>42614</c:v>
                </c:pt>
                <c:pt idx="19">
                  <c:v>42705</c:v>
                </c:pt>
                <c:pt idx="20">
                  <c:v>42736</c:v>
                </c:pt>
                <c:pt idx="21">
                  <c:v>42767</c:v>
                </c:pt>
                <c:pt idx="22">
                  <c:v>42795</c:v>
                </c:pt>
                <c:pt idx="23">
                  <c:v>42826</c:v>
                </c:pt>
                <c:pt idx="24">
                  <c:v>42856</c:v>
                </c:pt>
                <c:pt idx="25">
                  <c:v>42887</c:v>
                </c:pt>
                <c:pt idx="26">
                  <c:v>42917</c:v>
                </c:pt>
                <c:pt idx="27">
                  <c:v>42948</c:v>
                </c:pt>
                <c:pt idx="28">
                  <c:v>42979</c:v>
                </c:pt>
                <c:pt idx="29">
                  <c:v>43009</c:v>
                </c:pt>
                <c:pt idx="30">
                  <c:v>43040</c:v>
                </c:pt>
                <c:pt idx="31">
                  <c:v>43070</c:v>
                </c:pt>
                <c:pt idx="32">
                  <c:v>43101</c:v>
                </c:pt>
                <c:pt idx="33">
                  <c:v>43132</c:v>
                </c:pt>
              </c:numCache>
            </c:numRef>
          </c:xVal>
          <c:yVal>
            <c:numRef>
              <c:f>'info spensiones'!$H$10:$H$43</c:f>
              <c:numCache>
                <c:formatCode>0.00%</c:formatCode>
                <c:ptCount val="34"/>
                <c:pt idx="0">
                  <c:v>0.1456065790249273</c:v>
                </c:pt>
                <c:pt idx="1">
                  <c:v>0.15031319120204642</c:v>
                </c:pt>
                <c:pt idx="2">
                  <c:v>0.15056113710553071</c:v>
                </c:pt>
                <c:pt idx="3">
                  <c:v>0.15005501139420338</c:v>
                </c:pt>
                <c:pt idx="4">
                  <c:v>0.14906935163472662</c:v>
                </c:pt>
                <c:pt idx="5">
                  <c:v>0.15267040695638609</c:v>
                </c:pt>
                <c:pt idx="6">
                  <c:v>0.15305438431464877</c:v>
                </c:pt>
                <c:pt idx="7">
                  <c:v>0.15408811128280747</c:v>
                </c:pt>
                <c:pt idx="8">
                  <c:v>0.15599271439896786</c:v>
                </c:pt>
                <c:pt idx="9">
                  <c:v>0.15663684835676706</c:v>
                </c:pt>
                <c:pt idx="10">
                  <c:v>0.1571726434431566</c:v>
                </c:pt>
                <c:pt idx="11">
                  <c:v>0.1594912820438423</c:v>
                </c:pt>
                <c:pt idx="12">
                  <c:v>0.15946952709731291</c:v>
                </c:pt>
                <c:pt idx="13">
                  <c:v>0.15988914019957337</c:v>
                </c:pt>
                <c:pt idx="14">
                  <c:v>0.16619704588519885</c:v>
                </c:pt>
                <c:pt idx="15">
                  <c:v>0.16669866176462983</c:v>
                </c:pt>
                <c:pt idx="16">
                  <c:v>0.17108941343911041</c:v>
                </c:pt>
                <c:pt idx="17">
                  <c:v>0.17296896069645032</c:v>
                </c:pt>
                <c:pt idx="18">
                  <c:v>0.17303436093366695</c:v>
                </c:pt>
                <c:pt idx="19">
                  <c:v>0.17348673026906267</c:v>
                </c:pt>
                <c:pt idx="20">
                  <c:v>0.17341041451332789</c:v>
                </c:pt>
                <c:pt idx="21">
                  <c:v>0.17302104009698857</c:v>
                </c:pt>
                <c:pt idx="22">
                  <c:v>0.17109355548559843</c:v>
                </c:pt>
                <c:pt idx="23">
                  <c:v>0.17117985765812255</c:v>
                </c:pt>
                <c:pt idx="24">
                  <c:v>0.17004593595608652</c:v>
                </c:pt>
                <c:pt idx="25">
                  <c:v>0.17029501368587652</c:v>
                </c:pt>
                <c:pt idx="26">
                  <c:v>0.16898834419773145</c:v>
                </c:pt>
                <c:pt idx="27">
                  <c:v>0.16934192441086723</c:v>
                </c:pt>
                <c:pt idx="28">
                  <c:v>0.16893821563191438</c:v>
                </c:pt>
                <c:pt idx="29">
                  <c:v>0.16685638366545261</c:v>
                </c:pt>
                <c:pt idx="30">
                  <c:v>0.16629220665493025</c:v>
                </c:pt>
                <c:pt idx="31">
                  <c:v>0.16630512006235454</c:v>
                </c:pt>
                <c:pt idx="32">
                  <c:v>0.16369451655038539</c:v>
                </c:pt>
                <c:pt idx="33">
                  <c:v>0.16559750435840059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BD-49C2-A210-92FE501F6E65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'info spensiones'!$AE$8:$AE$9</c:f>
              <c:numCache>
                <c:formatCode>m/d/yyyy</c:formatCode>
                <c:ptCount val="2"/>
                <c:pt idx="0">
                  <c:v>42736</c:v>
                </c:pt>
                <c:pt idx="1">
                  <c:v>42736</c:v>
                </c:pt>
              </c:numCache>
            </c:numRef>
          </c:xVal>
          <c:yVal>
            <c:numRef>
              <c:f>'info spensiones'!$AF$8:$AF$9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BD-49C2-A210-92FE501F6E65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'info spensiones'!$AE$6:$AE$7</c:f>
              <c:numCache>
                <c:formatCode>m/d/yyyy</c:formatCode>
                <c:ptCount val="2"/>
                <c:pt idx="0">
                  <c:v>43101</c:v>
                </c:pt>
                <c:pt idx="1">
                  <c:v>43101</c:v>
                </c:pt>
              </c:numCache>
            </c:numRef>
          </c:xVal>
          <c:yVal>
            <c:numRef>
              <c:f>'info spensiones'!$AF$6:$AF$7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BD-49C2-A210-92FE501F6E65}"/>
            </c:ext>
          </c:extLst>
        </c:ser>
        <c:ser>
          <c:idx val="3"/>
          <c:order val="3"/>
          <c:tx>
            <c:v>2016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'info spensiones'!$AE$10:$AE$11</c:f>
              <c:numCache>
                <c:formatCode>m/d/yyyy</c:formatCode>
                <c:ptCount val="2"/>
                <c:pt idx="0">
                  <c:v>42370</c:v>
                </c:pt>
                <c:pt idx="1">
                  <c:v>42370</c:v>
                </c:pt>
              </c:numCache>
            </c:numRef>
          </c:xVal>
          <c:yVal>
            <c:numRef>
              <c:f>'info spensiones'!$AF$10:$AF$11</c:f>
              <c:numCache>
                <c:formatCode>0%</c:formatCode>
                <c:ptCount val="2"/>
                <c:pt idx="0">
                  <c:v>-0.1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BD-49C2-A210-92FE501F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84063"/>
        <c:axId val="1421572607"/>
      </c:scatterChart>
      <c:valAx>
        <c:axId val="863184063"/>
        <c:scaling>
          <c:orientation val="minMax"/>
          <c:max val="43300"/>
          <c:min val="4096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2607"/>
        <c:crosses val="autoZero"/>
        <c:crossBetween val="midCat"/>
      </c:valAx>
      <c:valAx>
        <c:axId val="1421572607"/>
        <c:scaling>
          <c:orientation val="minMax"/>
          <c:max val="1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4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05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Tamaño fondo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91677264854914E-2"/>
          <c:y val="0.10663915321166315"/>
          <c:w val="0.87128273335370987"/>
          <c:h val="0.61719961021033931"/>
        </c:manualLayout>
      </c:layout>
      <c:lineChart>
        <c:grouping val="standard"/>
        <c:varyColors val="0"/>
        <c:ser>
          <c:idx val="0"/>
          <c:order val="1"/>
          <c:tx>
            <c:v>Tamaño Relativo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AUMs!$A$34:$A$40</c:f>
              <c:numCache>
                <c:formatCode>mmm\-yy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</c:numCache>
            </c:numRef>
          </c:cat>
          <c:val>
            <c:numRef>
              <c:f>AUMs!$M$34:$M$40</c:f>
              <c:numCache>
                <c:formatCode>0.00%</c:formatCode>
                <c:ptCount val="7"/>
                <c:pt idx="0">
                  <c:v>0.13933214486794426</c:v>
                </c:pt>
                <c:pt idx="1">
                  <c:v>0.15262856201489025</c:v>
                </c:pt>
                <c:pt idx="2">
                  <c:v>0.14609576346086484</c:v>
                </c:pt>
                <c:pt idx="3">
                  <c:v>0.14662052317451663</c:v>
                </c:pt>
                <c:pt idx="4">
                  <c:v>0.14110631014298547</c:v>
                </c:pt>
                <c:pt idx="5">
                  <c:v>0.1503836635589659</c:v>
                </c:pt>
                <c:pt idx="6">
                  <c:v>0.14733060467488288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4-406F-A822-9C085576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20783"/>
        <c:axId val="1809504447"/>
      </c:lineChart>
      <c:lineChart>
        <c:grouping val="standard"/>
        <c:varyColors val="0"/>
        <c:ser>
          <c:idx val="4"/>
          <c:order val="0"/>
          <c:tx>
            <c:v>Tamaño Fondo 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AUMs!$A$34:$A$40</c:f>
              <c:numCache>
                <c:formatCode>mmm\-yy</c:formatCode>
                <c:ptCount val="7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</c:numCache>
            </c:numRef>
          </c:cat>
          <c:val>
            <c:numRef>
              <c:f>AUMs!$F$34:$F$40</c:f>
              <c:numCache>
                <c:formatCode>_-* #,##0_-;\-* #,##0_-;_-* "-"??_-;_-@_-</c:formatCode>
                <c:ptCount val="7"/>
                <c:pt idx="0">
                  <c:v>30597.3</c:v>
                </c:pt>
                <c:pt idx="1">
                  <c:v>33733.31</c:v>
                </c:pt>
                <c:pt idx="2">
                  <c:v>31489.7</c:v>
                </c:pt>
                <c:pt idx="3">
                  <c:v>31879.13</c:v>
                </c:pt>
                <c:pt idx="4">
                  <c:v>29625.37</c:v>
                </c:pt>
                <c:pt idx="5">
                  <c:v>30531.919999999998</c:v>
                </c:pt>
                <c:pt idx="6">
                  <c:v>30853.85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EC4-406F-A822-9C085576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622783"/>
        <c:axId val="1406008639"/>
      </c:lineChart>
      <c:valAx>
        <c:axId val="18095044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20783"/>
        <c:crosses val="max"/>
        <c:crossBetween val="between"/>
      </c:valAx>
      <c:dateAx>
        <c:axId val="169762078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09504447"/>
        <c:auto val="1"/>
        <c:lblOffset val="100"/>
        <c:baseTimeUnit val="months"/>
        <c:majorUnit val="1"/>
        <c:minorUnit val="1"/>
      </c:dateAx>
      <c:valAx>
        <c:axId val="1406008639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22783"/>
        <c:crossBetween val="between"/>
        <c:majorUnit val="2000"/>
      </c:valAx>
      <c:dateAx>
        <c:axId val="169762278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06008639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22</xdr:row>
      <xdr:rowOff>69574</xdr:rowOff>
    </xdr:from>
    <xdr:to>
      <xdr:col>13</xdr:col>
      <xdr:colOff>281609</xdr:colOff>
      <xdr:row>37</xdr:row>
      <xdr:rowOff>79514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1F30E2-835C-46A3-A203-2A6818070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29</xdr:row>
      <xdr:rowOff>104775</xdr:rowOff>
    </xdr:from>
    <xdr:to>
      <xdr:col>4</xdr:col>
      <xdr:colOff>883819</xdr:colOff>
      <xdr:row>46</xdr:row>
      <xdr:rowOff>121340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073F67-5A05-4ACF-8D6D-107FC2178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3</xdr:row>
      <xdr:rowOff>85725</xdr:rowOff>
    </xdr:from>
    <xdr:to>
      <xdr:col>12</xdr:col>
      <xdr:colOff>626644</xdr:colOff>
      <xdr:row>20</xdr:row>
      <xdr:rowOff>102290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550719-4E9C-492D-B53E-145368B1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8</xdr:row>
      <xdr:rowOff>76200</xdr:rowOff>
    </xdr:from>
    <xdr:to>
      <xdr:col>27</xdr:col>
      <xdr:colOff>781050</xdr:colOff>
      <xdr:row>25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334F96A-0E4E-4D10-BC8D-0782D8C0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546588</xdr:colOff>
      <xdr:row>2</xdr:row>
      <xdr:rowOff>7327</xdr:rowOff>
    </xdr:from>
    <xdr:to>
      <xdr:col>19</xdr:col>
      <xdr:colOff>705583</xdr:colOff>
      <xdr:row>23</xdr:row>
      <xdr:rowOff>74735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28E58-8171-4905-9FCF-E3A31B601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26</xdr:row>
      <xdr:rowOff>161925</xdr:rowOff>
    </xdr:from>
    <xdr:to>
      <xdr:col>20</xdr:col>
      <xdr:colOff>790576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740167-A2B0-4C10-8ADB-A8BBC1D9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26</xdr:row>
      <xdr:rowOff>19050</xdr:rowOff>
    </xdr:from>
    <xdr:to>
      <xdr:col>29</xdr:col>
      <xdr:colOff>323851</xdr:colOff>
      <xdr:row>47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78267AA-D6F5-4051-AE7D-5449FA787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0.74665</cdr:x>
      <cdr:y>0.78169</cdr:y>
    </cdr:from>
    <cdr:to>
      <cdr:x>0.80678</cdr:x>
      <cdr:y>0.84737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2BF5883-3547-4396-89A5-121CE25DB57D}"/>
            </a:ext>
          </a:extLst>
        </cdr:cNvPr>
        <cdr:cNvSpPr txBox="1"/>
      </cdr:nvSpPr>
      <cdr:spPr>
        <a:xfrm xmlns:a="http://schemas.openxmlformats.org/drawingml/2006/main">
          <a:off x="5127613" y="2955919"/>
          <a:ext cx="412944" cy="2483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2017</a:t>
          </a:r>
        </a:p>
      </cdr:txBody>
    </cdr:sp>
  </cdr:relSizeAnchor>
  <cdr:relSizeAnchor xmlns:cdr="http://schemas.openxmlformats.org/drawingml/2006/chartDrawing">
    <cdr:from>
      <cdr:x>0.58299</cdr:x>
      <cdr:y>0.78422</cdr:y>
    </cdr:from>
    <cdr:to>
      <cdr:x>0.64312</cdr:x>
      <cdr:y>0.84989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FD3EFCBC-607D-4358-A99D-46E7F012170C}"/>
            </a:ext>
          </a:extLst>
        </cdr:cNvPr>
        <cdr:cNvSpPr txBox="1"/>
      </cdr:nvSpPr>
      <cdr:spPr>
        <a:xfrm xmlns:a="http://schemas.openxmlformats.org/drawingml/2006/main">
          <a:off x="4003692" y="2965456"/>
          <a:ext cx="412944" cy="2483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2016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0.74665</cdr:x>
      <cdr:y>0.78169</cdr:y>
    </cdr:from>
    <cdr:to>
      <cdr:x>0.80678</cdr:x>
      <cdr:y>0.84737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A2BF5883-3547-4396-89A5-121CE25DB57D}"/>
            </a:ext>
          </a:extLst>
        </cdr:cNvPr>
        <cdr:cNvSpPr txBox="1"/>
      </cdr:nvSpPr>
      <cdr:spPr>
        <a:xfrm xmlns:a="http://schemas.openxmlformats.org/drawingml/2006/main">
          <a:off x="5127613" y="2955919"/>
          <a:ext cx="412944" cy="2483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2017</a:t>
          </a:r>
        </a:p>
      </cdr:txBody>
    </cdr:sp>
  </cdr:relSizeAnchor>
  <cdr:relSizeAnchor xmlns:cdr="http://schemas.openxmlformats.org/drawingml/2006/chartDrawing">
    <cdr:from>
      <cdr:x>0.58299</cdr:x>
      <cdr:y>0.78422</cdr:y>
    </cdr:from>
    <cdr:to>
      <cdr:x>0.64312</cdr:x>
      <cdr:y>0.84989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FD3EFCBC-607D-4358-A99D-46E7F012170C}"/>
            </a:ext>
          </a:extLst>
        </cdr:cNvPr>
        <cdr:cNvSpPr txBox="1"/>
      </cdr:nvSpPr>
      <cdr:spPr>
        <a:xfrm xmlns:a="http://schemas.openxmlformats.org/drawingml/2006/main">
          <a:off x="4003692" y="2965456"/>
          <a:ext cx="412944" cy="24832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900">
              <a:solidFill>
                <a:schemeClr val="bg1">
                  <a:lumMod val="50000"/>
                </a:schemeClr>
              </a:solidFill>
            </a:rPr>
            <a:t>2016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7</xdr:row>
      <xdr:rowOff>0</xdr:rowOff>
    </xdr:from>
    <xdr:to>
      <xdr:col>18</xdr:col>
      <xdr:colOff>531394</xdr:colOff>
      <xdr:row>24</xdr:row>
      <xdr:rowOff>16565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924255-B530-4250-B70C-CF4BEB19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8568-CBFD-42E1-9217-84F7B5986E92}">
  <dimension ref="A1:AB28"/>
  <sheetViews>
    <sheetView tabSelected="1" zoomScaleNormal="100" workbookViewId="0">
      <selection activeCell="I1" sqref="I1"/>
    </sheetView>
  </sheetViews>
  <sheetFormatPr baseColWidth="10" defaultRowHeight="14.25" x14ac:dyDescent="0.2"/>
  <cols>
    <col min="1" max="1" width="10.625" style="6" customWidth="1"/>
    <col min="2" max="2" width="24.625" style="4" bestFit="1" customWidth="1"/>
    <col min="3" max="3" width="16.5" style="4" bestFit="1" customWidth="1"/>
    <col min="4" max="4" width="16.5" style="4" customWidth="1"/>
    <col min="5" max="5" width="21.375" style="4" bestFit="1" customWidth="1"/>
    <col min="6" max="6" width="16.25" style="4" bestFit="1" customWidth="1"/>
    <col min="7" max="7" width="11" style="4"/>
  </cols>
  <sheetData>
    <row r="1" spans="1:28" x14ac:dyDescent="0.2">
      <c r="A1" s="16" t="s">
        <v>13</v>
      </c>
      <c r="B1" s="17" t="s">
        <v>18</v>
      </c>
      <c r="C1" s="17" t="s">
        <v>19</v>
      </c>
      <c r="D1" s="17" t="s">
        <v>20</v>
      </c>
      <c r="E1" s="17" t="s">
        <v>21</v>
      </c>
      <c r="F1" s="17" t="s">
        <v>10</v>
      </c>
    </row>
    <row r="2" spans="1:28" x14ac:dyDescent="0.2">
      <c r="A2" s="16">
        <v>40969</v>
      </c>
      <c r="B2" s="18">
        <v>0.19619999999999999</v>
      </c>
      <c r="C2" s="18">
        <f>+VLOOKUP(A2,'info spensiones'!$A$2:$G$35,5,FALSE)+VLOOKUP(A2,'info spensiones'!$A$2:$G$35,6,FALSE)</f>
        <v>0.1794</v>
      </c>
      <c r="D2" s="18">
        <f>+VLOOKUP(A2,'info spensiones'!$A$2:$G$35,7,FALSE)</f>
        <v>5.1700000000000003E-2</v>
      </c>
      <c r="E2" s="18">
        <f>+VLOOKUP(A2,AUMs!$H$2:$M$35,6,FALSE)</f>
        <v>7.1064946956980748E-2</v>
      </c>
      <c r="F2" s="17">
        <f>+VLOOKUP(A2,'info spensiones'!A10:K100,10,FALSE)</f>
        <v>100</v>
      </c>
      <c r="I2">
        <v>100</v>
      </c>
      <c r="Z2" s="12">
        <v>42370</v>
      </c>
      <c r="AA2" s="11">
        <v>-0.1</v>
      </c>
    </row>
    <row r="3" spans="1:28" x14ac:dyDescent="0.2">
      <c r="A3" s="16">
        <v>41061</v>
      </c>
      <c r="B3" s="18">
        <v>0.21190000000000001</v>
      </c>
      <c r="C3" s="18">
        <f>+VLOOKUP(A3,'info spensiones'!$A$2:$G$35,5,FALSE)+VLOOKUP(A3,'info spensiones'!$A$2:$G$35,6,FALSE)</f>
        <v>0.18819999999999998</v>
      </c>
      <c r="D3" s="18">
        <f>+VLOOKUP(A3,'info spensiones'!$A$2:$G$35,7,FALSE)</f>
        <v>5.8200000000000002E-2</v>
      </c>
      <c r="E3" s="18">
        <f>+VLOOKUP(A3,AUMs!$H$2:$M$35,6,FALSE)</f>
        <v>9.2409192859787062E-2</v>
      </c>
      <c r="F3" s="17">
        <f>+VLOOKUP(A3,'info spensiones'!A11:K101,10,FALSE)</f>
        <v>104.62027492268537</v>
      </c>
      <c r="Z3" s="12">
        <v>42370</v>
      </c>
      <c r="AA3" s="11">
        <v>0.5</v>
      </c>
    </row>
    <row r="4" spans="1:28" x14ac:dyDescent="0.2">
      <c r="A4" s="16">
        <v>41153</v>
      </c>
      <c r="B4" s="18">
        <v>0.2094</v>
      </c>
      <c r="C4" s="18">
        <f>+VLOOKUP(A4,'info spensiones'!$A$2:$G$35,5,FALSE)+VLOOKUP(A4,'info spensiones'!$A$2:$G$35,6,FALSE)</f>
        <v>0.18490000000000001</v>
      </c>
      <c r="D4" s="18">
        <f>+VLOOKUP(A4,'info spensiones'!$A$2:$G$35,7,FALSE)</f>
        <v>6.7900000000000002E-2</v>
      </c>
      <c r="E4" s="18">
        <f>+VLOOKUP(A4,AUMs!$H$2:$M$35,6,FALSE)</f>
        <v>0.11178103670359001</v>
      </c>
      <c r="F4" s="17">
        <f>+VLOOKUP(A4,'info spensiones'!A12:K102,10,FALSE)</f>
        <v>103.21570578732251</v>
      </c>
      <c r="Z4" s="12">
        <v>42005</v>
      </c>
      <c r="AA4" s="11">
        <v>-0.1</v>
      </c>
    </row>
    <row r="5" spans="1:28" x14ac:dyDescent="0.2">
      <c r="A5" s="16">
        <v>41244</v>
      </c>
      <c r="B5" s="18">
        <v>0.2036</v>
      </c>
      <c r="C5" s="18">
        <f>+VLOOKUP(A5,'info spensiones'!$A$2:$G$35,5,FALSE)+VLOOKUP(A5,'info spensiones'!$A$2:$G$35,6,FALSE)</f>
        <v>0.17980000000000002</v>
      </c>
      <c r="D5" s="18">
        <f>+VLOOKUP(A5,'info spensiones'!$A$2:$G$35,7,FALSE)</f>
        <v>5.9200000000000003E-2</v>
      </c>
      <c r="E5" s="18">
        <f>+VLOOKUP(A5,AUMs!$H$2:$M$35,6,FALSE)</f>
        <v>0.11779659646547008</v>
      </c>
      <c r="F5" s="17">
        <f>+VLOOKUP(A5,'info spensiones'!A13:K103,10,FALSE)</f>
        <v>100.69531500831086</v>
      </c>
      <c r="Z5" s="12">
        <v>42005</v>
      </c>
      <c r="AA5" s="11">
        <v>0.5</v>
      </c>
    </row>
    <row r="6" spans="1:28" x14ac:dyDescent="0.2">
      <c r="A6" s="16">
        <v>41334</v>
      </c>
      <c r="B6" s="18">
        <v>0.19059999999999999</v>
      </c>
      <c r="C6" s="18">
        <f>+VLOOKUP(A6,'info spensiones'!$A$2:$G$35,5,FALSE)+VLOOKUP(A6,'info spensiones'!$A$2:$G$35,6,FALSE)</f>
        <v>0.17349999999999999</v>
      </c>
      <c r="D6" s="18">
        <f>+VLOOKUP(A6,'info spensiones'!$A$2:$G$35,7,FALSE)</f>
        <v>5.7599999999999998E-2</v>
      </c>
      <c r="E6" s="18">
        <f>+VLOOKUP(A6,AUMs!$H$2:$M$35,6,FALSE)</f>
        <v>9.0830628663525259E-2</v>
      </c>
      <c r="F6" s="17">
        <f>+VLOOKUP(A6,'info spensiones'!A14:K104,10,FALSE)</f>
        <v>94.889144055479733</v>
      </c>
      <c r="O6" s="1">
        <v>42614</v>
      </c>
      <c r="P6" s="3">
        <v>0</v>
      </c>
      <c r="Z6" s="12">
        <v>41640</v>
      </c>
      <c r="AA6" s="11">
        <v>-0.1</v>
      </c>
    </row>
    <row r="7" spans="1:28" x14ac:dyDescent="0.2">
      <c r="A7" s="16">
        <v>41426</v>
      </c>
      <c r="B7" s="18">
        <v>0.2107</v>
      </c>
      <c r="C7" s="18">
        <f>+VLOOKUP(A7,'info spensiones'!$A$2:$G$35,5,FALSE)+VLOOKUP(A7,'info spensiones'!$A$2:$G$35,6,FALSE)</f>
        <v>0.1774</v>
      </c>
      <c r="D7" s="18">
        <f>+VLOOKUP(A7,'info spensiones'!$A$2:$G$35,7,FALSE)</f>
        <v>7.2099999999999997E-2</v>
      </c>
      <c r="E7" s="18">
        <f>+VLOOKUP(A7,AUMs!$H$2:$M$35,6,FALSE)</f>
        <v>0.12886475797842617</v>
      </c>
      <c r="F7" s="17">
        <f>+VLOOKUP(A7,'info spensiones'!A15:K105,10,FALSE)</f>
        <v>102.42162635287424</v>
      </c>
      <c r="O7" s="1">
        <v>42614</v>
      </c>
      <c r="P7" s="3">
        <v>0.5</v>
      </c>
      <c r="Z7" s="12">
        <v>41640</v>
      </c>
      <c r="AA7" s="11">
        <v>0.5</v>
      </c>
    </row>
    <row r="8" spans="1:28" x14ac:dyDescent="0.2">
      <c r="A8" s="16">
        <v>41518</v>
      </c>
      <c r="B8" s="18">
        <v>0.21700000000000003</v>
      </c>
      <c r="C8" s="18">
        <f>+VLOOKUP(A8,'info spensiones'!$A$2:$G$35,5,FALSE)+VLOOKUP(A8,'info spensiones'!$A$2:$G$35,6,FALSE)</f>
        <v>0.1802</v>
      </c>
      <c r="D8" s="18">
        <f>+VLOOKUP(A8,'info spensiones'!$A$2:$G$35,7,FALSE)</f>
        <v>6.5699999999999995E-2</v>
      </c>
      <c r="E8" s="18">
        <f>+VLOOKUP(A8,AUMs!$H$2:$M$35,6,FALSE)</f>
        <v>0.1215242473482952</v>
      </c>
      <c r="F8" s="17">
        <f>+VLOOKUP(A8,'info spensiones'!A16:K106,10,FALSE)</f>
        <v>105.21943235817591</v>
      </c>
    </row>
    <row r="9" spans="1:28" s="4" customFormat="1" x14ac:dyDescent="0.2">
      <c r="A9" s="16">
        <v>41609</v>
      </c>
      <c r="B9" s="18">
        <v>0.20789999999999997</v>
      </c>
      <c r="C9" s="18">
        <f>+VLOOKUP(A9,'info spensiones'!$A$2:$G$35,5,FALSE)+VLOOKUP(A9,'info spensiones'!$A$2:$G$35,6,FALSE)</f>
        <v>0.17909999999999998</v>
      </c>
      <c r="D9" s="18">
        <f>+VLOOKUP(A9,'info spensiones'!$A$2:$G$35,7,FALSE)</f>
        <v>5.6300000000000003E-2</v>
      </c>
      <c r="E9" s="18">
        <f>+VLOOKUP(A9,AUMs!$H$2:$M$35,6,FALSE)</f>
        <v>0.11976797307384263</v>
      </c>
      <c r="F9" s="17">
        <f>+VLOOKUP(A9,'info spensiones'!A17:K107,10,FALSE)</f>
        <v>100.13072317841845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4" customFormat="1" x14ac:dyDescent="0.2">
      <c r="A10" s="16">
        <v>41699</v>
      </c>
      <c r="B10" s="18">
        <v>0.20469999999999999</v>
      </c>
      <c r="C10" s="18">
        <f>+VLOOKUP(A10,'info spensiones'!$A$2:$G$35,5,FALSE)+VLOOKUP(A10,'info spensiones'!$A$2:$G$35,6,FALSE)</f>
        <v>0.1767</v>
      </c>
      <c r="D10" s="18">
        <f>+VLOOKUP(A10,'info spensiones'!$A$2:$G$35,7,FALSE)</f>
        <v>7.5700000000000003E-2</v>
      </c>
      <c r="E10" s="18">
        <f>+VLOOKUP(A10,AUMs!$H$2:$M$35,6,FALSE)</f>
        <v>0.13685056532699394</v>
      </c>
      <c r="F10" s="17">
        <f>+VLOOKUP(A10,'info spensiones'!A18:K108,10,FALSE)</f>
        <v>97.385774565049417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4" customFormat="1" x14ac:dyDescent="0.2">
      <c r="A11" s="16">
        <v>41791</v>
      </c>
      <c r="B11" s="18">
        <v>0.20300000000000001</v>
      </c>
      <c r="C11" s="18">
        <f>+VLOOKUP(A11,'info spensiones'!$A$2:$G$35,5,FALSE)+VLOOKUP(A11,'info spensiones'!$A$2:$G$35,6,FALSE)</f>
        <v>0.1739</v>
      </c>
      <c r="D11" s="18">
        <f>+VLOOKUP(A11,'info spensiones'!$A$2:$G$35,7,FALSE)</f>
        <v>7.1199999999999999E-2</v>
      </c>
      <c r="E11" s="18">
        <f>+VLOOKUP(A11,AUMs!$H$2:$M$35,6,FALSE)</f>
        <v>0.13503081293297708</v>
      </c>
      <c r="F11" s="17">
        <f>+VLOOKUP(A11,'info spensiones'!A19:K109,10,FALSE)</f>
        <v>96.179850355410395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4" customFormat="1" x14ac:dyDescent="0.2">
      <c r="A12" s="16">
        <v>41883</v>
      </c>
      <c r="B12" s="18">
        <v>0.19839999999999999</v>
      </c>
      <c r="C12" s="18">
        <f>+VLOOKUP(A12,'info spensiones'!$A$2:$G$35,5,FALSE)+VLOOKUP(A12,'info spensiones'!$A$2:$G$35,6,FALSE)</f>
        <v>0.17030000000000001</v>
      </c>
      <c r="D12" s="18">
        <f>+VLOOKUP(A12,'info spensiones'!$A$2:$G$35,7,FALSE)</f>
        <v>6.4199999999999993E-2</v>
      </c>
      <c r="E12" s="18">
        <f>+VLOOKUP(A12,AUMs!$H$2:$M$35,6,FALSE)</f>
        <v>0.1317295300989002</v>
      </c>
      <c r="F12" s="17">
        <f>+VLOOKUP(A12,'info spensiones'!A20:K110,10,FALSE)</f>
        <v>93.679961948873725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s="4" customFormat="1" x14ac:dyDescent="0.2">
      <c r="A13" s="16">
        <v>41974</v>
      </c>
      <c r="B13" s="18">
        <v>0.2099</v>
      </c>
      <c r="C13" s="18">
        <f>+VLOOKUP(A13,'info spensiones'!$A$2:$G$35,5,FALSE)+VLOOKUP(A13,'info spensiones'!$A$2:$G$35,6,FALSE)</f>
        <v>0.16980000000000001</v>
      </c>
      <c r="D13" s="18">
        <f>+VLOOKUP(A13,'info spensiones'!$A$2:$G$35,7,FALSE)</f>
        <v>6.6199999999999995E-2</v>
      </c>
      <c r="E13" s="18">
        <f>+VLOOKUP(A13,AUMs!$H$2:$M$35,6,FALSE)</f>
        <v>0.14660504601449964</v>
      </c>
      <c r="F13" s="17">
        <f>+VLOOKUP(A13,'info spensiones'!A21:K111,10,FALSE)</f>
        <v>97.669167257193152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4" customFormat="1" x14ac:dyDescent="0.2">
      <c r="A14" s="16">
        <v>42064</v>
      </c>
      <c r="B14" s="18">
        <v>0.20479999999999998</v>
      </c>
      <c r="C14" s="18">
        <f>+VLOOKUP(A14,'info spensiones'!$A$2:$G$35,5,FALSE)+VLOOKUP(A14,'info spensiones'!$A$2:$G$35,6,FALSE)</f>
        <v>0.1653</v>
      </c>
      <c r="D14" s="18">
        <f>+VLOOKUP(A14,'info spensiones'!$A$2:$G$35,7,FALSE)</f>
        <v>6.0900000000000003E-2</v>
      </c>
      <c r="E14" s="18">
        <f>+VLOOKUP(A14,AUMs!$H$2:$M$35,6,FALSE)</f>
        <v>0.1199371014804069</v>
      </c>
      <c r="F14" s="17">
        <f>+VLOOKUP(A14,'info spensiones'!A22:K112,10,FALSE)</f>
        <v>95.309072079183011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s="4" customFormat="1" x14ac:dyDescent="0.2">
      <c r="A15" s="16">
        <v>42156</v>
      </c>
      <c r="B15" s="18">
        <v>0.21880000000000002</v>
      </c>
      <c r="C15" s="18">
        <f>+VLOOKUP(A15,'info spensiones'!$A$2:$G$35,5,FALSE)+VLOOKUP(A15,'info spensiones'!$A$2:$G$35,6,FALSE)</f>
        <v>0.1613</v>
      </c>
      <c r="D15" s="18">
        <f>+VLOOKUP(A15,'info spensiones'!$A$2:$G$35,7,FALSE)</f>
        <v>5.3800000000000001E-2</v>
      </c>
      <c r="E15" s="18">
        <f>+VLOOKUP(A15,AUMs!$H$2:$M$35,6,FALSE)</f>
        <v>0.12133993470061863</v>
      </c>
      <c r="F15" s="17">
        <f>+VLOOKUP(A15,'info spensiones'!A23:K113,10,FALSE)</f>
        <v>101.55711285146329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4" customFormat="1" x14ac:dyDescent="0.2">
      <c r="A16" s="16">
        <v>42248</v>
      </c>
      <c r="B16" s="18">
        <v>0.23460000000000003</v>
      </c>
      <c r="C16" s="18">
        <f>+VLOOKUP(A16,'info spensiones'!$A$2:$G$35,5,FALSE)+VLOOKUP(A16,'info spensiones'!$A$2:$G$35,6,FALSE)</f>
        <v>0.1666</v>
      </c>
      <c r="D16" s="18">
        <f>+VLOOKUP(A16,'info spensiones'!$A$2:$G$35,7,FALSE)</f>
        <v>6.5299999999999997E-2</v>
      </c>
      <c r="E16" s="18">
        <f>+VLOOKUP(A16,AUMs!$H$2:$M$35,6,FALSE)</f>
        <v>0.15440088061611273</v>
      </c>
      <c r="F16" s="17">
        <f>+VLOOKUP(A16,'info spensiones'!A24:K114,10,FALSE)</f>
        <v>104.7578805153515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4" customFormat="1" x14ac:dyDescent="0.2">
      <c r="A17" s="16">
        <v>42339</v>
      </c>
      <c r="B17" s="18">
        <v>0.22709999999999997</v>
      </c>
      <c r="C17" s="18">
        <f>+VLOOKUP(A17,'info spensiones'!$A$2:$G$35,5,FALSE)+VLOOKUP(A17,'info spensiones'!$A$2:$G$35,6,FALSE)</f>
        <v>0.16039999999999999</v>
      </c>
      <c r="D17" s="18">
        <f>+VLOOKUP(A17,'info spensiones'!$A$2:$G$35,7,FALSE)</f>
        <v>7.0800000000000002E-2</v>
      </c>
      <c r="E17" s="18">
        <f>+VLOOKUP(A17,AUMs!$H$2:$M$35,6,FALSE)</f>
        <v>0.13255388103770122</v>
      </c>
      <c r="F17" s="17">
        <f>+VLOOKUP(A17,'info spensiones'!A25:K115,10,FALSE)</f>
        <v>101.10369227749159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4" customFormat="1" x14ac:dyDescent="0.2">
      <c r="A18" s="16">
        <v>42430</v>
      </c>
      <c r="B18" s="18">
        <v>0.22660000000000002</v>
      </c>
      <c r="C18" s="18">
        <f>+VLOOKUP(A18,'info spensiones'!$A$2:$G$35,5,FALSE)+VLOOKUP(A18,'info spensiones'!$A$2:$G$35,6,FALSE)</f>
        <v>0.1658</v>
      </c>
      <c r="D18" s="18">
        <f>+VLOOKUP(A18,'info spensiones'!$A$2:$G$35,7,FALSE)</f>
        <v>7.6600000000000001E-2</v>
      </c>
      <c r="E18" s="18">
        <f>+VLOOKUP(A18,AUMs!$H$2:$M$35,6,FALSE)</f>
        <v>0.16836801985046754</v>
      </c>
      <c r="F18" s="17">
        <f>+VLOOKUP(A18,'info spensiones'!A26:K116,10,FALSE)</f>
        <v>98.292133876481742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4" customFormat="1" x14ac:dyDescent="0.2">
      <c r="A19" s="16">
        <v>42522</v>
      </c>
      <c r="B19" s="18">
        <v>0.24299999999999999</v>
      </c>
      <c r="C19" s="18">
        <f>+VLOOKUP(A19,'info spensiones'!$A$2:$G$35,5,FALSE)+VLOOKUP(A19,'info spensiones'!$A$2:$G$35,6,FALSE)</f>
        <v>0.17280000000000001</v>
      </c>
      <c r="D19" s="18">
        <f>+VLOOKUP(A19,'info spensiones'!$A$2:$G$35,7,FALSE)</f>
        <v>6.6600000000000006E-2</v>
      </c>
      <c r="E19" s="18">
        <f>+VLOOKUP(A19,AUMs!$H$2:$M$35,6,FALSE)</f>
        <v>0.18676574260719855</v>
      </c>
      <c r="F19" s="17">
        <f>+VLOOKUP(A19,'info spensiones'!A27:K117,10,FALSE)</f>
        <v>104.26056954777336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4" customFormat="1" x14ac:dyDescent="0.2">
      <c r="A20" s="16">
        <v>42614</v>
      </c>
      <c r="B20" s="18">
        <v>0.25390000000000001</v>
      </c>
      <c r="C20" s="18">
        <f>+VLOOKUP(A20,'info spensiones'!$A$2:$G$35,5,FALSE)+VLOOKUP(A20,'info spensiones'!$A$2:$G$35,6,FALSE)</f>
        <v>0.18090000000000001</v>
      </c>
      <c r="D20" s="18">
        <f>+VLOOKUP(A20,'info spensiones'!$A$2:$G$35,7,FALSE)</f>
        <v>6.7799999999999999E-2</v>
      </c>
      <c r="E20" s="18">
        <f>+VLOOKUP(A20,AUMs!$H$2:$M$35,6,FALSE)</f>
        <v>0.21201410405472881</v>
      </c>
      <c r="F20" s="17">
        <f>+VLOOKUP(A20,'info spensiones'!A28:K118,10,FALSE)</f>
        <v>108.89610418215791</v>
      </c>
      <c r="H20"/>
      <c r="I20"/>
      <c r="J20"/>
      <c r="K20"/>
      <c r="L20"/>
      <c r="M20"/>
      <c r="N20"/>
      <c r="O20"/>
      <c r="P20"/>
      <c r="Q20"/>
      <c r="R20">
        <v>108</v>
      </c>
      <c r="S20"/>
      <c r="T20"/>
      <c r="U20"/>
      <c r="V20"/>
      <c r="W20"/>
      <c r="X20"/>
      <c r="Y20"/>
      <c r="Z20"/>
      <c r="AA20"/>
      <c r="AB20"/>
    </row>
    <row r="21" spans="1:28" s="4" customFormat="1" x14ac:dyDescent="0.2">
      <c r="A21" s="16">
        <v>42705</v>
      </c>
      <c r="B21" s="18">
        <v>0.25240000000000001</v>
      </c>
      <c r="C21" s="18">
        <f>+VLOOKUP(A21,'info spensiones'!$A$2:$G$35,5,FALSE)+VLOOKUP(A21,'info spensiones'!$A$2:$G$35,6,FALSE)</f>
        <v>0.1951</v>
      </c>
      <c r="D21" s="18">
        <f>+VLOOKUP(A21,'info spensiones'!$A$2:$G$35,7,FALSE)</f>
        <v>5.9400000000000001E-2</v>
      </c>
      <c r="E21" s="18">
        <f>+VLOOKUP(A21,AUMs!$H$2:$M$35,6,FALSE)</f>
        <v>0.21454254303363485</v>
      </c>
      <c r="F21" s="17">
        <f>+VLOOKUP(A21,'info spensiones'!A29:K119,10,FALSE)</f>
        <v>107.97049291164709</v>
      </c>
      <c r="H21"/>
      <c r="I21"/>
      <c r="J21"/>
      <c r="K21"/>
      <c r="L21"/>
      <c r="M21"/>
      <c r="N21"/>
      <c r="O21"/>
      <c r="P21"/>
      <c r="Q21"/>
      <c r="R21">
        <v>79.5</v>
      </c>
      <c r="S21"/>
      <c r="T21"/>
      <c r="U21"/>
      <c r="V21"/>
      <c r="W21"/>
      <c r="X21"/>
      <c r="Y21"/>
      <c r="Z21"/>
      <c r="AA21"/>
      <c r="AB21"/>
    </row>
    <row r="22" spans="1:28" s="4" customFormat="1" x14ac:dyDescent="0.2">
      <c r="A22" s="16">
        <v>42795</v>
      </c>
      <c r="B22" s="18">
        <v>0.24210000000000001</v>
      </c>
      <c r="C22" s="18">
        <f>+VLOOKUP(A22,'info spensiones'!$A$2:$G$35,5,FALSE)+VLOOKUP(A22,'info spensiones'!$A$2:$G$35,6,FALSE)</f>
        <v>0.20280000000000001</v>
      </c>
      <c r="D22" s="18">
        <f>+VLOOKUP(A22,'info spensiones'!$A$2:$G$35,7,FALSE)</f>
        <v>4.2700000000000002E-2</v>
      </c>
      <c r="E22" s="18">
        <f>+VLOOKUP(A22,AUMs!$H$2:$M$35,6,FALSE)</f>
        <v>0.20884946781061078</v>
      </c>
      <c r="F22" s="17">
        <f>+VLOOKUP(A22,'info spensiones'!A30:K120,10,FALSE)</f>
        <v>105.01301639665593</v>
      </c>
      <c r="H22"/>
      <c r="I22"/>
      <c r="J22"/>
      <c r="K22"/>
      <c r="L22"/>
      <c r="M22"/>
      <c r="N22"/>
      <c r="O22"/>
      <c r="P22"/>
      <c r="Q22"/>
      <c r="R22" s="2">
        <f>+R21/R20-1</f>
        <v>-0.26388888888888884</v>
      </c>
      <c r="S22"/>
      <c r="T22"/>
      <c r="U22"/>
      <c r="V22"/>
      <c r="W22"/>
      <c r="X22"/>
      <c r="Y22"/>
      <c r="Z22"/>
      <c r="AA22"/>
      <c r="AB22"/>
    </row>
    <row r="23" spans="1:28" s="4" customFormat="1" x14ac:dyDescent="0.2">
      <c r="A23" s="16">
        <v>42887</v>
      </c>
      <c r="B23" s="18">
        <v>0.23129999999999998</v>
      </c>
      <c r="C23" s="18">
        <f>+VLOOKUP(A23,'info spensiones'!$A$2:$G$35,5,FALSE)+VLOOKUP(A23,'info spensiones'!$A$2:$G$35,6,FALSE)</f>
        <v>0.2046</v>
      </c>
      <c r="D23" s="18">
        <f>+VLOOKUP(A23,'info spensiones'!$A$2:$G$35,7,FALSE)</f>
        <v>5.0099999999999999E-2</v>
      </c>
      <c r="E23" s="18">
        <f>+VLOOKUP(A23,AUMs!$H$2:$M$35,6,FALSE)</f>
        <v>0.19536305900305284</v>
      </c>
      <c r="F23" s="17">
        <f>+VLOOKUP(A23,'info spensiones'!A31:K121,10,FALSE)</f>
        <v>100.79887761429251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s="4" customFormat="1" x14ac:dyDescent="0.2">
      <c r="A24" s="16">
        <v>42979</v>
      </c>
      <c r="B24" s="18">
        <v>0.2104</v>
      </c>
      <c r="C24" s="18">
        <f>+VLOOKUP($A24,'info spensiones'!$A$2:$G$80,5,FALSE)+VLOOKUP($A24,'info spensiones'!$A$2:$G$80,6,FALSE)</f>
        <v>0.19729999999999998</v>
      </c>
      <c r="D24" s="18">
        <f>+VLOOKUP($A24,'info spensiones'!$A$2:$G$80,7,FALSE)</f>
        <v>5.5E-2</v>
      </c>
      <c r="E24" s="18">
        <f>+VLOOKUP(A24,AUMs!$H$2:$M$35,6,FALSE)</f>
        <v>0.17322860059043829</v>
      </c>
      <c r="F24" s="17">
        <f>+VLOOKUP(A24,'info spensiones'!A32:K122,10,FALSE)</f>
        <v>92.427206686853765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s="4" customFormat="1" x14ac:dyDescent="0.2">
      <c r="A25" s="16">
        <v>43070</v>
      </c>
      <c r="B25" s="18">
        <f>+VLOOKUP($A25,'info spensiones'!$A$2:$G$80,4,FALSE)</f>
        <v>0.18870000000000001</v>
      </c>
      <c r="C25" s="18">
        <f>+VLOOKUP(A25,'info spensiones'!$A$2:$G$80,5,FALSE)+VLOOKUP(A25,'info spensiones'!$A$2:$G$80,6,FALSE)</f>
        <v>0.1978</v>
      </c>
      <c r="D25" s="18">
        <f>+VLOOKUP($A25,'info spensiones'!$A$2:$G$80,7,FALSE)</f>
        <v>6.0499999999999998E-2</v>
      </c>
      <c r="E25" s="18">
        <f>+VLOOKUP(A25,AUMs!$H$2:$M$55,6,FALSE)</f>
        <v>0.14883046252693666</v>
      </c>
      <c r="F25" s="17">
        <f>+VLOOKUP(A25,'info spensiones'!A33:K123,10,FALSE)</f>
        <v>84.207015541775178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s="4" customFormat="1" x14ac:dyDescent="0.2">
      <c r="A26" s="16">
        <v>43160</v>
      </c>
      <c r="B26" s="18">
        <f>+VLOOKUP($A26,'info spensiones'!$A$2:$G$80,4,FALSE)</f>
        <v>0.17470000000000002</v>
      </c>
      <c r="C26" s="18">
        <f>+VLOOKUP(A26,'info spensiones'!$A$2:$G$80,5,FALSE)+VLOOKUP(A26,'info spensiones'!$A$2:$G$80,6,FALSE)</f>
        <v>0.21389999999999998</v>
      </c>
      <c r="D26" s="18">
        <f>+VLOOKUP($A26,'info spensiones'!$A$2:$G$80,7,FALSE)</f>
        <v>5.2400000000000002E-2</v>
      </c>
      <c r="E26" s="18">
        <f>+VLOOKUP(A26,AUMs!$H$2:$M$55,6,FALSE)</f>
        <v>0.14609576346086484</v>
      </c>
      <c r="F26" s="17">
        <f>+VLOOKUP(A26,'info spensiones'!A34:K124,10,FALSE)</f>
        <v>77.485633724126501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x14ac:dyDescent="0.2">
      <c r="A27" s="16">
        <v>43252</v>
      </c>
      <c r="B27" s="18">
        <f>+VLOOKUP($A27,'info spensiones'!$A$2:$G$80,4,FALSE)</f>
        <v>0.17960000000000001</v>
      </c>
      <c r="C27" s="18">
        <f>+VLOOKUP(A27,'info spensiones'!$A$2:$G$80,5,FALSE)+VLOOKUP(A27,'info spensiones'!$A$2:$G$80,6,FALSE)</f>
        <v>0.21400000000000002</v>
      </c>
      <c r="D27" s="18">
        <f>+VLOOKUP($A27,'info spensiones'!$A$2:$G$80,7,FALSE)</f>
        <v>5.1999999999999998E-2</v>
      </c>
      <c r="E27" s="18">
        <f>+VLOOKUP(A27,AUMs!$H$2:$M$55,6,FALSE)</f>
        <v>0.1503836635589659</v>
      </c>
      <c r="F27" s="17">
        <f>+VLOOKUP(A27,'info spensiones'!A35:K125,10,FALSE)</f>
        <v>79.975103116440437</v>
      </c>
    </row>
    <row r="28" spans="1:28" x14ac:dyDescent="0.2">
      <c r="A28" s="20">
        <v>43282</v>
      </c>
      <c r="B28" s="18">
        <f>+VLOOKUP($A28,'info spensiones'!$A$2:$G$80,4,FALSE)</f>
        <v>0.18260000000000001</v>
      </c>
      <c r="C28" s="18">
        <f>+VLOOKUP(A28,'info spensiones'!$A$2:$G$80,5,FALSE)+VLOOKUP(A28,'info spensiones'!$A$2:$G$80,6,FALSE)</f>
        <v>0.2077</v>
      </c>
      <c r="D28" s="18">
        <f>+VLOOKUP($A28,'info spensiones'!$A$2:$G$80,7,FALSE)</f>
        <v>4.9200000000000001E-2</v>
      </c>
      <c r="E28" s="18">
        <f>+VLOOKUP(A28,AUMs!$H$2:$M$55,6,FALSE)</f>
        <v>0.14733060467488288</v>
      </c>
      <c r="F28" s="17">
        <f>+VLOOKUP(A28,'info spensiones'!A36:K126,10,FALSE)</f>
        <v>81.383269419895669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4BA6-857D-4CA1-AF13-62F5A8223804}">
  <dimension ref="A1:AF58"/>
  <sheetViews>
    <sheetView zoomScale="84" zoomScaleNormal="84" workbookViewId="0">
      <pane ySplit="1" topLeftCell="A17" activePane="bottomLeft" state="frozen"/>
      <selection pane="bottomLeft" activeCell="J11" sqref="J11:J48"/>
    </sheetView>
  </sheetViews>
  <sheetFormatPr baseColWidth="10" defaultRowHeight="14.25" x14ac:dyDescent="0.2"/>
  <cols>
    <col min="1" max="1" width="10.625" style="6" customWidth="1"/>
    <col min="2" max="4" width="11" style="4"/>
    <col min="5" max="5" width="16.25" style="4" bestFit="1" customWidth="1"/>
    <col min="6" max="6" width="11.875" style="4" bestFit="1" customWidth="1"/>
    <col min="7" max="7" width="11.75" style="4" bestFit="1" customWidth="1"/>
    <col min="8" max="8" width="21.375" style="4" bestFit="1" customWidth="1"/>
    <col min="9" max="9" width="17.25" style="4" bestFit="1" customWidth="1"/>
    <col min="10" max="10" width="16.25" style="4" bestFit="1" customWidth="1"/>
    <col min="11" max="11" width="10.75" style="4" bestFit="1" customWidth="1"/>
    <col min="12" max="12" width="11" style="4"/>
  </cols>
  <sheetData>
    <row r="1" spans="1:32" ht="15" x14ac:dyDescent="0.25">
      <c r="A1" s="6" t="s">
        <v>2</v>
      </c>
      <c r="B1" s="4" t="s">
        <v>0</v>
      </c>
      <c r="C1" s="4" t="s">
        <v>1</v>
      </c>
      <c r="D1" s="5" t="s">
        <v>14</v>
      </c>
      <c r="E1" s="5" t="s">
        <v>16</v>
      </c>
      <c r="F1" s="5" t="s">
        <v>17</v>
      </c>
      <c r="G1" s="5" t="s">
        <v>15</v>
      </c>
      <c r="H1" s="4" t="s">
        <v>12</v>
      </c>
      <c r="I1" s="4" t="s">
        <v>11</v>
      </c>
      <c r="J1" s="4" t="s">
        <v>10</v>
      </c>
      <c r="K1" s="4" t="s">
        <v>9</v>
      </c>
    </row>
    <row r="2" spans="1:32" x14ac:dyDescent="0.2">
      <c r="A2" s="9">
        <v>40238</v>
      </c>
      <c r="B2" s="8">
        <v>3.4000000000000002E-2</v>
      </c>
      <c r="C2" s="8">
        <v>3.8300000000000001E-2</v>
      </c>
      <c r="D2" s="8">
        <f t="shared" ref="D2:D48" si="0">+B2+C2</f>
        <v>7.2300000000000003E-2</v>
      </c>
      <c r="H2" s="4" t="e">
        <f>+NA()</f>
        <v>#N/A</v>
      </c>
    </row>
    <row r="3" spans="1:32" x14ac:dyDescent="0.2">
      <c r="A3" s="9">
        <v>40330</v>
      </c>
      <c r="B3" s="8">
        <v>3.0299999999999997E-2</v>
      </c>
      <c r="C3" s="8">
        <v>4.8399999999999999E-2</v>
      </c>
      <c r="D3" s="8">
        <f t="shared" si="0"/>
        <v>7.8699999999999992E-2</v>
      </c>
      <c r="H3" s="4" t="e">
        <f>+NA()</f>
        <v>#N/A</v>
      </c>
    </row>
    <row r="4" spans="1:32" x14ac:dyDescent="0.2">
      <c r="A4" s="9">
        <v>40422</v>
      </c>
      <c r="B4" s="8">
        <v>2.5899999999999999E-2</v>
      </c>
      <c r="C4" s="8">
        <v>5.6799999999999996E-2</v>
      </c>
      <c r="D4" s="8">
        <f t="shared" si="0"/>
        <v>8.2699999999999996E-2</v>
      </c>
      <c r="H4" s="4" t="e">
        <f>+NA()</f>
        <v>#N/A</v>
      </c>
      <c r="AE4" s="9">
        <v>36526</v>
      </c>
      <c r="AF4" s="10">
        <f>+AVERAGE($D$2:$D$43)</f>
        <v>0.19860714285714284</v>
      </c>
    </row>
    <row r="5" spans="1:32" x14ac:dyDescent="0.2">
      <c r="A5" s="9">
        <v>40513</v>
      </c>
      <c r="B5" s="8">
        <v>2.69E-2</v>
      </c>
      <c r="C5" s="8">
        <v>7.2800000000000004E-2</v>
      </c>
      <c r="D5" s="8">
        <f t="shared" si="0"/>
        <v>9.9700000000000011E-2</v>
      </c>
      <c r="H5" s="4" t="e">
        <f>+NA()</f>
        <v>#N/A</v>
      </c>
      <c r="AE5" s="9">
        <v>51136</v>
      </c>
      <c r="AF5" s="10">
        <f>+AVERAGE($D$2:$D$43)</f>
        <v>0.19860714285714284</v>
      </c>
    </row>
    <row r="6" spans="1:32" x14ac:dyDescent="0.2">
      <c r="A6" s="9">
        <v>40603</v>
      </c>
      <c r="B6" s="8">
        <v>3.5799999999999998E-2</v>
      </c>
      <c r="C6" s="8">
        <v>8.1000000000000003E-2</v>
      </c>
      <c r="D6" s="8">
        <f t="shared" si="0"/>
        <v>0.1168</v>
      </c>
      <c r="E6" s="8"/>
      <c r="F6" s="8"/>
      <c r="G6" s="8"/>
      <c r="H6" s="4" t="e">
        <f>+NA()</f>
        <v>#N/A</v>
      </c>
      <c r="AE6" s="9">
        <v>43101</v>
      </c>
      <c r="AF6" s="11">
        <v>-0.1</v>
      </c>
    </row>
    <row r="7" spans="1:32" x14ac:dyDescent="0.2">
      <c r="A7" s="9">
        <v>40695</v>
      </c>
      <c r="B7" s="8">
        <v>4.1599999999999998E-2</v>
      </c>
      <c r="C7" s="8">
        <v>8.8499999999999995E-2</v>
      </c>
      <c r="D7" s="8">
        <f t="shared" si="0"/>
        <v>0.13009999999999999</v>
      </c>
      <c r="E7" s="8"/>
      <c r="F7" s="8"/>
      <c r="G7" s="8"/>
      <c r="H7" s="4" t="e">
        <f>+NA()</f>
        <v>#N/A</v>
      </c>
      <c r="AE7" s="9">
        <v>43101</v>
      </c>
      <c r="AF7" s="11">
        <v>0.5</v>
      </c>
    </row>
    <row r="8" spans="1:32" x14ac:dyDescent="0.2">
      <c r="A8" s="9">
        <v>40787</v>
      </c>
      <c r="B8" s="8">
        <v>7.9100000000000004E-2</v>
      </c>
      <c r="C8" s="8">
        <v>0.11789999999999999</v>
      </c>
      <c r="D8" s="8">
        <f t="shared" si="0"/>
        <v>0.19700000000000001</v>
      </c>
      <c r="E8" s="8"/>
      <c r="F8" s="8"/>
      <c r="G8" s="8"/>
      <c r="H8" s="4" t="e">
        <f>+NA()</f>
        <v>#N/A</v>
      </c>
      <c r="AE8" s="12">
        <v>42736</v>
      </c>
      <c r="AF8" s="11">
        <v>-0.1</v>
      </c>
    </row>
    <row r="9" spans="1:32" x14ac:dyDescent="0.2">
      <c r="A9" s="9">
        <v>40878</v>
      </c>
      <c r="B9" s="8">
        <v>8.0199999999999994E-2</v>
      </c>
      <c r="C9" s="8">
        <v>0.12050000000000001</v>
      </c>
      <c r="D9" s="8">
        <f t="shared" si="0"/>
        <v>0.20069999999999999</v>
      </c>
      <c r="E9" s="8"/>
      <c r="F9" s="8"/>
      <c r="G9" s="8"/>
      <c r="H9" s="4" t="e">
        <f>+NA()</f>
        <v>#N/A</v>
      </c>
      <c r="AE9" s="12">
        <v>42736</v>
      </c>
      <c r="AF9" s="11">
        <v>0.5</v>
      </c>
    </row>
    <row r="10" spans="1:32" x14ac:dyDescent="0.2">
      <c r="A10" s="9">
        <v>40969</v>
      </c>
      <c r="B10" s="8">
        <v>7.8799999999999995E-2</v>
      </c>
      <c r="C10" s="8">
        <v>0.1174</v>
      </c>
      <c r="D10" s="8">
        <f t="shared" si="0"/>
        <v>0.19619999999999999</v>
      </c>
      <c r="E10" s="8">
        <v>8.6900000000000005E-2</v>
      </c>
      <c r="F10" s="8">
        <v>9.2499999999999999E-2</v>
      </c>
      <c r="G10" s="8">
        <v>5.1700000000000003E-2</v>
      </c>
      <c r="H10" s="8">
        <f>+VLOOKUP(A10,AUMs!$H$2:$M$35,5,FALSE)</f>
        <v>0.1456065790249273</v>
      </c>
      <c r="I10" s="13">
        <f t="shared" ref="I10:I43" si="1">+D10/H10</f>
        <v>1.3474665864267801</v>
      </c>
      <c r="J10" s="4">
        <v>100</v>
      </c>
      <c r="K10" s="15">
        <v>100</v>
      </c>
      <c r="AE10" s="12">
        <v>42370</v>
      </c>
      <c r="AF10" s="11">
        <v>-0.1</v>
      </c>
    </row>
    <row r="11" spans="1:32" x14ac:dyDescent="0.2">
      <c r="A11" s="9">
        <v>41061</v>
      </c>
      <c r="B11" s="8">
        <v>8.1300000000000011E-2</v>
      </c>
      <c r="C11" s="8">
        <v>0.13059999999999999</v>
      </c>
      <c r="D11" s="8">
        <f t="shared" si="0"/>
        <v>0.21190000000000001</v>
      </c>
      <c r="E11" s="8">
        <v>8.7099999999999997E-2</v>
      </c>
      <c r="F11" s="8">
        <v>0.1011</v>
      </c>
      <c r="G11" s="8">
        <v>5.8200000000000002E-2</v>
      </c>
      <c r="H11" s="8">
        <f>+VLOOKUP(A11,AUMs!$H$2:$M$35,5,FALSE)</f>
        <v>0.15031319120204642</v>
      </c>
      <c r="I11" s="13">
        <f t="shared" si="1"/>
        <v>1.4097232472110213</v>
      </c>
      <c r="J11" s="14">
        <f>+$J$10*(I11/$I$10)</f>
        <v>104.62027492268537</v>
      </c>
      <c r="K11" s="15">
        <f>+K10*(D11/D10)</f>
        <v>108.0020387359837</v>
      </c>
      <c r="AE11" s="12">
        <v>42370</v>
      </c>
      <c r="AF11" s="11">
        <v>0.5</v>
      </c>
    </row>
    <row r="12" spans="1:32" x14ac:dyDescent="0.2">
      <c r="A12" s="9">
        <v>41153</v>
      </c>
      <c r="B12" s="8">
        <v>8.1199999999999994E-2</v>
      </c>
      <c r="C12" s="8">
        <v>0.12820000000000001</v>
      </c>
      <c r="D12" s="8">
        <f t="shared" si="0"/>
        <v>0.2094</v>
      </c>
      <c r="E12" s="8">
        <v>8.3400000000000002E-2</v>
      </c>
      <c r="F12" s="8">
        <v>0.10150000000000001</v>
      </c>
      <c r="G12" s="8">
        <v>6.7900000000000002E-2</v>
      </c>
      <c r="H12" s="8">
        <f>+VLOOKUP(A12,AUMs!$H$2:$M$35,5,FALSE)</f>
        <v>0.15056113710553071</v>
      </c>
      <c r="I12" s="13">
        <f t="shared" si="1"/>
        <v>1.3907971474287431</v>
      </c>
      <c r="J12" s="14">
        <f t="shared" ref="J12:J48" si="2">+$J$10*(I12/$I$10)</f>
        <v>103.21570578732251</v>
      </c>
      <c r="K12" s="15">
        <v>101</v>
      </c>
      <c r="AE12" s="12">
        <v>42005</v>
      </c>
      <c r="AF12" s="11">
        <v>-0.1</v>
      </c>
    </row>
    <row r="13" spans="1:32" x14ac:dyDescent="0.2">
      <c r="A13" s="9">
        <v>41244</v>
      </c>
      <c r="B13" s="8">
        <v>7.7800000000000008E-2</v>
      </c>
      <c r="C13" s="8">
        <v>0.1258</v>
      </c>
      <c r="D13" s="8">
        <f t="shared" si="0"/>
        <v>0.2036</v>
      </c>
      <c r="E13" s="8">
        <v>8.0399999999999999E-2</v>
      </c>
      <c r="F13" s="8">
        <v>9.9400000000000002E-2</v>
      </c>
      <c r="G13" s="8">
        <v>5.9200000000000003E-2</v>
      </c>
      <c r="H13" s="8">
        <f>+VLOOKUP(A13,AUMs!$H$2:$M$35,5,FALSE)</f>
        <v>0.15005501139420338</v>
      </c>
      <c r="I13" s="13">
        <f t="shared" si="1"/>
        <v>1.3568357238341795</v>
      </c>
      <c r="J13" s="14">
        <f t="shared" si="2"/>
        <v>100.69531500831086</v>
      </c>
      <c r="K13" s="15">
        <f>+K12*(D13/D12)</f>
        <v>98.202483285577841</v>
      </c>
      <c r="AE13" s="12">
        <v>42005</v>
      </c>
      <c r="AF13" s="11">
        <v>0.5</v>
      </c>
    </row>
    <row r="14" spans="1:32" x14ac:dyDescent="0.2">
      <c r="A14" s="9">
        <v>41334</v>
      </c>
      <c r="B14" s="8">
        <v>7.3399999999999993E-2</v>
      </c>
      <c r="C14" s="8">
        <v>0.11720000000000001</v>
      </c>
      <c r="D14" s="8">
        <f t="shared" si="0"/>
        <v>0.19059999999999999</v>
      </c>
      <c r="E14" s="8">
        <v>7.6700000000000004E-2</v>
      </c>
      <c r="F14" s="8">
        <v>9.6799999999999997E-2</v>
      </c>
      <c r="G14" s="8">
        <v>5.7599999999999998E-2</v>
      </c>
      <c r="H14" s="8">
        <f>+VLOOKUP(A14,AUMs!$H$2:$M$35,5,FALSE)</f>
        <v>0.14906935163472662</v>
      </c>
      <c r="I14" s="13">
        <f t="shared" si="1"/>
        <v>1.2785995102939627</v>
      </c>
      <c r="J14" s="14">
        <f t="shared" si="2"/>
        <v>94.889144055479733</v>
      </c>
      <c r="K14" s="15">
        <v>102</v>
      </c>
      <c r="AE14" s="12">
        <v>41640</v>
      </c>
      <c r="AF14" s="11">
        <v>-0.1</v>
      </c>
    </row>
    <row r="15" spans="1:32" x14ac:dyDescent="0.2">
      <c r="A15" s="9">
        <v>41426</v>
      </c>
      <c r="B15" s="8">
        <v>8.2599999999999993E-2</v>
      </c>
      <c r="C15" s="8">
        <v>0.12809999999999999</v>
      </c>
      <c r="D15" s="8">
        <f t="shared" si="0"/>
        <v>0.2107</v>
      </c>
      <c r="E15" s="8">
        <v>7.8399999999999997E-2</v>
      </c>
      <c r="F15" s="8">
        <v>9.9000000000000005E-2</v>
      </c>
      <c r="G15" s="8">
        <v>7.2099999999999997E-2</v>
      </c>
      <c r="H15" s="8">
        <f>+VLOOKUP(A15,AUMs!$H$2:$M$35,5,FALSE)</f>
        <v>0.15267040695638609</v>
      </c>
      <c r="I15" s="13">
        <f t="shared" si="1"/>
        <v>1.3800971923798659</v>
      </c>
      <c r="J15" s="14">
        <f t="shared" si="2"/>
        <v>102.42162635287424</v>
      </c>
      <c r="K15" s="15">
        <f>+K14*(D15/D14)</f>
        <v>112.75655823714585</v>
      </c>
      <c r="AE15" s="12">
        <v>41640</v>
      </c>
      <c r="AF15" s="11">
        <v>0.5</v>
      </c>
    </row>
    <row r="16" spans="1:32" x14ac:dyDescent="0.2">
      <c r="A16" s="9">
        <v>41518</v>
      </c>
      <c r="B16" s="8">
        <v>8.3100000000000007E-2</v>
      </c>
      <c r="C16" s="8">
        <v>0.13390000000000002</v>
      </c>
      <c r="D16" s="8">
        <f t="shared" si="0"/>
        <v>0.21700000000000003</v>
      </c>
      <c r="E16" s="8">
        <v>7.85E-2</v>
      </c>
      <c r="F16" s="8">
        <v>0.1017</v>
      </c>
      <c r="G16" s="8">
        <v>6.5699999999999995E-2</v>
      </c>
      <c r="H16" s="8">
        <f>+VLOOKUP(A16,AUMs!$H$2:$M$35,5,FALSE)</f>
        <v>0.15305438431464877</v>
      </c>
      <c r="I16" s="13">
        <f t="shared" si="1"/>
        <v>1.4177966934543478</v>
      </c>
      <c r="J16" s="14">
        <f t="shared" si="2"/>
        <v>105.21943235817591</v>
      </c>
      <c r="K16" s="15">
        <v>103</v>
      </c>
    </row>
    <row r="17" spans="1:11" x14ac:dyDescent="0.2">
      <c r="A17" s="9">
        <v>41609</v>
      </c>
      <c r="B17" s="8">
        <v>7.6700000000000004E-2</v>
      </c>
      <c r="C17" s="8">
        <v>0.13119999999999998</v>
      </c>
      <c r="D17" s="8">
        <f t="shared" si="0"/>
        <v>0.20789999999999997</v>
      </c>
      <c r="E17" s="8">
        <v>7.7499999999999999E-2</v>
      </c>
      <c r="F17" s="8">
        <v>0.1016</v>
      </c>
      <c r="G17" s="10">
        <v>5.6300000000000003E-2</v>
      </c>
      <c r="H17" s="8">
        <f>+VLOOKUP(A17,AUMs!$H$2:$M$35,5,FALSE)</f>
        <v>0.15408811128280747</v>
      </c>
      <c r="I17" s="13">
        <f t="shared" si="1"/>
        <v>1.3492280375766836</v>
      </c>
      <c r="J17" s="14">
        <f t="shared" si="2"/>
        <v>100.13072317841845</v>
      </c>
      <c r="K17" s="15">
        <f>+K16*(D17/D16)</f>
        <v>98.6806451612903</v>
      </c>
    </row>
    <row r="18" spans="1:11" x14ac:dyDescent="0.2">
      <c r="A18" s="9">
        <v>41699</v>
      </c>
      <c r="B18" s="8">
        <v>8.1500000000000003E-2</v>
      </c>
      <c r="C18" s="8">
        <v>0.1232</v>
      </c>
      <c r="D18" s="8">
        <f t="shared" si="0"/>
        <v>0.20469999999999999</v>
      </c>
      <c r="E18" s="8">
        <v>7.4899999999999994E-2</v>
      </c>
      <c r="F18" s="8">
        <v>0.1018</v>
      </c>
      <c r="G18" s="8">
        <v>7.5700000000000003E-2</v>
      </c>
      <c r="H18" s="8">
        <f>+VLOOKUP(A18,AUMs!$H$2:$M$35,5,FALSE)</f>
        <v>0.15599271439896786</v>
      </c>
      <c r="I18" s="13">
        <f t="shared" si="1"/>
        <v>1.3122407721969509</v>
      </c>
      <c r="J18" s="14">
        <f t="shared" si="2"/>
        <v>97.385774565049417</v>
      </c>
      <c r="K18" s="15">
        <v>104</v>
      </c>
    </row>
    <row r="19" spans="1:11" x14ac:dyDescent="0.2">
      <c r="A19" s="9">
        <v>41791</v>
      </c>
      <c r="B19" s="8">
        <v>7.4700000000000003E-2</v>
      </c>
      <c r="C19" s="8">
        <v>0.1283</v>
      </c>
      <c r="D19" s="8">
        <f t="shared" si="0"/>
        <v>0.20300000000000001</v>
      </c>
      <c r="E19" s="8">
        <v>7.2900000000000006E-2</v>
      </c>
      <c r="F19" s="8">
        <v>0.10100000000000001</v>
      </c>
      <c r="G19" s="8">
        <v>7.1199999999999999E-2</v>
      </c>
      <c r="H19" s="8">
        <f>+VLOOKUP(A19,AUMs!$H$2:$M$35,5,FALSE)</f>
        <v>0.15663684835676706</v>
      </c>
      <c r="I19" s="13">
        <f t="shared" si="1"/>
        <v>1.2959913464144337</v>
      </c>
      <c r="J19" s="14">
        <f t="shared" si="2"/>
        <v>96.179850355410395</v>
      </c>
      <c r="K19" s="15">
        <f>+K18*(D19/D18)</f>
        <v>103.13629702002933</v>
      </c>
    </row>
    <row r="20" spans="1:11" x14ac:dyDescent="0.2">
      <c r="A20" s="9">
        <v>41883</v>
      </c>
      <c r="B20" s="8">
        <v>6.7299999999999999E-2</v>
      </c>
      <c r="C20" s="8">
        <v>0.13109999999999999</v>
      </c>
      <c r="D20" s="8">
        <f t="shared" si="0"/>
        <v>0.19839999999999999</v>
      </c>
      <c r="E20" s="8">
        <v>7.2900000000000006E-2</v>
      </c>
      <c r="F20" s="8">
        <v>9.74E-2</v>
      </c>
      <c r="G20" s="8">
        <v>6.4199999999999993E-2</v>
      </c>
      <c r="H20" s="8">
        <f>+VLOOKUP(A20,AUMs!$H$2:$M$35,5,FALSE)</f>
        <v>0.1571726434431566</v>
      </c>
      <c r="I20" s="13">
        <f t="shared" si="1"/>
        <v>1.2623061854383952</v>
      </c>
      <c r="J20" s="14">
        <f t="shared" si="2"/>
        <v>93.679961948873725</v>
      </c>
      <c r="K20" s="15">
        <v>105</v>
      </c>
    </row>
    <row r="21" spans="1:11" x14ac:dyDescent="0.2">
      <c r="A21" s="9">
        <v>41974</v>
      </c>
      <c r="B21" s="8">
        <v>6.5299999999999997E-2</v>
      </c>
      <c r="C21" s="8">
        <v>0.14460000000000001</v>
      </c>
      <c r="D21" s="8">
        <f t="shared" si="0"/>
        <v>0.2099</v>
      </c>
      <c r="E21" s="8">
        <v>7.2599999999999998E-2</v>
      </c>
      <c r="F21" s="8">
        <v>9.7199999999999995E-2</v>
      </c>
      <c r="G21" s="8">
        <v>6.6199999999999995E-2</v>
      </c>
      <c r="H21" s="8">
        <f>+VLOOKUP(A21,AUMs!$H$2:$M$35,5,FALSE)</f>
        <v>0.1594912820438423</v>
      </c>
      <c r="I21" s="13">
        <f t="shared" si="1"/>
        <v>1.3160593940319629</v>
      </c>
      <c r="J21" s="14">
        <f t="shared" si="2"/>
        <v>97.669167257193152</v>
      </c>
      <c r="K21" s="15">
        <f>+K20*(D21/D20)</f>
        <v>111.08618951612904</v>
      </c>
    </row>
    <row r="22" spans="1:11" x14ac:dyDescent="0.2">
      <c r="A22" s="9">
        <v>42064</v>
      </c>
      <c r="B22" s="8">
        <v>6.4199999999999993E-2</v>
      </c>
      <c r="C22" s="8">
        <v>0.1406</v>
      </c>
      <c r="D22" s="8">
        <f t="shared" si="0"/>
        <v>0.20479999999999998</v>
      </c>
      <c r="E22" s="8">
        <v>7.0800000000000002E-2</v>
      </c>
      <c r="F22" s="8">
        <v>9.4500000000000001E-2</v>
      </c>
      <c r="G22" s="8">
        <v>6.0900000000000003E-2</v>
      </c>
      <c r="H22" s="8">
        <f>+VLOOKUP(A22,AUMs!$H$2:$M$35,5,FALSE)</f>
        <v>0.15946952709731291</v>
      </c>
      <c r="I22" s="13">
        <f t="shared" si="1"/>
        <v>1.2842579001004066</v>
      </c>
      <c r="J22" s="14">
        <f t="shared" si="2"/>
        <v>95.309072079183011</v>
      </c>
      <c r="K22" s="15">
        <v>106</v>
      </c>
    </row>
    <row r="23" spans="1:11" x14ac:dyDescent="0.2">
      <c r="A23" s="9">
        <v>42156</v>
      </c>
      <c r="B23" s="8">
        <v>6.2400000000000004E-2</v>
      </c>
      <c r="C23" s="8">
        <v>0.15640000000000001</v>
      </c>
      <c r="D23" s="8">
        <f t="shared" si="0"/>
        <v>0.21880000000000002</v>
      </c>
      <c r="E23" s="8">
        <v>6.8500000000000005E-2</v>
      </c>
      <c r="F23" s="8">
        <v>9.2799999999999994E-2</v>
      </c>
      <c r="G23" s="8">
        <v>5.3800000000000001E-2</v>
      </c>
      <c r="H23" s="8">
        <f>+VLOOKUP(A23,AUMs!$H$2:$M$35,5,FALSE)</f>
        <v>0.15988914019957337</v>
      </c>
      <c r="I23" s="13">
        <f t="shared" si="1"/>
        <v>1.3684481618132052</v>
      </c>
      <c r="J23" s="14">
        <f t="shared" si="2"/>
        <v>101.55711285146329</v>
      </c>
      <c r="K23" s="15">
        <f>+K22*(D23/D22)</f>
        <v>113.24609375000003</v>
      </c>
    </row>
    <row r="24" spans="1:11" x14ac:dyDescent="0.2">
      <c r="A24" s="9">
        <v>42248</v>
      </c>
      <c r="B24" s="8">
        <v>6.3600000000000004E-2</v>
      </c>
      <c r="C24" s="8">
        <v>0.17100000000000001</v>
      </c>
      <c r="D24" s="8">
        <f t="shared" si="0"/>
        <v>0.23460000000000003</v>
      </c>
      <c r="E24" s="8">
        <v>6.9199999999999998E-2</v>
      </c>
      <c r="F24" s="8">
        <v>9.74E-2</v>
      </c>
      <c r="G24" s="8">
        <v>6.5299999999999997E-2</v>
      </c>
      <c r="H24" s="8">
        <f>+VLOOKUP(A24,AUMs!$H$2:$M$35,5,FALSE)</f>
        <v>0.16619704588519885</v>
      </c>
      <c r="I24" s="13">
        <f t="shared" si="1"/>
        <v>1.4115774365932519</v>
      </c>
      <c r="J24" s="14">
        <f t="shared" si="2"/>
        <v>104.7578805153515</v>
      </c>
      <c r="K24" s="15">
        <v>107</v>
      </c>
    </row>
    <row r="25" spans="1:11" x14ac:dyDescent="0.2">
      <c r="A25" s="9">
        <v>42339</v>
      </c>
      <c r="B25" s="8">
        <v>5.5599999999999997E-2</v>
      </c>
      <c r="C25" s="8">
        <v>0.17149999999999999</v>
      </c>
      <c r="D25" s="8">
        <f t="shared" si="0"/>
        <v>0.22709999999999997</v>
      </c>
      <c r="E25" s="8">
        <v>6.4500000000000002E-2</v>
      </c>
      <c r="F25" s="8">
        <v>9.5899999999999999E-2</v>
      </c>
      <c r="G25" s="8">
        <v>7.0800000000000002E-2</v>
      </c>
      <c r="H25" s="8">
        <f>+VLOOKUP(A25,AUMs!$H$2:$M$35,5,FALSE)</f>
        <v>0.16669866176462983</v>
      </c>
      <c r="I25" s="13">
        <f t="shared" si="1"/>
        <v>1.362338471082952</v>
      </c>
      <c r="J25" s="14">
        <f t="shared" si="2"/>
        <v>101.10369227749159</v>
      </c>
      <c r="K25" s="15">
        <f>+K24*(D25/D24)</f>
        <v>103.57928388746799</v>
      </c>
    </row>
    <row r="26" spans="1:11" x14ac:dyDescent="0.2">
      <c r="A26" s="9">
        <v>42430</v>
      </c>
      <c r="B26" s="8">
        <v>5.6500000000000002E-2</v>
      </c>
      <c r="C26" s="8">
        <v>0.17010000000000003</v>
      </c>
      <c r="D26" s="8">
        <f t="shared" si="0"/>
        <v>0.22660000000000002</v>
      </c>
      <c r="E26" s="8">
        <v>6.5299999999999997E-2</v>
      </c>
      <c r="F26" s="8">
        <v>0.10050000000000001</v>
      </c>
      <c r="G26" s="8">
        <v>7.6600000000000001E-2</v>
      </c>
      <c r="H26" s="8">
        <f>+VLOOKUP(A26,AUMs!$H$2:$M$35,5,FALSE)</f>
        <v>0.17108941343911041</v>
      </c>
      <c r="I26" s="13">
        <f t="shared" si="1"/>
        <v>1.3244536610714692</v>
      </c>
      <c r="J26" s="14">
        <f t="shared" si="2"/>
        <v>98.292133876481742</v>
      </c>
      <c r="K26" s="15">
        <v>108</v>
      </c>
    </row>
    <row r="27" spans="1:11" x14ac:dyDescent="0.2">
      <c r="A27" s="9">
        <v>42522</v>
      </c>
      <c r="B27" s="8">
        <v>5.7300000000000004E-2</v>
      </c>
      <c r="C27" s="8">
        <v>0.1857</v>
      </c>
      <c r="D27" s="8">
        <f t="shared" si="0"/>
        <v>0.24299999999999999</v>
      </c>
      <c r="E27" s="8">
        <v>6.1699999999999998E-2</v>
      </c>
      <c r="F27" s="8">
        <v>0.1111</v>
      </c>
      <c r="G27" s="8">
        <v>6.6600000000000006E-2</v>
      </c>
      <c r="H27" s="8">
        <f>+VLOOKUP(A27,AUMs!$H$2:$M$35,5,FALSE)</f>
        <v>0.17296896069645032</v>
      </c>
      <c r="I27" s="13">
        <f t="shared" si="1"/>
        <v>1.4048763374745008</v>
      </c>
      <c r="J27" s="14">
        <f t="shared" si="2"/>
        <v>104.26056954777336</v>
      </c>
      <c r="K27" s="15">
        <f>+K26*(D27/D26)</f>
        <v>115.8164165931156</v>
      </c>
    </row>
    <row r="28" spans="1:11" x14ac:dyDescent="0.2">
      <c r="A28" s="9">
        <v>42614</v>
      </c>
      <c r="B28" s="8">
        <v>5.4199999999999998E-2</v>
      </c>
      <c r="C28" s="8">
        <v>0.19969999999999999</v>
      </c>
      <c r="D28" s="8">
        <f t="shared" si="0"/>
        <v>0.25390000000000001</v>
      </c>
      <c r="E28" s="8">
        <v>6.1499999999999999E-2</v>
      </c>
      <c r="F28" s="8">
        <v>0.11940000000000001</v>
      </c>
      <c r="G28" s="8">
        <v>6.7799999999999999E-2</v>
      </c>
      <c r="H28" s="8">
        <f>+VLOOKUP(A28,AUMs!$H$2:$M$35,5,FALSE)</f>
        <v>0.17303436093366695</v>
      </c>
      <c r="I28" s="13">
        <f t="shared" si="1"/>
        <v>1.4673386177750734</v>
      </c>
      <c r="J28" s="14">
        <f t="shared" si="2"/>
        <v>108.89610418215791</v>
      </c>
      <c r="K28" s="15">
        <v>109</v>
      </c>
    </row>
    <row r="29" spans="1:11" x14ac:dyDescent="0.2">
      <c r="A29" s="9">
        <v>42705</v>
      </c>
      <c r="B29" s="8">
        <v>4.4699999999999997E-2</v>
      </c>
      <c r="C29" s="8">
        <v>0.2077</v>
      </c>
      <c r="D29" s="8">
        <f t="shared" si="0"/>
        <v>0.25240000000000001</v>
      </c>
      <c r="E29" s="8">
        <v>6.5600000000000006E-2</v>
      </c>
      <c r="F29" s="8">
        <v>0.1295</v>
      </c>
      <c r="G29" s="8">
        <v>5.9400000000000001E-2</v>
      </c>
      <c r="H29" s="8">
        <f>+VLOOKUP(A29,AUMs!$H$2:$M$35,5,FALSE)</f>
        <v>0.17348673026906267</v>
      </c>
      <c r="I29" s="13">
        <f t="shared" si="1"/>
        <v>1.4548663151847394</v>
      </c>
      <c r="J29" s="14">
        <f t="shared" si="2"/>
        <v>107.97049291164709</v>
      </c>
      <c r="K29" s="15">
        <f>+K28*(D29/D28)</f>
        <v>108.35604568727845</v>
      </c>
    </row>
    <row r="30" spans="1:11" x14ac:dyDescent="0.2">
      <c r="A30" s="9">
        <v>42736</v>
      </c>
      <c r="B30" s="8">
        <v>4.3799999999999999E-2</v>
      </c>
      <c r="C30" s="8">
        <v>0.20920000000000002</v>
      </c>
      <c r="D30" s="8">
        <f t="shared" si="0"/>
        <v>0.253</v>
      </c>
      <c r="E30" s="8">
        <v>6.6500000000000004E-2</v>
      </c>
      <c r="F30" s="8">
        <v>0.13869999999999999</v>
      </c>
      <c r="G30" s="8">
        <v>4.9299999999999997E-2</v>
      </c>
      <c r="H30" s="8">
        <f>+VLOOKUP(A30,AUMs!$H$2:$M$35,5,FALSE)</f>
        <v>0.17341041451332789</v>
      </c>
      <c r="I30" s="13">
        <f t="shared" si="1"/>
        <v>1.4589665834663872</v>
      </c>
      <c r="J30" s="14">
        <f t="shared" si="2"/>
        <v>108.27478752814817</v>
      </c>
      <c r="K30" s="15">
        <v>110</v>
      </c>
    </row>
    <row r="31" spans="1:11" x14ac:dyDescent="0.2">
      <c r="A31" s="9">
        <v>42767</v>
      </c>
      <c r="B31" s="8">
        <v>4.3700000000000003E-2</v>
      </c>
      <c r="C31" s="8">
        <v>0.20780000000000001</v>
      </c>
      <c r="D31" s="8">
        <f t="shared" si="0"/>
        <v>0.2515</v>
      </c>
      <c r="E31" s="8">
        <v>6.6299999999999998E-2</v>
      </c>
      <c r="F31" s="8">
        <v>0.13900000000000001</v>
      </c>
      <c r="G31" s="8">
        <v>4.4400000000000002E-2</v>
      </c>
      <c r="H31" s="8">
        <f>+VLOOKUP(A31,AUMs!$H$2:$M$35,5,FALSE)</f>
        <v>0.17302104009698857</v>
      </c>
      <c r="I31" s="13">
        <f t="shared" si="1"/>
        <v>1.453580442349782</v>
      </c>
      <c r="J31" s="14">
        <f t="shared" si="2"/>
        <v>107.87506398985339</v>
      </c>
      <c r="K31" s="15">
        <f>+K30*(D31/D30)</f>
        <v>109.34782608695653</v>
      </c>
    </row>
    <row r="32" spans="1:11" x14ac:dyDescent="0.2">
      <c r="A32" s="9">
        <v>42795</v>
      </c>
      <c r="B32" s="8">
        <v>4.0899999999999999E-2</v>
      </c>
      <c r="C32" s="8">
        <v>0.20120000000000002</v>
      </c>
      <c r="D32" s="8">
        <f t="shared" si="0"/>
        <v>0.24210000000000001</v>
      </c>
      <c r="E32" s="8">
        <v>6.5799999999999997E-2</v>
      </c>
      <c r="F32" s="8">
        <v>0.13700000000000001</v>
      </c>
      <c r="G32" s="8">
        <v>4.2700000000000002E-2</v>
      </c>
      <c r="H32" s="8">
        <f>+VLOOKUP(A32,AUMs!$H$2:$M$35,5,FALSE)</f>
        <v>0.17109355548559843</v>
      </c>
      <c r="I32" s="13">
        <f t="shared" si="1"/>
        <v>1.4150153073438143</v>
      </c>
      <c r="J32" s="14">
        <f t="shared" si="2"/>
        <v>105.01301639665593</v>
      </c>
      <c r="K32" s="15">
        <v>111</v>
      </c>
    </row>
    <row r="33" spans="1:11" x14ac:dyDescent="0.2">
      <c r="A33" s="9">
        <v>42826</v>
      </c>
      <c r="B33" s="8">
        <v>4.2999999999999997E-2</v>
      </c>
      <c r="C33" s="8">
        <v>0.19760000000000003</v>
      </c>
      <c r="D33" s="8">
        <f t="shared" si="0"/>
        <v>0.24060000000000004</v>
      </c>
      <c r="E33" s="8">
        <v>6.6299999999999998E-2</v>
      </c>
      <c r="F33" s="8">
        <v>0.1376</v>
      </c>
      <c r="G33" s="8">
        <v>4.5199999999999997E-2</v>
      </c>
      <c r="H33" s="8">
        <f>+VLOOKUP(A33,AUMs!$H$2:$M$35,5,FALSE)</f>
        <v>0.17117985765812255</v>
      </c>
      <c r="I33" s="13">
        <f t="shared" si="1"/>
        <v>1.4055391988964157</v>
      </c>
      <c r="J33" s="14">
        <f t="shared" si="2"/>
        <v>104.30976270985933</v>
      </c>
      <c r="K33" s="15">
        <f>+K32*(D33/D32)</f>
        <v>110.31226765799258</v>
      </c>
    </row>
    <row r="34" spans="1:11" x14ac:dyDescent="0.2">
      <c r="A34" s="9">
        <v>42856</v>
      </c>
      <c r="B34" s="8">
        <v>3.9399999999999998E-2</v>
      </c>
      <c r="C34" s="8">
        <v>0.19109999999999999</v>
      </c>
      <c r="D34" s="8">
        <f t="shared" si="0"/>
        <v>0.23049999999999998</v>
      </c>
      <c r="E34" s="8">
        <v>6.7699999999999996E-2</v>
      </c>
      <c r="F34" s="8">
        <v>0.13700000000000001</v>
      </c>
      <c r="G34" s="8">
        <v>4.7800000000000002E-2</v>
      </c>
      <c r="H34" s="8">
        <f>+VLOOKUP(A34,AUMs!$H$2:$M$35,5,FALSE)</f>
        <v>0.17004593595608652</v>
      </c>
      <c r="I34" s="13">
        <f t="shared" si="1"/>
        <v>1.3555160769000996</v>
      </c>
      <c r="J34" s="14">
        <f t="shared" si="2"/>
        <v>100.59737959771344</v>
      </c>
      <c r="K34" s="15">
        <v>112</v>
      </c>
    </row>
    <row r="35" spans="1:11" x14ac:dyDescent="0.2">
      <c r="A35" s="9">
        <v>42887</v>
      </c>
      <c r="B35" s="8">
        <v>3.8599999999999995E-2</v>
      </c>
      <c r="C35" s="8">
        <v>0.19269999999999998</v>
      </c>
      <c r="D35" s="8">
        <f t="shared" si="0"/>
        <v>0.23129999999999998</v>
      </c>
      <c r="E35" s="8">
        <v>6.6900000000000001E-2</v>
      </c>
      <c r="F35" s="8">
        <v>0.13769999999999999</v>
      </c>
      <c r="G35" s="8">
        <v>5.0099999999999999E-2</v>
      </c>
      <c r="H35" s="8">
        <f>+VLOOKUP(A35,AUMs!$H$2:$M$35,5,FALSE)</f>
        <v>0.17029501368587652</v>
      </c>
      <c r="I35" s="13">
        <f t="shared" si="1"/>
        <v>1.358231195345815</v>
      </c>
      <c r="J35" s="14">
        <f t="shared" si="2"/>
        <v>100.79887761429251</v>
      </c>
      <c r="K35" s="15">
        <f>+K34*(D35/D34)</f>
        <v>112.3887201735358</v>
      </c>
    </row>
    <row r="36" spans="1:11" x14ac:dyDescent="0.2">
      <c r="A36" s="9">
        <v>42917</v>
      </c>
      <c r="B36" s="8">
        <v>3.49E-2</v>
      </c>
      <c r="C36" s="8">
        <v>0.18890000000000001</v>
      </c>
      <c r="D36" s="8">
        <f t="shared" si="0"/>
        <v>0.2238</v>
      </c>
      <c r="E36" s="8">
        <v>6.5600000000000006E-2</v>
      </c>
      <c r="F36" s="8">
        <v>0.13639999999999999</v>
      </c>
      <c r="G36" s="8">
        <v>4.6800000000000001E-2</v>
      </c>
      <c r="H36" s="8">
        <f>+VLOOKUP(A36,AUMs!$H$2:$M$35,5,FALSE)</f>
        <v>0.16898834419773145</v>
      </c>
      <c r="I36" s="13">
        <f t="shared" si="1"/>
        <v>1.3243516945650051</v>
      </c>
      <c r="J36" s="14">
        <f t="shared" si="2"/>
        <v>98.284566601159952</v>
      </c>
      <c r="K36" s="15">
        <v>113</v>
      </c>
    </row>
    <row r="37" spans="1:11" x14ac:dyDescent="0.2">
      <c r="A37" s="9">
        <v>42948</v>
      </c>
      <c r="B37" s="8">
        <v>3.3700000000000001E-2</v>
      </c>
      <c r="C37" s="8">
        <v>0.18420000000000003</v>
      </c>
      <c r="D37" s="8">
        <f t="shared" si="0"/>
        <v>0.21790000000000004</v>
      </c>
      <c r="E37" s="8">
        <v>6.4799999999999996E-2</v>
      </c>
      <c r="F37" s="8">
        <v>0.13650000000000001</v>
      </c>
      <c r="G37" s="8">
        <v>5.3699999999999998E-2</v>
      </c>
      <c r="H37" s="8">
        <f>+VLOOKUP(A37,AUMs!$H$2:$M$35,5,FALSE)</f>
        <v>0.16934192441086723</v>
      </c>
      <c r="I37" s="13">
        <f t="shared" si="1"/>
        <v>1.286745740950235</v>
      </c>
      <c r="J37" s="14">
        <f t="shared" si="2"/>
        <v>95.49370306557546</v>
      </c>
      <c r="K37" s="15">
        <f>+K36*(D37/D36)</f>
        <v>110.02100089365507</v>
      </c>
    </row>
    <row r="38" spans="1:11" x14ac:dyDescent="0.2">
      <c r="A38" s="9">
        <v>42979</v>
      </c>
      <c r="B38" s="8">
        <v>3.0299999999999997E-2</v>
      </c>
      <c r="C38" s="8">
        <v>0.18010000000000001</v>
      </c>
      <c r="D38" s="8">
        <f t="shared" si="0"/>
        <v>0.2104</v>
      </c>
      <c r="E38" s="8">
        <v>6.3899999999999998E-2</v>
      </c>
      <c r="F38" s="8">
        <v>0.13339999999999999</v>
      </c>
      <c r="G38" s="8">
        <v>5.5E-2</v>
      </c>
      <c r="H38" s="8">
        <f>+VLOOKUP(A38,AUMs!$H$2:$M$35,5,FALSE)</f>
        <v>0.16893821563191438</v>
      </c>
      <c r="I38" s="13">
        <f t="shared" si="1"/>
        <v>1.2454257268729729</v>
      </c>
      <c r="J38" s="14">
        <f t="shared" si="2"/>
        <v>92.427206686853765</v>
      </c>
      <c r="K38" s="15">
        <v>114</v>
      </c>
    </row>
    <row r="39" spans="1:11" x14ac:dyDescent="0.2">
      <c r="A39" s="9">
        <v>43009</v>
      </c>
      <c r="B39" s="8">
        <v>3.27E-2</v>
      </c>
      <c r="C39" s="8">
        <v>0.17190000000000003</v>
      </c>
      <c r="D39" s="8">
        <f t="shared" si="0"/>
        <v>0.20460000000000003</v>
      </c>
      <c r="E39" s="8">
        <v>6.2199999999999998E-2</v>
      </c>
      <c r="F39" s="8">
        <v>0.13400000000000001</v>
      </c>
      <c r="G39" s="8">
        <v>5.0299999999999997E-2</v>
      </c>
      <c r="H39" s="8">
        <f>+VLOOKUP(A39,AUMs!$H$2:$M$35,5,FALSE)</f>
        <v>0.16685638366545261</v>
      </c>
      <c r="I39" s="13">
        <f t="shared" si="1"/>
        <v>1.226204209305072</v>
      </c>
      <c r="J39" s="14">
        <f t="shared" si="2"/>
        <v>91.000713610029294</v>
      </c>
      <c r="K39" s="15">
        <f>+K38*(D39/D38)</f>
        <v>110.85741444866922</v>
      </c>
    </row>
    <row r="40" spans="1:11" x14ac:dyDescent="0.2">
      <c r="A40" s="9">
        <v>43040</v>
      </c>
      <c r="B40" s="8">
        <v>2.5000000000000001E-2</v>
      </c>
      <c r="C40" s="8">
        <v>0.16519999999999999</v>
      </c>
      <c r="D40" s="8">
        <f t="shared" si="0"/>
        <v>0.19019999999999998</v>
      </c>
      <c r="E40" s="8">
        <v>6.1800000000000001E-2</v>
      </c>
      <c r="F40" s="8">
        <v>0.1361</v>
      </c>
      <c r="G40" s="8">
        <v>5.2900000000000003E-2</v>
      </c>
      <c r="H40" s="8">
        <f>+VLOOKUP(A40,AUMs!$H$2:$M$35,5,FALSE)</f>
        <v>0.16629220665493025</v>
      </c>
      <c r="I40" s="13">
        <f t="shared" si="1"/>
        <v>1.1437697762630592</v>
      </c>
      <c r="J40" s="14">
        <f t="shared" si="2"/>
        <v>84.882978753195999</v>
      </c>
      <c r="K40" s="15">
        <v>115</v>
      </c>
    </row>
    <row r="41" spans="1:11" x14ac:dyDescent="0.2">
      <c r="A41" s="9">
        <v>43070</v>
      </c>
      <c r="B41" s="8">
        <v>2.75E-2</v>
      </c>
      <c r="C41" s="8">
        <v>0.16120000000000001</v>
      </c>
      <c r="D41" s="8">
        <f t="shared" si="0"/>
        <v>0.18870000000000001</v>
      </c>
      <c r="E41" s="8">
        <v>6.0999999999999999E-2</v>
      </c>
      <c r="F41" s="8">
        <v>0.1368</v>
      </c>
      <c r="G41" s="8">
        <v>6.0499999999999998E-2</v>
      </c>
      <c r="H41" s="8">
        <f>+VLOOKUP(A41,AUMs!$H$2:$M$35,5,FALSE)</f>
        <v>0.16630512006235454</v>
      </c>
      <c r="I41" s="13">
        <f t="shared" si="1"/>
        <v>1.1346613978526261</v>
      </c>
      <c r="J41" s="14">
        <f t="shared" si="2"/>
        <v>84.207015541775178</v>
      </c>
      <c r="K41" s="15">
        <f>+K40*(D41/D40)</f>
        <v>114.09305993690853</v>
      </c>
    </row>
    <row r="42" spans="1:11" x14ac:dyDescent="0.2">
      <c r="A42" s="9">
        <v>43101</v>
      </c>
      <c r="B42" s="8">
        <v>2.3300000000000001E-2</v>
      </c>
      <c r="C42" s="8">
        <v>0.15380000000000002</v>
      </c>
      <c r="D42" s="8">
        <f t="shared" si="0"/>
        <v>0.17710000000000004</v>
      </c>
      <c r="E42" s="8">
        <v>5.8799999999999998E-2</v>
      </c>
      <c r="F42" s="8">
        <v>0.13669999999999999</v>
      </c>
      <c r="G42" s="8">
        <v>5.6300000000000003E-2</v>
      </c>
      <c r="H42" s="8">
        <f>+VLOOKUP(A42,AUMs!$H$2:$M$35,5,FALSE)</f>
        <v>0.16369451655038539</v>
      </c>
      <c r="I42" s="13">
        <f t="shared" si="1"/>
        <v>1.0818932957078524</v>
      </c>
      <c r="J42" s="14">
        <f t="shared" si="2"/>
        <v>80.290918276261195</v>
      </c>
      <c r="K42" s="15">
        <v>116</v>
      </c>
    </row>
    <row r="43" spans="1:11" x14ac:dyDescent="0.2">
      <c r="A43" s="9">
        <v>43132</v>
      </c>
      <c r="B43" s="8">
        <v>2.2099999999999998E-2</v>
      </c>
      <c r="C43" s="8">
        <v>0.1552</v>
      </c>
      <c r="D43" s="8">
        <f t="shared" si="0"/>
        <v>0.17730000000000001</v>
      </c>
      <c r="E43" s="8">
        <v>5.9900000000000002E-2</v>
      </c>
      <c r="F43" s="8">
        <v>0.14860000000000001</v>
      </c>
      <c r="G43" s="8">
        <v>5.8700000000000002E-2</v>
      </c>
      <c r="H43" s="8">
        <f>+VLOOKUP(A43,AUMs!$H$2:$M$55,5,FALSE)</f>
        <v>0.16559750435840059</v>
      </c>
      <c r="I43" s="13">
        <f t="shared" si="1"/>
        <v>1.0706683092051428</v>
      </c>
      <c r="J43" s="14">
        <f t="shared" si="2"/>
        <v>79.457874502428098</v>
      </c>
      <c r="K43" s="15">
        <f>+K42*(D43/D42)</f>
        <v>116.13099943534726</v>
      </c>
    </row>
    <row r="44" spans="1:11" x14ac:dyDescent="0.2">
      <c r="A44" s="9">
        <v>43160</v>
      </c>
      <c r="B44" s="8">
        <v>2.1299999999999999E-2</v>
      </c>
      <c r="C44" s="8">
        <v>0.15340000000000001</v>
      </c>
      <c r="D44" s="8">
        <f t="shared" si="0"/>
        <v>0.17470000000000002</v>
      </c>
      <c r="E44" s="8">
        <v>6.0299999999999999E-2</v>
      </c>
      <c r="F44" s="8">
        <v>0.15359999999999999</v>
      </c>
      <c r="G44" s="8">
        <v>5.2400000000000002E-2</v>
      </c>
      <c r="H44" s="8">
        <f>+VLOOKUP(A44,AUMs!$H$2:$M$55,5,FALSE)</f>
        <v>0.16732225580688637</v>
      </c>
      <c r="I44" s="13">
        <f>+D44/H44</f>
        <v>1.0440930237136452</v>
      </c>
      <c r="J44" s="14">
        <f t="shared" si="2"/>
        <v>77.485633724126501</v>
      </c>
      <c r="K44" s="15">
        <f t="shared" ref="K44:K47" si="3">+K43*(D44/D43)</f>
        <v>114.42800677583287</v>
      </c>
    </row>
    <row r="45" spans="1:11" x14ac:dyDescent="0.2">
      <c r="A45" s="9">
        <v>43191</v>
      </c>
      <c r="B45" s="8">
        <v>2.12E-2</v>
      </c>
      <c r="C45" s="8">
        <v>0.15110000000000001</v>
      </c>
      <c r="D45" s="8">
        <f t="shared" si="0"/>
        <v>0.17230000000000001</v>
      </c>
      <c r="E45" s="8">
        <v>0.06</v>
      </c>
      <c r="F45" s="8">
        <v>0.15409999999999999</v>
      </c>
      <c r="G45" s="8">
        <v>5.3999999999999999E-2</v>
      </c>
      <c r="H45" s="8">
        <f>+VLOOKUP(A45,AUMs!$H$2:$M$55,5,FALSE)</f>
        <v>0.16682518028768487</v>
      </c>
      <c r="I45" s="13">
        <f t="shared" ref="I44:I47" si="4">+D45/H45</f>
        <v>1.0328177059534658</v>
      </c>
      <c r="J45" s="14">
        <f t="shared" si="2"/>
        <v>76.648854699417669</v>
      </c>
      <c r="K45" s="15">
        <f t="shared" si="3"/>
        <v>112.85601355166573</v>
      </c>
    </row>
    <row r="46" spans="1:11" x14ac:dyDescent="0.2">
      <c r="A46" s="9">
        <v>43221</v>
      </c>
      <c r="B46" s="8">
        <v>2.1399999999999999E-2</v>
      </c>
      <c r="C46" s="8">
        <v>0.156</v>
      </c>
      <c r="D46" s="8">
        <f t="shared" si="0"/>
        <v>0.1774</v>
      </c>
      <c r="E46" s="8">
        <v>5.9700000000000003E-2</v>
      </c>
      <c r="F46" s="8">
        <v>0.1542</v>
      </c>
      <c r="G46" s="8">
        <v>5.0500000000000003E-2</v>
      </c>
      <c r="H46" s="8">
        <f>+VLOOKUP(A46,AUMs!$H$2:$M$55,5,FALSE)</f>
        <v>0.16600467795512577</v>
      </c>
      <c r="I46" s="13">
        <f t="shared" si="4"/>
        <v>1.0686445839071752</v>
      </c>
      <c r="J46" s="14">
        <f t="shared" si="2"/>
        <v>79.307687082691473</v>
      </c>
      <c r="K46" s="15">
        <f t="shared" si="3"/>
        <v>116.19649915302088</v>
      </c>
    </row>
    <row r="47" spans="1:11" x14ac:dyDescent="0.2">
      <c r="A47" s="9">
        <v>43252</v>
      </c>
      <c r="B47" s="8">
        <v>2.1100000000000001E-2</v>
      </c>
      <c r="C47" s="8">
        <v>0.1585</v>
      </c>
      <c r="D47" s="8">
        <f t="shared" si="0"/>
        <v>0.17960000000000001</v>
      </c>
      <c r="E47" s="8">
        <v>6.1100000000000002E-2</v>
      </c>
      <c r="F47" s="8">
        <v>0.15290000000000001</v>
      </c>
      <c r="G47" s="8">
        <v>5.1999999999999998E-2</v>
      </c>
      <c r="H47" s="8">
        <f>+VLOOKUP(A47,AUMs!$H$2:$M$55,5,FALSE)</f>
        <v>0.1666608217908529</v>
      </c>
      <c r="I47" s="13">
        <f t="shared" si="4"/>
        <v>1.0776377919543974</v>
      </c>
      <c r="J47" s="14">
        <f t="shared" si="2"/>
        <v>79.975103116440437</v>
      </c>
      <c r="K47" s="15">
        <f t="shared" si="3"/>
        <v>117.63749294184078</v>
      </c>
    </row>
    <row r="48" spans="1:11" x14ac:dyDescent="0.2">
      <c r="A48" s="9">
        <v>43282</v>
      </c>
      <c r="B48" s="8">
        <v>2.2100000000000002E-2</v>
      </c>
      <c r="C48" s="8">
        <v>0.1605</v>
      </c>
      <c r="D48" s="8">
        <f t="shared" si="0"/>
        <v>0.18260000000000001</v>
      </c>
      <c r="E48" s="8">
        <v>6.0499999999999998E-2</v>
      </c>
      <c r="F48" s="8">
        <v>0.1472</v>
      </c>
      <c r="G48" s="8">
        <v>4.9200000000000001E-2</v>
      </c>
      <c r="H48" s="8">
        <f>+VLOOKUP(A48,AUMs!$H$2:$M$55,5,FALSE)</f>
        <v>0.16651280458353498</v>
      </c>
      <c r="I48" s="13">
        <f t="shared" ref="I48" si="5">+D48/H48</f>
        <v>1.0966123623747777</v>
      </c>
      <c r="J48" s="14">
        <f t="shared" si="2"/>
        <v>81.383269419895669</v>
      </c>
      <c r="K48" s="15">
        <f t="shared" ref="K48" si="6">+K47*(D48/D47)</f>
        <v>119.6024844720497</v>
      </c>
    </row>
    <row r="49" spans="2:11" x14ac:dyDescent="0.2">
      <c r="B49" s="8"/>
      <c r="C49" s="8"/>
      <c r="D49" s="8"/>
      <c r="E49" s="8"/>
      <c r="F49" s="8"/>
      <c r="G49" s="8"/>
      <c r="H49" s="8"/>
      <c r="I49" s="13"/>
      <c r="J49" s="14"/>
      <c r="K49" s="15"/>
    </row>
    <row r="50" spans="2:11" x14ac:dyDescent="0.2">
      <c r="B50" s="8"/>
      <c r="C50" s="8"/>
      <c r="D50" s="8"/>
      <c r="E50" s="8"/>
      <c r="F50" s="8"/>
      <c r="G50" s="8"/>
      <c r="H50" s="8"/>
      <c r="I50" s="13"/>
      <c r="J50" s="14"/>
      <c r="K50" s="15"/>
    </row>
    <row r="51" spans="2:11" x14ac:dyDescent="0.2">
      <c r="B51" s="8"/>
      <c r="C51" s="8"/>
      <c r="D51" s="8"/>
      <c r="E51" s="8"/>
      <c r="F51" s="19"/>
      <c r="G51" s="19"/>
      <c r="H51" s="8"/>
      <c r="I51" s="13"/>
      <c r="J51" s="14"/>
      <c r="K51" s="15"/>
    </row>
    <row r="52" spans="2:11" x14ac:dyDescent="0.2">
      <c r="B52" s="8"/>
      <c r="C52" s="8"/>
      <c r="D52" s="8"/>
      <c r="E52" s="8"/>
      <c r="F52" s="8"/>
      <c r="G52" s="8"/>
      <c r="H52" s="8"/>
      <c r="I52" s="13"/>
      <c r="J52" s="14"/>
      <c r="K52" s="15"/>
    </row>
    <row r="53" spans="2:11" x14ac:dyDescent="0.2">
      <c r="B53" s="8"/>
      <c r="C53" s="8"/>
      <c r="D53" s="8"/>
      <c r="E53" s="8"/>
      <c r="F53" s="8"/>
      <c r="G53" s="8"/>
      <c r="H53" s="8"/>
      <c r="I53" s="13"/>
      <c r="J53" s="14"/>
      <c r="K53" s="15"/>
    </row>
    <row r="54" spans="2:11" x14ac:dyDescent="0.2">
      <c r="B54" s="8"/>
      <c r="C54" s="8"/>
      <c r="D54" s="8"/>
      <c r="E54" s="8"/>
      <c r="F54" s="8"/>
      <c r="G54" s="8"/>
      <c r="H54" s="8"/>
      <c r="I54" s="13"/>
      <c r="J54" s="14"/>
      <c r="K54" s="15"/>
    </row>
    <row r="55" spans="2:11" x14ac:dyDescent="0.2">
      <c r="B55" s="8"/>
      <c r="C55" s="8"/>
      <c r="D55" s="19"/>
      <c r="E55" s="8"/>
      <c r="F55" s="8"/>
      <c r="G55" s="8"/>
      <c r="H55" s="8"/>
      <c r="I55" s="13"/>
      <c r="J55" s="14"/>
      <c r="K55" s="15"/>
    </row>
    <row r="56" spans="2:11" x14ac:dyDescent="0.2">
      <c r="B56" s="8"/>
      <c r="C56" s="8"/>
      <c r="D56" s="8"/>
      <c r="E56" s="8"/>
      <c r="F56" s="8"/>
      <c r="G56" s="8"/>
      <c r="H56" s="8"/>
      <c r="I56" s="13"/>
      <c r="J56" s="14"/>
      <c r="K56" s="15"/>
    </row>
    <row r="57" spans="2:11" x14ac:dyDescent="0.2">
      <c r="B57" s="8"/>
      <c r="C57" s="8"/>
      <c r="D57" s="8"/>
      <c r="E57" s="8"/>
      <c r="F57" s="8"/>
      <c r="G57" s="8"/>
      <c r="H57" s="8"/>
      <c r="I57" s="13"/>
      <c r="J57" s="14"/>
      <c r="K57" s="15"/>
    </row>
    <row r="58" spans="2:11" x14ac:dyDescent="0.2">
      <c r="B58" s="8"/>
      <c r="C58" s="8"/>
      <c r="D58" s="8"/>
      <c r="E58" s="8"/>
      <c r="F58" s="8"/>
      <c r="G58" s="8"/>
      <c r="H58" s="8"/>
      <c r="I58" s="13"/>
      <c r="J58" s="14"/>
      <c r="K58" s="15"/>
    </row>
  </sheetData>
  <autoFilter ref="A1:K1" xr:uid="{BC293B11-F0AE-4FFF-8469-76C27638F6C2}">
    <sortState ref="A2:K43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93DC-B8F2-4B90-8244-87050D0CE7D8}">
  <dimension ref="A1:P40"/>
  <sheetViews>
    <sheetView topLeftCell="E2" workbookViewId="0">
      <selection activeCell="M16" sqref="M16"/>
    </sheetView>
  </sheetViews>
  <sheetFormatPr baseColWidth="10" defaultRowHeight="14.25" x14ac:dyDescent="0.2"/>
  <cols>
    <col min="1" max="1" width="11" style="9"/>
    <col min="2" max="6" width="11" style="4"/>
    <col min="7" max="7" width="13.125" style="4" bestFit="1" customWidth="1"/>
    <col min="8" max="16" width="11" style="4"/>
  </cols>
  <sheetData>
    <row r="1" spans="1:15" ht="15" x14ac:dyDescent="0.25">
      <c r="A1" s="23" t="s">
        <v>22</v>
      </c>
      <c r="B1" s="5" t="s">
        <v>3</v>
      </c>
      <c r="C1" s="5" t="s">
        <v>4</v>
      </c>
      <c r="D1" s="5" t="s">
        <v>5</v>
      </c>
      <c r="E1" s="5" t="s">
        <v>6</v>
      </c>
      <c r="F1" s="22" t="s">
        <v>7</v>
      </c>
      <c r="G1" s="5" t="s">
        <v>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</row>
    <row r="2" spans="1:15" x14ac:dyDescent="0.2">
      <c r="A2" s="16">
        <v>40969</v>
      </c>
      <c r="B2" s="7">
        <v>29125.439999999999</v>
      </c>
      <c r="C2" s="7">
        <v>28607.69</v>
      </c>
      <c r="D2" s="7">
        <v>61072.32</v>
      </c>
      <c r="E2" s="7">
        <v>22083.78</v>
      </c>
      <c r="F2" s="21">
        <v>10778.24</v>
      </c>
      <c r="G2" s="7">
        <v>151667.46</v>
      </c>
      <c r="H2" s="6">
        <f t="shared" ref="H2:H40" si="0">+A2</f>
        <v>40969</v>
      </c>
      <c r="I2" s="8">
        <f t="shared" ref="I2:I40" si="1">+B2/$G2</f>
        <v>0.19203486364181216</v>
      </c>
      <c r="J2" s="8">
        <f t="shared" ref="J2:J40" si="2">+C2/$G2</f>
        <v>0.18862114523444912</v>
      </c>
      <c r="K2" s="8">
        <f t="shared" ref="K2:K40" si="3">+D2/$G2</f>
        <v>0.40267253107555173</v>
      </c>
      <c r="L2" s="8">
        <f t="shared" ref="L2:L40" si="4">+E2/$G2</f>
        <v>0.1456065790249273</v>
      </c>
      <c r="M2" s="8">
        <f t="shared" ref="M2:M40" si="5">+F2/$G2</f>
        <v>7.1064946956980748E-2</v>
      </c>
      <c r="N2" s="8">
        <f t="shared" ref="N2:N40" si="6">+G2/$G2</f>
        <v>1</v>
      </c>
      <c r="O2" s="8">
        <f>+F2/G2</f>
        <v>7.1064946956980748E-2</v>
      </c>
    </row>
    <row r="3" spans="1:15" x14ac:dyDescent="0.2">
      <c r="A3" s="16">
        <v>41061</v>
      </c>
      <c r="B3" s="7">
        <v>25760.39</v>
      </c>
      <c r="C3" s="7">
        <v>26043.13</v>
      </c>
      <c r="D3" s="7">
        <v>57393.07</v>
      </c>
      <c r="E3" s="7">
        <v>21674.6</v>
      </c>
      <c r="F3" s="21">
        <v>13325.06</v>
      </c>
      <c r="G3" s="7">
        <v>144196.26</v>
      </c>
      <c r="H3" s="6">
        <f t="shared" si="0"/>
        <v>41061</v>
      </c>
      <c r="I3" s="8">
        <f t="shared" si="1"/>
        <v>0.17864811472918921</v>
      </c>
      <c r="J3" s="8">
        <f t="shared" si="2"/>
        <v>0.18060891454466294</v>
      </c>
      <c r="K3" s="8">
        <f t="shared" si="3"/>
        <v>0.39802051731438803</v>
      </c>
      <c r="L3" s="8">
        <f t="shared" si="4"/>
        <v>0.15031319120204642</v>
      </c>
      <c r="M3" s="8">
        <f t="shared" si="5"/>
        <v>9.2409192859787062E-2</v>
      </c>
      <c r="N3" s="8">
        <f t="shared" si="6"/>
        <v>1</v>
      </c>
    </row>
    <row r="4" spans="1:15" x14ac:dyDescent="0.2">
      <c r="A4" s="16">
        <v>41153</v>
      </c>
      <c r="B4" s="7">
        <v>27087.45</v>
      </c>
      <c r="C4" s="7">
        <v>28045.17</v>
      </c>
      <c r="D4" s="7">
        <v>62295.25</v>
      </c>
      <c r="E4" s="7">
        <v>23967.85</v>
      </c>
      <c r="F4" s="21">
        <v>17794.439999999999</v>
      </c>
      <c r="G4" s="7">
        <v>159190.15</v>
      </c>
      <c r="H4" s="6">
        <f t="shared" si="0"/>
        <v>41153</v>
      </c>
      <c r="I4" s="8">
        <f t="shared" si="1"/>
        <v>0.17015782697610374</v>
      </c>
      <c r="J4" s="8">
        <f t="shared" si="2"/>
        <v>0.17617402835539761</v>
      </c>
      <c r="K4" s="8">
        <f t="shared" si="3"/>
        <v>0.39132603367733493</v>
      </c>
      <c r="L4" s="8">
        <f t="shared" si="4"/>
        <v>0.15056113710553071</v>
      </c>
      <c r="M4" s="8">
        <f t="shared" si="5"/>
        <v>0.11178103670359001</v>
      </c>
      <c r="N4" s="8">
        <f t="shared" si="6"/>
        <v>1</v>
      </c>
    </row>
    <row r="5" spans="1:15" x14ac:dyDescent="0.2">
      <c r="A5" s="16">
        <v>41244</v>
      </c>
      <c r="B5" s="7">
        <v>27275.42</v>
      </c>
      <c r="C5" s="7">
        <v>28319.7</v>
      </c>
      <c r="D5" s="7">
        <v>63028.28</v>
      </c>
      <c r="E5" s="7">
        <v>24312.06</v>
      </c>
      <c r="F5" s="21">
        <v>19085.52</v>
      </c>
      <c r="G5" s="7">
        <v>162020.98000000001</v>
      </c>
      <c r="H5" s="6">
        <f t="shared" si="0"/>
        <v>41244</v>
      </c>
      <c r="I5" s="8">
        <f t="shared" si="1"/>
        <v>0.16834498840829129</v>
      </c>
      <c r="J5" s="8">
        <f t="shared" si="2"/>
        <v>0.17479032653672383</v>
      </c>
      <c r="K5" s="8">
        <f t="shared" si="3"/>
        <v>0.38901307719531136</v>
      </c>
      <c r="L5" s="8">
        <f t="shared" si="4"/>
        <v>0.15005501139420338</v>
      </c>
      <c r="M5" s="8">
        <f t="shared" si="5"/>
        <v>0.11779659646547008</v>
      </c>
      <c r="N5" s="8">
        <f t="shared" si="6"/>
        <v>1</v>
      </c>
    </row>
    <row r="6" spans="1:15" x14ac:dyDescent="0.2">
      <c r="A6" s="16">
        <v>41334</v>
      </c>
      <c r="B6" s="7">
        <v>31685</v>
      </c>
      <c r="C6" s="7">
        <v>30781.42</v>
      </c>
      <c r="D6" s="7">
        <v>65813.19</v>
      </c>
      <c r="E6" s="7">
        <v>25157.95</v>
      </c>
      <c r="F6" s="21">
        <v>15329.19</v>
      </c>
      <c r="G6" s="7">
        <v>168766.75</v>
      </c>
      <c r="H6" s="6">
        <f t="shared" si="0"/>
        <v>41334</v>
      </c>
      <c r="I6" s="8">
        <f t="shared" si="1"/>
        <v>0.18774432760007526</v>
      </c>
      <c r="J6" s="8">
        <f t="shared" si="2"/>
        <v>0.18239031088766003</v>
      </c>
      <c r="K6" s="8">
        <f t="shared" si="3"/>
        <v>0.38996538121401286</v>
      </c>
      <c r="L6" s="8">
        <f t="shared" si="4"/>
        <v>0.14906935163472662</v>
      </c>
      <c r="M6" s="8">
        <f t="shared" si="5"/>
        <v>9.0830628663525259E-2</v>
      </c>
      <c r="N6" s="8">
        <f t="shared" si="6"/>
        <v>1</v>
      </c>
    </row>
    <row r="7" spans="1:15" x14ac:dyDescent="0.2">
      <c r="A7" s="16">
        <v>41426</v>
      </c>
      <c r="B7" s="7">
        <v>25797.82</v>
      </c>
      <c r="C7" s="7">
        <v>27056.82</v>
      </c>
      <c r="D7" s="7">
        <v>61001.05</v>
      </c>
      <c r="E7" s="7">
        <v>24193.8</v>
      </c>
      <c r="F7" s="21">
        <v>20421.3</v>
      </c>
      <c r="G7" s="7">
        <v>158470.79</v>
      </c>
      <c r="H7" s="6">
        <f t="shared" si="0"/>
        <v>41426</v>
      </c>
      <c r="I7" s="8">
        <f t="shared" si="1"/>
        <v>0.16279227231718854</v>
      </c>
      <c r="J7" s="8">
        <f t="shared" si="2"/>
        <v>0.17073695410996562</v>
      </c>
      <c r="K7" s="8">
        <f t="shared" si="3"/>
        <v>0.38493560863803356</v>
      </c>
      <c r="L7" s="8">
        <f t="shared" si="4"/>
        <v>0.15267040695638609</v>
      </c>
      <c r="M7" s="8">
        <f t="shared" si="5"/>
        <v>0.12886475797842617</v>
      </c>
      <c r="N7" s="8">
        <f t="shared" si="6"/>
        <v>1</v>
      </c>
    </row>
    <row r="8" spans="1:15" x14ac:dyDescent="0.2">
      <c r="A8" s="16">
        <v>41518</v>
      </c>
      <c r="B8" s="7">
        <v>28561.22</v>
      </c>
      <c r="C8" s="7">
        <v>28084.04</v>
      </c>
      <c r="D8" s="7">
        <v>61917.72</v>
      </c>
      <c r="E8" s="7">
        <v>25015.23</v>
      </c>
      <c r="F8" s="21">
        <v>19861.939999999999</v>
      </c>
      <c r="G8" s="7">
        <v>163440.14000000001</v>
      </c>
      <c r="H8" s="6">
        <f t="shared" si="0"/>
        <v>41518</v>
      </c>
      <c r="I8" s="8">
        <f t="shared" si="1"/>
        <v>0.17475033978801044</v>
      </c>
      <c r="J8" s="8">
        <f t="shared" si="2"/>
        <v>0.17183073876466332</v>
      </c>
      <c r="K8" s="8">
        <f t="shared" si="3"/>
        <v>0.37884035096886232</v>
      </c>
      <c r="L8" s="8">
        <f t="shared" si="4"/>
        <v>0.15305438431464877</v>
      </c>
      <c r="M8" s="8">
        <f t="shared" si="5"/>
        <v>0.1215242473482952</v>
      </c>
      <c r="N8" s="8">
        <f t="shared" si="6"/>
        <v>1</v>
      </c>
    </row>
    <row r="9" spans="1:15" x14ac:dyDescent="0.2">
      <c r="A9" s="16">
        <v>41609</v>
      </c>
      <c r="B9" s="7">
        <v>29035.24</v>
      </c>
      <c r="C9" s="7">
        <v>27981.18</v>
      </c>
      <c r="D9" s="7">
        <v>61336.31</v>
      </c>
      <c r="E9" s="7">
        <v>25114.51</v>
      </c>
      <c r="F9" s="21">
        <v>19520.740000000002</v>
      </c>
      <c r="G9" s="7">
        <v>162987.98000000001</v>
      </c>
      <c r="H9" s="6">
        <f t="shared" si="0"/>
        <v>41609</v>
      </c>
      <c r="I9" s="8">
        <f t="shared" si="1"/>
        <v>0.17814344346129082</v>
      </c>
      <c r="J9" s="8">
        <f t="shared" si="2"/>
        <v>0.17167634079519237</v>
      </c>
      <c r="K9" s="8">
        <f t="shared" si="3"/>
        <v>0.37632413138686666</v>
      </c>
      <c r="L9" s="8">
        <f t="shared" si="4"/>
        <v>0.15408811128280747</v>
      </c>
      <c r="M9" s="8">
        <f t="shared" si="5"/>
        <v>0.11976797307384263</v>
      </c>
      <c r="N9" s="8">
        <f t="shared" si="6"/>
        <v>1</v>
      </c>
    </row>
    <row r="10" spans="1:15" x14ac:dyDescent="0.2">
      <c r="A10" s="16">
        <v>41699</v>
      </c>
      <c r="B10" s="7">
        <v>25886.66</v>
      </c>
      <c r="C10" s="7">
        <v>26872.21</v>
      </c>
      <c r="D10" s="7">
        <v>61747.38</v>
      </c>
      <c r="E10" s="7">
        <v>25259.1</v>
      </c>
      <c r="F10" s="21">
        <v>22159.51</v>
      </c>
      <c r="G10" s="7">
        <v>161924.87</v>
      </c>
      <c r="H10" s="6">
        <f t="shared" si="0"/>
        <v>41699</v>
      </c>
      <c r="I10" s="8">
        <f t="shared" si="1"/>
        <v>0.15986833894015171</v>
      </c>
      <c r="J10" s="8">
        <f t="shared" si="2"/>
        <v>0.16595480360737669</v>
      </c>
      <c r="K10" s="8">
        <f t="shared" si="3"/>
        <v>0.38133351596947401</v>
      </c>
      <c r="L10" s="8">
        <f t="shared" si="4"/>
        <v>0.15599271439896786</v>
      </c>
      <c r="M10" s="8">
        <f t="shared" si="5"/>
        <v>0.13685056532699394</v>
      </c>
      <c r="N10" s="8">
        <f t="shared" si="6"/>
        <v>1</v>
      </c>
    </row>
    <row r="11" spans="1:15" x14ac:dyDescent="0.2">
      <c r="A11" s="16">
        <v>41791</v>
      </c>
      <c r="B11" s="7">
        <v>27493.14</v>
      </c>
      <c r="C11" s="7">
        <v>28241.65</v>
      </c>
      <c r="D11" s="7">
        <v>64739.22</v>
      </c>
      <c r="E11" s="7">
        <v>26640.98</v>
      </c>
      <c r="F11" s="21">
        <v>22966.2</v>
      </c>
      <c r="G11" s="7">
        <v>170081.18</v>
      </c>
      <c r="H11" s="6">
        <f t="shared" si="0"/>
        <v>41791</v>
      </c>
      <c r="I11" s="8">
        <f t="shared" si="1"/>
        <v>0.16164716166715212</v>
      </c>
      <c r="J11" s="8">
        <f t="shared" si="2"/>
        <v>0.1660480601087081</v>
      </c>
      <c r="K11" s="8">
        <f t="shared" si="3"/>
        <v>0.38063717572984856</v>
      </c>
      <c r="L11" s="8">
        <f t="shared" si="4"/>
        <v>0.15663684835676706</v>
      </c>
      <c r="M11" s="8">
        <f t="shared" si="5"/>
        <v>0.13503081293297708</v>
      </c>
      <c r="N11" s="8">
        <f t="shared" si="6"/>
        <v>1</v>
      </c>
    </row>
    <row r="12" spans="1:15" x14ac:dyDescent="0.2">
      <c r="A12" s="16">
        <v>41883</v>
      </c>
      <c r="B12" s="7">
        <v>27542.44</v>
      </c>
      <c r="C12" s="7">
        <v>27463.93</v>
      </c>
      <c r="D12" s="7">
        <v>61041.84</v>
      </c>
      <c r="E12" s="7">
        <v>25649.919999999998</v>
      </c>
      <c r="F12" s="21">
        <v>21497.71</v>
      </c>
      <c r="G12" s="7">
        <v>163195.82999999999</v>
      </c>
      <c r="H12" s="6">
        <f t="shared" si="0"/>
        <v>41883</v>
      </c>
      <c r="I12" s="8">
        <f t="shared" si="1"/>
        <v>0.16876926328325914</v>
      </c>
      <c r="J12" s="8">
        <f t="shared" si="2"/>
        <v>0.16828818481452623</v>
      </c>
      <c r="K12" s="8">
        <f t="shared" si="3"/>
        <v>0.37404043963623335</v>
      </c>
      <c r="L12" s="8">
        <f t="shared" si="4"/>
        <v>0.1571726434431566</v>
      </c>
      <c r="M12" s="8">
        <f t="shared" si="5"/>
        <v>0.1317295300989002</v>
      </c>
      <c r="N12" s="8">
        <f t="shared" si="6"/>
        <v>1</v>
      </c>
    </row>
    <row r="13" spans="1:15" x14ac:dyDescent="0.2">
      <c r="A13" s="16">
        <v>41974</v>
      </c>
      <c r="B13" s="7">
        <v>26347.57</v>
      </c>
      <c r="C13" s="7">
        <v>27168.89</v>
      </c>
      <c r="D13" s="7">
        <v>61277.09</v>
      </c>
      <c r="E13" s="7">
        <v>26384.89</v>
      </c>
      <c r="F13" s="21">
        <v>24253.1</v>
      </c>
      <c r="G13" s="7">
        <v>165431.54999999999</v>
      </c>
      <c r="H13" s="6">
        <f t="shared" si="0"/>
        <v>41974</v>
      </c>
      <c r="I13" s="8">
        <f t="shared" si="1"/>
        <v>0.15926569025074117</v>
      </c>
      <c r="J13" s="8">
        <f t="shared" si="2"/>
        <v>0.164230402241894</v>
      </c>
      <c r="K13" s="8">
        <f t="shared" si="3"/>
        <v>0.37040751900106117</v>
      </c>
      <c r="L13" s="8">
        <f t="shared" si="4"/>
        <v>0.1594912820438423</v>
      </c>
      <c r="M13" s="8">
        <f t="shared" si="5"/>
        <v>0.14660504601449964</v>
      </c>
      <c r="N13" s="8">
        <f t="shared" si="6"/>
        <v>1</v>
      </c>
    </row>
    <row r="14" spans="1:15" x14ac:dyDescent="0.2">
      <c r="A14" s="16">
        <v>42064</v>
      </c>
      <c r="B14" s="7">
        <v>29543.29</v>
      </c>
      <c r="C14" s="7">
        <v>28514.39</v>
      </c>
      <c r="D14" s="7">
        <v>62372.46</v>
      </c>
      <c r="E14" s="7">
        <v>26651.56</v>
      </c>
      <c r="F14" s="21">
        <v>20044.650000000001</v>
      </c>
      <c r="G14" s="7">
        <v>167126.35</v>
      </c>
      <c r="H14" s="6">
        <f t="shared" si="0"/>
        <v>42064</v>
      </c>
      <c r="I14" s="8">
        <f t="shared" si="1"/>
        <v>0.17677218463755118</v>
      </c>
      <c r="J14" s="8">
        <f t="shared" si="2"/>
        <v>0.17061576465949263</v>
      </c>
      <c r="K14" s="8">
        <f t="shared" si="3"/>
        <v>0.37320542212523639</v>
      </c>
      <c r="L14" s="8">
        <f t="shared" si="4"/>
        <v>0.15946952709731291</v>
      </c>
      <c r="M14" s="8">
        <f t="shared" si="5"/>
        <v>0.1199371014804069</v>
      </c>
      <c r="N14" s="8">
        <f t="shared" si="6"/>
        <v>1</v>
      </c>
    </row>
    <row r="15" spans="1:15" x14ac:dyDescent="0.2">
      <c r="A15" s="16">
        <v>42156</v>
      </c>
      <c r="B15" s="7">
        <v>28931.73</v>
      </c>
      <c r="C15" s="7">
        <v>28296.17</v>
      </c>
      <c r="D15" s="7">
        <v>62384.2</v>
      </c>
      <c r="E15" s="7">
        <v>26607.47</v>
      </c>
      <c r="F15" s="21">
        <v>20192.419999999998</v>
      </c>
      <c r="G15" s="7">
        <v>166411.99</v>
      </c>
      <c r="H15" s="6">
        <f t="shared" si="0"/>
        <v>42156</v>
      </c>
      <c r="I15" s="8">
        <f t="shared" si="1"/>
        <v>0.17385604246424793</v>
      </c>
      <c r="J15" s="8">
        <f t="shared" si="2"/>
        <v>0.1700368465036684</v>
      </c>
      <c r="K15" s="8">
        <f t="shared" si="3"/>
        <v>0.37487803613189169</v>
      </c>
      <c r="L15" s="8">
        <f t="shared" si="4"/>
        <v>0.15988914019957337</v>
      </c>
      <c r="M15" s="8">
        <f t="shared" si="5"/>
        <v>0.12133993470061863</v>
      </c>
      <c r="N15" s="8">
        <f t="shared" si="6"/>
        <v>1</v>
      </c>
    </row>
    <row r="16" spans="1:15" x14ac:dyDescent="0.2">
      <c r="A16" s="16">
        <v>42248</v>
      </c>
      <c r="B16" s="7">
        <v>22587.95</v>
      </c>
      <c r="C16" s="7">
        <v>24011.77</v>
      </c>
      <c r="D16" s="7">
        <v>55776.26</v>
      </c>
      <c r="E16" s="7">
        <v>25043.47</v>
      </c>
      <c r="F16" s="21">
        <v>23265.96</v>
      </c>
      <c r="G16" s="7">
        <v>150685.41</v>
      </c>
      <c r="H16" s="6">
        <f t="shared" si="0"/>
        <v>42248</v>
      </c>
      <c r="I16" s="8">
        <f t="shared" si="1"/>
        <v>0.14990137399500059</v>
      </c>
      <c r="J16" s="8">
        <f t="shared" si="2"/>
        <v>0.15935033126299356</v>
      </c>
      <c r="K16" s="8">
        <f t="shared" si="3"/>
        <v>0.37015036824069431</v>
      </c>
      <c r="L16" s="8">
        <f t="shared" si="4"/>
        <v>0.16619704588519885</v>
      </c>
      <c r="M16" s="8">
        <f t="shared" si="5"/>
        <v>0.15440088061611273</v>
      </c>
      <c r="N16" s="8">
        <f t="shared" si="6"/>
        <v>1</v>
      </c>
    </row>
    <row r="17" spans="1:14" x14ac:dyDescent="0.2">
      <c r="A17" s="16">
        <v>42339</v>
      </c>
      <c r="B17" s="7">
        <v>25634.39</v>
      </c>
      <c r="C17" s="7">
        <v>25496.3</v>
      </c>
      <c r="D17" s="7">
        <v>57282.78</v>
      </c>
      <c r="E17" s="7">
        <v>25790.15</v>
      </c>
      <c r="F17" s="21">
        <v>20507.57</v>
      </c>
      <c r="G17" s="7">
        <v>154711.20000000001</v>
      </c>
      <c r="H17" s="6">
        <f t="shared" si="0"/>
        <v>42339</v>
      </c>
      <c r="I17" s="8">
        <f t="shared" si="1"/>
        <v>0.16569188268205531</v>
      </c>
      <c r="J17" s="8">
        <f t="shared" si="2"/>
        <v>0.16479931640372511</v>
      </c>
      <c r="K17" s="8">
        <f t="shared" si="3"/>
        <v>0.3702561934753269</v>
      </c>
      <c r="L17" s="8">
        <f t="shared" si="4"/>
        <v>0.16669866176462983</v>
      </c>
      <c r="M17" s="8">
        <f t="shared" si="5"/>
        <v>0.13255388103770122</v>
      </c>
      <c r="N17" s="8">
        <f t="shared" si="6"/>
        <v>1</v>
      </c>
    </row>
    <row r="18" spans="1:14" x14ac:dyDescent="0.2">
      <c r="A18" s="16">
        <v>42430</v>
      </c>
      <c r="B18" s="7">
        <v>22384.09</v>
      </c>
      <c r="C18" s="7">
        <v>24965.18</v>
      </c>
      <c r="D18" s="7">
        <v>60528.59</v>
      </c>
      <c r="E18" s="7">
        <v>27941.82</v>
      </c>
      <c r="F18" s="21">
        <v>27497.37</v>
      </c>
      <c r="G18" s="7">
        <v>163317.06</v>
      </c>
      <c r="H18" s="6">
        <f t="shared" si="0"/>
        <v>42430</v>
      </c>
      <c r="I18" s="8">
        <f t="shared" si="1"/>
        <v>0.13705910454180353</v>
      </c>
      <c r="J18" s="8">
        <f t="shared" si="2"/>
        <v>0.15286327098957084</v>
      </c>
      <c r="K18" s="8">
        <f t="shared" si="3"/>
        <v>0.37062012994845728</v>
      </c>
      <c r="L18" s="8">
        <f t="shared" si="4"/>
        <v>0.17108941343911041</v>
      </c>
      <c r="M18" s="8">
        <f t="shared" si="5"/>
        <v>0.16836801985046754</v>
      </c>
      <c r="N18" s="8">
        <f t="shared" si="6"/>
        <v>1</v>
      </c>
    </row>
    <row r="19" spans="1:14" x14ac:dyDescent="0.2">
      <c r="A19" s="16">
        <v>42522</v>
      </c>
      <c r="B19" s="7">
        <v>21880.74</v>
      </c>
      <c r="C19" s="7">
        <v>25117.55</v>
      </c>
      <c r="D19" s="7">
        <v>60461.43</v>
      </c>
      <c r="E19" s="7">
        <v>29030.46</v>
      </c>
      <c r="F19" s="21">
        <v>31346.06</v>
      </c>
      <c r="G19" s="7">
        <v>167836.24</v>
      </c>
      <c r="H19" s="6">
        <f t="shared" si="0"/>
        <v>42522</v>
      </c>
      <c r="I19" s="8">
        <f t="shared" si="1"/>
        <v>0.13036957929944096</v>
      </c>
      <c r="J19" s="8">
        <f t="shared" si="2"/>
        <v>0.14965510428498638</v>
      </c>
      <c r="K19" s="8">
        <f t="shared" si="3"/>
        <v>0.3602406131119239</v>
      </c>
      <c r="L19" s="8">
        <f t="shared" si="4"/>
        <v>0.17296896069645032</v>
      </c>
      <c r="M19" s="8">
        <f t="shared" si="5"/>
        <v>0.18676574260719855</v>
      </c>
      <c r="N19" s="8">
        <f t="shared" si="6"/>
        <v>1</v>
      </c>
    </row>
    <row r="20" spans="1:14" x14ac:dyDescent="0.2">
      <c r="A20" s="16">
        <v>42614</v>
      </c>
      <c r="B20" s="7">
        <v>21172.21</v>
      </c>
      <c r="C20" s="7">
        <v>25127.919999999998</v>
      </c>
      <c r="D20" s="7">
        <v>62273.45</v>
      </c>
      <c r="E20" s="7">
        <v>30550.31</v>
      </c>
      <c r="F20" s="21">
        <v>37432.43</v>
      </c>
      <c r="G20" s="7">
        <v>176556.32</v>
      </c>
      <c r="H20" s="6">
        <f t="shared" si="0"/>
        <v>42614</v>
      </c>
      <c r="I20" s="8">
        <f t="shared" si="1"/>
        <v>0.11991759909812347</v>
      </c>
      <c r="J20" s="8">
        <f t="shared" si="2"/>
        <v>0.14232240454490666</v>
      </c>
      <c r="K20" s="8">
        <f t="shared" si="3"/>
        <v>0.35271153136857403</v>
      </c>
      <c r="L20" s="8">
        <f t="shared" si="4"/>
        <v>0.17303436093366695</v>
      </c>
      <c r="M20" s="8">
        <f t="shared" si="5"/>
        <v>0.21201410405472881</v>
      </c>
      <c r="N20" s="8">
        <f t="shared" si="6"/>
        <v>1</v>
      </c>
    </row>
    <row r="21" spans="1:14" x14ac:dyDescent="0.2">
      <c r="A21" s="16">
        <v>42705</v>
      </c>
      <c r="B21" s="7">
        <v>21034.16</v>
      </c>
      <c r="C21" s="7">
        <v>24775.81</v>
      </c>
      <c r="D21" s="7">
        <v>60966.57</v>
      </c>
      <c r="E21" s="7">
        <v>30269.93</v>
      </c>
      <c r="F21" s="21">
        <v>37433.339999999997</v>
      </c>
      <c r="G21" s="7">
        <v>174479.8</v>
      </c>
      <c r="H21" s="6">
        <f t="shared" si="0"/>
        <v>42705</v>
      </c>
      <c r="I21" s="8">
        <f t="shared" si="1"/>
        <v>0.12055355405038291</v>
      </c>
      <c r="J21" s="8">
        <f t="shared" si="2"/>
        <v>0.14199815680669053</v>
      </c>
      <c r="K21" s="8">
        <f t="shared" si="3"/>
        <v>0.34941907315345389</v>
      </c>
      <c r="L21" s="8">
        <f t="shared" si="4"/>
        <v>0.17348673026906267</v>
      </c>
      <c r="M21" s="8">
        <f t="shared" si="5"/>
        <v>0.21454254303363485</v>
      </c>
      <c r="N21" s="8">
        <f t="shared" si="6"/>
        <v>1</v>
      </c>
    </row>
    <row r="22" spans="1:14" x14ac:dyDescent="0.2">
      <c r="A22" s="16">
        <v>42736</v>
      </c>
      <c r="B22" s="7">
        <v>21691.89</v>
      </c>
      <c r="C22" s="7">
        <v>25714.51</v>
      </c>
      <c r="D22" s="7">
        <v>63330.45</v>
      </c>
      <c r="E22" s="7">
        <v>31422.17</v>
      </c>
      <c r="F22" s="21">
        <v>39042.15</v>
      </c>
      <c r="G22" s="7">
        <v>181201.17</v>
      </c>
      <c r="H22" s="6">
        <f t="shared" si="0"/>
        <v>42736</v>
      </c>
      <c r="I22" s="8">
        <f t="shared" si="1"/>
        <v>0.11971164424600568</v>
      </c>
      <c r="J22" s="8">
        <f t="shared" si="2"/>
        <v>0.14191139052799712</v>
      </c>
      <c r="K22" s="8">
        <f t="shared" si="3"/>
        <v>0.34950353797384415</v>
      </c>
      <c r="L22" s="8">
        <f t="shared" si="4"/>
        <v>0.17341041451332789</v>
      </c>
      <c r="M22" s="8">
        <f t="shared" si="5"/>
        <v>0.21546301273882501</v>
      </c>
      <c r="N22" s="8">
        <f t="shared" si="6"/>
        <v>1</v>
      </c>
    </row>
    <row r="23" spans="1:14" x14ac:dyDescent="0.2">
      <c r="A23" s="16">
        <v>42767</v>
      </c>
      <c r="B23" s="7">
        <v>22219.1</v>
      </c>
      <c r="C23" s="7">
        <v>26403.89</v>
      </c>
      <c r="D23" s="7">
        <v>64847.25</v>
      </c>
      <c r="E23" s="7">
        <v>32083.66</v>
      </c>
      <c r="F23" s="21">
        <v>39878.239999999998</v>
      </c>
      <c r="G23" s="7">
        <v>185432.13</v>
      </c>
      <c r="H23" s="6">
        <f t="shared" si="0"/>
        <v>42767</v>
      </c>
      <c r="I23" s="8">
        <f t="shared" si="1"/>
        <v>0.11982335531603934</v>
      </c>
      <c r="J23" s="8">
        <f t="shared" si="2"/>
        <v>0.14239112714716698</v>
      </c>
      <c r="K23" s="8">
        <f t="shared" si="3"/>
        <v>0.34970881259898162</v>
      </c>
      <c r="L23" s="8">
        <f t="shared" si="4"/>
        <v>0.17302104009698857</v>
      </c>
      <c r="M23" s="8">
        <f t="shared" si="5"/>
        <v>0.21505571876891019</v>
      </c>
      <c r="N23" s="8">
        <f t="shared" si="6"/>
        <v>1</v>
      </c>
    </row>
    <row r="24" spans="1:14" x14ac:dyDescent="0.2">
      <c r="A24" s="16">
        <v>42795</v>
      </c>
      <c r="B24" s="7">
        <v>22950.67</v>
      </c>
      <c r="C24" s="7">
        <v>27021.7</v>
      </c>
      <c r="D24" s="7">
        <v>65507.67</v>
      </c>
      <c r="E24" s="7">
        <v>31864.639999999999</v>
      </c>
      <c r="F24" s="21">
        <v>38896.339999999997</v>
      </c>
      <c r="G24" s="7">
        <v>186241.03</v>
      </c>
      <c r="H24" s="6">
        <f t="shared" si="0"/>
        <v>42795</v>
      </c>
      <c r="I24" s="8">
        <f t="shared" si="1"/>
        <v>0.12323100876321398</v>
      </c>
      <c r="J24" s="8">
        <f t="shared" si="2"/>
        <v>0.14508994070747999</v>
      </c>
      <c r="K24" s="8">
        <f t="shared" si="3"/>
        <v>0.35173597353923569</v>
      </c>
      <c r="L24" s="8">
        <f t="shared" si="4"/>
        <v>0.17109355548559843</v>
      </c>
      <c r="M24" s="8">
        <f t="shared" si="5"/>
        <v>0.20884946781061078</v>
      </c>
      <c r="N24" s="8">
        <f t="shared" si="6"/>
        <v>1</v>
      </c>
    </row>
    <row r="25" spans="1:14" x14ac:dyDescent="0.2">
      <c r="A25" s="16">
        <v>42826</v>
      </c>
      <c r="B25" s="7">
        <v>23260.48</v>
      </c>
      <c r="C25" s="7">
        <v>27391.87</v>
      </c>
      <c r="D25" s="7">
        <v>66381.149999999994</v>
      </c>
      <c r="E25" s="7">
        <v>32244.02</v>
      </c>
      <c r="F25" s="21">
        <v>39085.879999999997</v>
      </c>
      <c r="G25" s="7">
        <v>188363.4</v>
      </c>
      <c r="H25" s="6">
        <f t="shared" si="0"/>
        <v>42826</v>
      </c>
      <c r="I25" s="8">
        <f t="shared" si="1"/>
        <v>0.12348725920215924</v>
      </c>
      <c r="J25" s="8">
        <f t="shared" si="2"/>
        <v>0.14542034174367208</v>
      </c>
      <c r="K25" s="8">
        <f t="shared" si="3"/>
        <v>0.35241002232917856</v>
      </c>
      <c r="L25" s="8">
        <f t="shared" si="4"/>
        <v>0.17117985765812255</v>
      </c>
      <c r="M25" s="8">
        <f t="shared" si="5"/>
        <v>0.20750251906686754</v>
      </c>
      <c r="N25" s="8">
        <f t="shared" si="6"/>
        <v>1</v>
      </c>
    </row>
    <row r="26" spans="1:14" x14ac:dyDescent="0.2">
      <c r="A26" s="16">
        <v>42856</v>
      </c>
      <c r="B26" s="7">
        <v>23953.040000000001</v>
      </c>
      <c r="C26" s="7">
        <v>27753.279999999999</v>
      </c>
      <c r="D26" s="7">
        <v>66663.199999999997</v>
      </c>
      <c r="E26" s="7">
        <v>31938.06</v>
      </c>
      <c r="F26" s="21">
        <v>37512.61</v>
      </c>
      <c r="G26" s="7">
        <v>187820.19</v>
      </c>
      <c r="H26" s="6">
        <f t="shared" si="0"/>
        <v>42856</v>
      </c>
      <c r="I26" s="8">
        <f t="shared" si="1"/>
        <v>0.12753176322524218</v>
      </c>
      <c r="J26" s="8">
        <f t="shared" si="2"/>
        <v>0.14776515772878304</v>
      </c>
      <c r="K26" s="8">
        <f t="shared" si="3"/>
        <v>0.35493095816802228</v>
      </c>
      <c r="L26" s="8">
        <f t="shared" si="4"/>
        <v>0.17004593595608652</v>
      </c>
      <c r="M26" s="8">
        <f t="shared" si="5"/>
        <v>0.19972618492186597</v>
      </c>
      <c r="N26" s="8">
        <f t="shared" si="6"/>
        <v>1</v>
      </c>
    </row>
    <row r="27" spans="1:14" x14ac:dyDescent="0.2">
      <c r="A27" s="16">
        <v>42887</v>
      </c>
      <c r="B27" s="7">
        <v>24510.639999999999</v>
      </c>
      <c r="C27" s="7">
        <v>28240.89</v>
      </c>
      <c r="D27" s="7">
        <v>67819.009999999995</v>
      </c>
      <c r="E27" s="7">
        <v>32368.29</v>
      </c>
      <c r="F27" s="21">
        <v>37133.019999999997</v>
      </c>
      <c r="G27" s="7">
        <v>190071.86</v>
      </c>
      <c r="H27" s="6">
        <f t="shared" si="0"/>
        <v>42887</v>
      </c>
      <c r="I27" s="8">
        <f t="shared" si="1"/>
        <v>0.12895459643526402</v>
      </c>
      <c r="J27" s="8">
        <f t="shared" si="2"/>
        <v>0.14858006861194498</v>
      </c>
      <c r="K27" s="8">
        <f t="shared" si="3"/>
        <v>0.35680720965218105</v>
      </c>
      <c r="L27" s="8">
        <f t="shared" si="4"/>
        <v>0.17029501368587652</v>
      </c>
      <c r="M27" s="8">
        <f t="shared" si="5"/>
        <v>0.19536305900305284</v>
      </c>
      <c r="N27" s="8">
        <f t="shared" si="6"/>
        <v>1</v>
      </c>
    </row>
    <row r="28" spans="1:14" x14ac:dyDescent="0.2">
      <c r="A28" s="16">
        <v>42917</v>
      </c>
      <c r="B28" s="7">
        <v>26112.05</v>
      </c>
      <c r="C28" s="7">
        <v>29604.720000000001</v>
      </c>
      <c r="D28" s="7">
        <v>71460.289999999994</v>
      </c>
      <c r="E28" s="7">
        <v>33003.160000000003</v>
      </c>
      <c r="F28" s="21">
        <v>35118.22</v>
      </c>
      <c r="G28" s="7">
        <v>195298.44</v>
      </c>
      <c r="H28" s="6">
        <f t="shared" si="0"/>
        <v>42917</v>
      </c>
      <c r="I28" s="8">
        <f t="shared" si="1"/>
        <v>0.13370332092770429</v>
      </c>
      <c r="J28" s="8">
        <f t="shared" si="2"/>
        <v>0.1515870787293539</v>
      </c>
      <c r="K28" s="8">
        <f t="shared" si="3"/>
        <v>0.36590302513425088</v>
      </c>
      <c r="L28" s="8">
        <f t="shared" si="4"/>
        <v>0.16898834419773145</v>
      </c>
      <c r="M28" s="8">
        <f t="shared" si="5"/>
        <v>0.17981823101095942</v>
      </c>
      <c r="N28" s="8">
        <f t="shared" si="6"/>
        <v>1</v>
      </c>
    </row>
    <row r="29" spans="1:14" x14ac:dyDescent="0.2">
      <c r="A29" s="16">
        <v>42948</v>
      </c>
      <c r="B29" s="7">
        <v>26981.56</v>
      </c>
      <c r="C29" s="7">
        <v>30538.07</v>
      </c>
      <c r="D29" s="7">
        <v>72638.039999999994</v>
      </c>
      <c r="E29" s="7">
        <v>33988.449999999997</v>
      </c>
      <c r="F29" s="21">
        <v>36562.9</v>
      </c>
      <c r="G29" s="7">
        <v>200709.01</v>
      </c>
      <c r="H29" s="6">
        <f t="shared" si="0"/>
        <v>42948</v>
      </c>
      <c r="I29" s="8">
        <f t="shared" si="1"/>
        <v>0.13443123455195161</v>
      </c>
      <c r="J29" s="8">
        <f t="shared" si="2"/>
        <v>0.15215096721367913</v>
      </c>
      <c r="K29" s="8">
        <f t="shared" si="3"/>
        <v>0.36190722080687854</v>
      </c>
      <c r="L29" s="8">
        <f t="shared" si="4"/>
        <v>0.16934192441086723</v>
      </c>
      <c r="M29" s="8">
        <f t="shared" si="5"/>
        <v>0.18216870283999706</v>
      </c>
      <c r="N29" s="8">
        <f t="shared" si="6"/>
        <v>1</v>
      </c>
    </row>
    <row r="30" spans="1:14" x14ac:dyDescent="0.2">
      <c r="A30" s="16">
        <v>42979</v>
      </c>
      <c r="B30" s="7">
        <v>28249.040000000001</v>
      </c>
      <c r="C30" s="7">
        <v>31192.34</v>
      </c>
      <c r="D30" s="7">
        <v>72838.69</v>
      </c>
      <c r="E30" s="7">
        <v>33970.86</v>
      </c>
      <c r="F30" s="21">
        <v>34833.589999999997</v>
      </c>
      <c r="G30" s="7">
        <v>201084.52</v>
      </c>
      <c r="H30" s="6">
        <f t="shared" si="0"/>
        <v>42979</v>
      </c>
      <c r="I30" s="8">
        <f t="shared" si="1"/>
        <v>0.14048341463579594</v>
      </c>
      <c r="J30" s="8">
        <f t="shared" si="2"/>
        <v>0.15512054334167544</v>
      </c>
      <c r="K30" s="8">
        <f t="shared" si="3"/>
        <v>0.36222922580017597</v>
      </c>
      <c r="L30" s="8">
        <f t="shared" si="4"/>
        <v>0.16893821563191438</v>
      </c>
      <c r="M30" s="8">
        <f t="shared" si="5"/>
        <v>0.17322860059043829</v>
      </c>
      <c r="N30" s="8">
        <f t="shared" si="6"/>
        <v>1</v>
      </c>
    </row>
    <row r="31" spans="1:14" x14ac:dyDescent="0.2">
      <c r="A31" s="16">
        <v>43009</v>
      </c>
      <c r="B31" s="7">
        <v>30315.24</v>
      </c>
      <c r="C31" s="7">
        <v>32540.48</v>
      </c>
      <c r="D31" s="7">
        <v>73828.91</v>
      </c>
      <c r="E31" s="7">
        <v>33874</v>
      </c>
      <c r="F31" s="21">
        <v>32454.28</v>
      </c>
      <c r="G31" s="7">
        <v>203012.91</v>
      </c>
      <c r="H31" s="6">
        <f t="shared" si="0"/>
        <v>43009</v>
      </c>
      <c r="I31" s="8">
        <f t="shared" si="1"/>
        <v>0.14932666104830478</v>
      </c>
      <c r="J31" s="8">
        <f t="shared" si="2"/>
        <v>0.16028773736606208</v>
      </c>
      <c r="K31" s="8">
        <f t="shared" si="3"/>
        <v>0.36366608409287865</v>
      </c>
      <c r="L31" s="8">
        <f t="shared" si="4"/>
        <v>0.16685638366545261</v>
      </c>
      <c r="M31" s="8">
        <f t="shared" si="5"/>
        <v>0.15986313382730191</v>
      </c>
      <c r="N31" s="8">
        <f t="shared" si="6"/>
        <v>1</v>
      </c>
    </row>
    <row r="32" spans="1:14" x14ac:dyDescent="0.2">
      <c r="A32" s="16">
        <v>43040</v>
      </c>
      <c r="B32" s="7">
        <v>30591.85</v>
      </c>
      <c r="C32" s="7">
        <v>32435.87</v>
      </c>
      <c r="D32" s="7">
        <v>73380.97</v>
      </c>
      <c r="E32" s="7">
        <v>33402.620000000003</v>
      </c>
      <c r="F32" s="21">
        <v>31055.72</v>
      </c>
      <c r="G32" s="7">
        <v>200867.02</v>
      </c>
      <c r="H32" s="6">
        <f t="shared" si="0"/>
        <v>43040</v>
      </c>
      <c r="I32" s="8">
        <f t="shared" si="1"/>
        <v>0.15229901852479316</v>
      </c>
      <c r="J32" s="8">
        <f t="shared" si="2"/>
        <v>0.16147932099555218</v>
      </c>
      <c r="K32" s="8">
        <f t="shared" si="3"/>
        <v>0.36532114629868062</v>
      </c>
      <c r="L32" s="8">
        <f t="shared" si="4"/>
        <v>0.16629220665493025</v>
      </c>
      <c r="M32" s="8">
        <f t="shared" si="5"/>
        <v>0.15460835731022446</v>
      </c>
      <c r="N32" s="8">
        <f t="shared" si="6"/>
        <v>1</v>
      </c>
    </row>
    <row r="33" spans="1:14" x14ac:dyDescent="0.2">
      <c r="A33" s="16">
        <v>43070</v>
      </c>
      <c r="B33" s="7">
        <v>32690.41</v>
      </c>
      <c r="C33" s="7">
        <v>34476.769999999997</v>
      </c>
      <c r="D33" s="7">
        <v>77005.19</v>
      </c>
      <c r="E33" s="7">
        <v>35009.269999999997</v>
      </c>
      <c r="F33" s="21">
        <v>31330.639999999999</v>
      </c>
      <c r="G33" s="7">
        <v>210512.28</v>
      </c>
      <c r="H33" s="6">
        <f t="shared" si="0"/>
        <v>43070</v>
      </c>
      <c r="I33" s="8">
        <f t="shared" si="1"/>
        <v>0.15528980067101072</v>
      </c>
      <c r="J33" s="8">
        <f t="shared" si="2"/>
        <v>0.16377557641767976</v>
      </c>
      <c r="K33" s="8">
        <f t="shared" si="3"/>
        <v>0.36579904032201827</v>
      </c>
      <c r="L33" s="8">
        <f t="shared" si="4"/>
        <v>0.16630512006235454</v>
      </c>
      <c r="M33" s="8">
        <f t="shared" si="5"/>
        <v>0.14883046252693666</v>
      </c>
      <c r="N33" s="8">
        <f t="shared" si="6"/>
        <v>1</v>
      </c>
    </row>
    <row r="34" spans="1:14" x14ac:dyDescent="0.2">
      <c r="A34" s="16">
        <v>43101</v>
      </c>
      <c r="B34" s="7">
        <v>35688.26</v>
      </c>
      <c r="C34" s="7">
        <v>36917.769999999997</v>
      </c>
      <c r="D34" s="7">
        <v>80449.13</v>
      </c>
      <c r="E34" s="7">
        <v>35947.269999999997</v>
      </c>
      <c r="F34" s="21">
        <v>30597.3</v>
      </c>
      <c r="G34" s="7">
        <v>219599.72</v>
      </c>
      <c r="H34" s="6">
        <f t="shared" si="0"/>
        <v>43101</v>
      </c>
      <c r="I34" s="8">
        <f t="shared" si="1"/>
        <v>0.16251505238713421</v>
      </c>
      <c r="J34" s="8">
        <f t="shared" si="2"/>
        <v>0.16811392109243126</v>
      </c>
      <c r="K34" s="8">
        <f t="shared" si="3"/>
        <v>0.36634441063950357</v>
      </c>
      <c r="L34" s="8">
        <f t="shared" si="4"/>
        <v>0.16369451655038539</v>
      </c>
      <c r="M34" s="8">
        <f t="shared" si="5"/>
        <v>0.13933214486794426</v>
      </c>
      <c r="N34" s="8">
        <f t="shared" si="6"/>
        <v>1</v>
      </c>
    </row>
    <row r="35" spans="1:14" x14ac:dyDescent="0.2">
      <c r="A35" s="16">
        <v>43132</v>
      </c>
      <c r="B35" s="7">
        <v>33730.800000000003</v>
      </c>
      <c r="C35" s="7">
        <v>36244.68</v>
      </c>
      <c r="D35" s="7">
        <v>80707.28</v>
      </c>
      <c r="E35" s="7">
        <v>36599.65</v>
      </c>
      <c r="F35" s="21">
        <v>33733.31</v>
      </c>
      <c r="G35" s="7">
        <v>221015.71</v>
      </c>
      <c r="H35" s="6">
        <f t="shared" si="0"/>
        <v>43132</v>
      </c>
      <c r="I35" s="8">
        <f t="shared" si="1"/>
        <v>0.15261720535612605</v>
      </c>
      <c r="J35" s="8">
        <f t="shared" si="2"/>
        <v>0.16399141943348733</v>
      </c>
      <c r="K35" s="8">
        <f t="shared" si="3"/>
        <v>0.36516535408274825</v>
      </c>
      <c r="L35" s="8">
        <f t="shared" si="4"/>
        <v>0.16559750435840059</v>
      </c>
      <c r="M35" s="8">
        <f t="shared" si="5"/>
        <v>0.15262856201489025</v>
      </c>
      <c r="N35" s="8">
        <f t="shared" si="6"/>
        <v>1</v>
      </c>
    </row>
    <row r="36" spans="1:14" x14ac:dyDescent="0.2">
      <c r="A36" s="16">
        <v>43160</v>
      </c>
      <c r="B36" s="7">
        <v>32940.17</v>
      </c>
      <c r="C36" s="7">
        <v>35411.089999999997</v>
      </c>
      <c r="D36" s="7">
        <v>79635.649999999994</v>
      </c>
      <c r="E36" s="7">
        <v>36064.89</v>
      </c>
      <c r="F36" s="21">
        <v>31489.7</v>
      </c>
      <c r="G36" s="7">
        <v>215541.5</v>
      </c>
      <c r="H36" s="6">
        <f t="shared" si="0"/>
        <v>43160</v>
      </c>
      <c r="I36" s="8">
        <f t="shared" si="1"/>
        <v>0.15282518679697413</v>
      </c>
      <c r="J36" s="8">
        <f t="shared" si="2"/>
        <v>0.16428896523407324</v>
      </c>
      <c r="K36" s="8">
        <f t="shared" si="3"/>
        <v>0.36946782870120137</v>
      </c>
      <c r="L36" s="8">
        <f t="shared" si="4"/>
        <v>0.16732225580688637</v>
      </c>
      <c r="M36" s="8">
        <f t="shared" si="5"/>
        <v>0.14609576346086484</v>
      </c>
      <c r="N36" s="4">
        <f t="shared" si="6"/>
        <v>1</v>
      </c>
    </row>
    <row r="37" spans="1:14" x14ac:dyDescent="0.2">
      <c r="A37" s="16">
        <v>43191</v>
      </c>
      <c r="B37" s="7">
        <v>33719.81</v>
      </c>
      <c r="C37" s="7">
        <v>36021.870000000003</v>
      </c>
      <c r="D37" s="7">
        <v>79533.14</v>
      </c>
      <c r="E37" s="7">
        <v>36272.15</v>
      </c>
      <c r="F37" s="21">
        <v>31879.13</v>
      </c>
      <c r="G37" s="7">
        <v>217426.11</v>
      </c>
      <c r="H37" s="6">
        <f t="shared" si="0"/>
        <v>43191</v>
      </c>
      <c r="I37" s="8">
        <f t="shared" si="1"/>
        <v>0.15508629575353208</v>
      </c>
      <c r="J37" s="8">
        <f t="shared" si="2"/>
        <v>0.1656740765862941</v>
      </c>
      <c r="K37" s="8">
        <f t="shared" si="3"/>
        <v>0.3657938782053361</v>
      </c>
      <c r="L37" s="8">
        <f t="shared" si="4"/>
        <v>0.16682518028768487</v>
      </c>
      <c r="M37" s="8">
        <f t="shared" si="5"/>
        <v>0.14662052317451663</v>
      </c>
      <c r="N37" s="4">
        <f t="shared" si="6"/>
        <v>1</v>
      </c>
    </row>
    <row r="38" spans="1:14" x14ac:dyDescent="0.2">
      <c r="A38" s="16">
        <v>43221</v>
      </c>
      <c r="B38" s="7">
        <v>32687.83</v>
      </c>
      <c r="C38" s="7">
        <v>34788.68</v>
      </c>
      <c r="D38" s="7">
        <v>77996.02</v>
      </c>
      <c r="E38" s="7">
        <v>34852.800000000003</v>
      </c>
      <c r="F38" s="21">
        <v>29625.37</v>
      </c>
      <c r="G38" s="7">
        <v>209950.71</v>
      </c>
      <c r="H38" s="6">
        <f t="shared" si="0"/>
        <v>43221</v>
      </c>
      <c r="I38" s="8">
        <f t="shared" si="1"/>
        <v>0.15569287667567308</v>
      </c>
      <c r="J38" s="8">
        <f t="shared" si="2"/>
        <v>0.16569927293887218</v>
      </c>
      <c r="K38" s="8">
        <f t="shared" si="3"/>
        <v>0.37149681465711648</v>
      </c>
      <c r="L38" s="8">
        <f t="shared" si="4"/>
        <v>0.16600467795512577</v>
      </c>
      <c r="M38" s="8">
        <f t="shared" si="5"/>
        <v>0.14110631014298547</v>
      </c>
      <c r="N38" s="4">
        <f t="shared" si="6"/>
        <v>1</v>
      </c>
    </row>
    <row r="39" spans="1:14" x14ac:dyDescent="0.2">
      <c r="A39" s="16">
        <v>43252</v>
      </c>
      <c r="B39" s="7">
        <v>31048.5</v>
      </c>
      <c r="C39" s="7">
        <v>33465.279999999999</v>
      </c>
      <c r="D39" s="7">
        <v>74144.53</v>
      </c>
      <c r="E39" s="7">
        <v>33836.620000000003</v>
      </c>
      <c r="F39" s="21">
        <v>30531.919999999998</v>
      </c>
      <c r="G39" s="7">
        <v>203026.84</v>
      </c>
      <c r="H39" s="6">
        <f t="shared" si="0"/>
        <v>43252</v>
      </c>
      <c r="I39" s="8">
        <f t="shared" si="1"/>
        <v>0.15292805621168118</v>
      </c>
      <c r="J39" s="8">
        <f t="shared" si="2"/>
        <v>0.16483180253408861</v>
      </c>
      <c r="K39" s="8">
        <f t="shared" si="3"/>
        <v>0.36519570515898292</v>
      </c>
      <c r="L39" s="8">
        <f t="shared" si="4"/>
        <v>0.1666608217908529</v>
      </c>
      <c r="M39" s="8">
        <f t="shared" si="5"/>
        <v>0.1503836635589659</v>
      </c>
      <c r="N39" s="4">
        <f t="shared" si="6"/>
        <v>1</v>
      </c>
    </row>
    <row r="40" spans="1:14" x14ac:dyDescent="0.2">
      <c r="A40" s="16">
        <v>43282</v>
      </c>
      <c r="B40" s="7">
        <v>32675.919999999998</v>
      </c>
      <c r="C40" s="7">
        <v>34862.79</v>
      </c>
      <c r="D40" s="7">
        <v>76155.62</v>
      </c>
      <c r="E40" s="7">
        <v>34870.97</v>
      </c>
      <c r="F40" s="21">
        <v>30853.85</v>
      </c>
      <c r="G40" s="7">
        <v>209419.15</v>
      </c>
      <c r="H40" s="6">
        <f t="shared" si="0"/>
        <v>43282</v>
      </c>
      <c r="I40" s="8">
        <f t="shared" si="1"/>
        <v>0.15603119389988929</v>
      </c>
      <c r="J40" s="8">
        <f t="shared" si="2"/>
        <v>0.16647374416332031</v>
      </c>
      <c r="K40" s="8">
        <f t="shared" si="3"/>
        <v>0.36365165267837252</v>
      </c>
      <c r="L40" s="8">
        <f t="shared" si="4"/>
        <v>0.16651280458353498</v>
      </c>
      <c r="M40" s="8">
        <f t="shared" si="5"/>
        <v>0.14733060467488288</v>
      </c>
      <c r="N40" s="4">
        <f t="shared" si="6"/>
        <v>1</v>
      </c>
    </row>
  </sheetData>
  <autoFilter ref="A1:N1" xr:uid="{E1A72D68-D976-4099-BEEB-5310DBD4C5BD}">
    <sortState ref="A2:N35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output</vt:lpstr>
      <vt:lpstr>info spensiones</vt:lpstr>
      <vt:lpstr>AUMs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2018-04-05T16:05:05Z</dcterms:created>
  <dcterms:modified xsi:type="dcterms:W3CDTF">2018-08-30T02:19:30Z</dcterms:modified>
</cp:coreProperties>
</file>