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L:\Rates &amp; FX\DPP\Credicorp\Aprendizaje\Calculos\"/>
    </mc:Choice>
  </mc:AlternateContent>
  <xr:revisionPtr revIDLastSave="0" documentId="13_ncr:1_{B3F8631B-D121-48E6-8C0A-804924DF5FF1}" xr6:coauthVersionLast="28" xr6:coauthVersionMax="28" xr10:uidLastSave="{00000000-0000-0000-0000-000000000000}"/>
  <bookViews>
    <workbookView xWindow="0" yWindow="0" windowWidth="28800" windowHeight="12210" xr2:uid="{F5EC29D8-E819-4010-A2BE-091946707C28}"/>
  </bookViews>
  <sheets>
    <sheet name="P&amp;L y seguimiento" sheetId="2" r:id="rId1"/>
    <sheet name="Calculadora" sheetId="1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1" i="2" l="1"/>
  <c r="H8" i="2" l="1"/>
  <c r="C5" i="2"/>
  <c r="K7" i="2" l="1"/>
  <c r="K9" i="2" s="1"/>
  <c r="L7" i="2"/>
  <c r="L9" i="2" s="1"/>
  <c r="M7" i="2"/>
  <c r="M9" i="2" s="1"/>
  <c r="N7" i="2"/>
  <c r="N9" i="2" s="1"/>
  <c r="O7" i="2"/>
  <c r="O9" i="2" s="1"/>
  <c r="K6" i="2"/>
  <c r="L6" i="2"/>
  <c r="M6" i="2"/>
  <c r="N6" i="2"/>
  <c r="O6" i="2"/>
  <c r="H15" i="2"/>
  <c r="H9" i="2"/>
  <c r="J12" i="1"/>
  <c r="F13" i="1"/>
  <c r="F12" i="1"/>
  <c r="E13" i="1" l="1"/>
  <c r="E10" i="1"/>
  <c r="E12" i="1"/>
  <c r="E14" i="1" l="1"/>
  <c r="E15" i="1"/>
</calcChain>
</file>

<file path=xl/sharedStrings.xml><?xml version="1.0" encoding="utf-8"?>
<sst xmlns="http://schemas.openxmlformats.org/spreadsheetml/2006/main" count="30" uniqueCount="30">
  <si>
    <t>spot</t>
  </si>
  <si>
    <t>plazo</t>
  </si>
  <si>
    <t>pts forward</t>
  </si>
  <si>
    <t>VP (CLP)</t>
  </si>
  <si>
    <t>deposito CLP</t>
  </si>
  <si>
    <t>tasa deposito CLP</t>
  </si>
  <si>
    <t>dolares iniciales</t>
  </si>
  <si>
    <t>dolares finales</t>
  </si>
  <si>
    <t>rentabilidad Lineal 360</t>
  </si>
  <si>
    <t>rentabilidad lineal 30</t>
  </si>
  <si>
    <t>Spot</t>
  </si>
  <si>
    <t>fixing</t>
  </si>
  <si>
    <t>P&amp;L forward</t>
  </si>
  <si>
    <t>LETE</t>
  </si>
  <si>
    <t>Fecha Settle</t>
  </si>
  <si>
    <t>Yld trade</t>
  </si>
  <si>
    <t>Venc</t>
  </si>
  <si>
    <t>Ptos fwd</t>
  </si>
  <si>
    <t>Plazo</t>
  </si>
  <si>
    <t>PX Settle</t>
  </si>
  <si>
    <t>Rentabilidad macro 3 diaria</t>
  </si>
  <si>
    <t>Rentabilidad periodo Bmk</t>
  </si>
  <si>
    <t>Rentabilidad pesos LETE</t>
  </si>
  <si>
    <t>Rentabilidad pesos LETE ann</t>
  </si>
  <si>
    <t>Rentabilidad macro 3 Ann</t>
  </si>
  <si>
    <t>Escenarios</t>
  </si>
  <si>
    <t>dif</t>
  </si>
  <si>
    <t>retorno 18 días</t>
  </si>
  <si>
    <t>bmk</t>
  </si>
  <si>
    <t>alfa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</si>
</sst>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4" formatCode="_-&quot;$&quot;* #,##0.00_-;\-&quot;$&quot;* #,##0.00_-;_-&quot;$&quot;* &quot;-&quot;??_-;_-@_-"/>
    <numFmt numFmtId="164" formatCode="_-&quot;$&quot;* #,##0_-;\-&quot;$&quot;* #,##0_-;_-&quot;$&quot;* &quot;-&quot;??_-;_-@_-"/>
    <numFmt numFmtId="165" formatCode="0.000%"/>
    <numFmt numFmtId="166" formatCode="0.0000%"/>
    <numFmt numFmtId="167" formatCode="0.0"/>
    <numFmt numFmtId="168" formatCode="0.00000%"/>
    <numFmt numFmtId="169" formatCode="0.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4">
    <xf numFmtId="0" fontId="0" fillId="0" borderId="0" xfId="0"/>
    <xf numFmtId="164" fontId="0" fillId="0" borderId="0" xfId="1" applyNumberFormat="1" applyFont="1"/>
    <xf numFmtId="0" fontId="0" fillId="0" borderId="0" xfId="0" applyAlignment="1">
      <alignment horizontal="center"/>
    </xf>
    <xf numFmtId="164" fontId="0" fillId="0" borderId="0" xfId="1" applyNumberFormat="1" applyFont="1" applyAlignment="1">
      <alignment horizontal="center"/>
    </xf>
    <xf numFmtId="10" fontId="0" fillId="0" borderId="0" xfId="0" applyNumberFormat="1" applyAlignment="1">
      <alignment horizontal="center"/>
    </xf>
    <xf numFmtId="10" fontId="0" fillId="0" borderId="0" xfId="2" applyNumberFormat="1" applyFont="1"/>
    <xf numFmtId="10" fontId="0" fillId="0" borderId="0" xfId="0" applyNumberFormat="1"/>
    <xf numFmtId="165" fontId="0" fillId="0" borderId="0" xfId="2" applyNumberFormat="1" applyFont="1"/>
    <xf numFmtId="166" fontId="0" fillId="0" borderId="0" xfId="2" applyNumberFormat="1" applyFont="1"/>
    <xf numFmtId="167" fontId="0" fillId="0" borderId="0" xfId="0" applyNumberFormat="1"/>
    <xf numFmtId="168" fontId="0" fillId="0" borderId="0" xfId="2" applyNumberFormat="1" applyFont="1"/>
    <xf numFmtId="169" fontId="0" fillId="0" borderId="0" xfId="0" applyNumberFormat="1"/>
    <xf numFmtId="168" fontId="0" fillId="0" borderId="0" xfId="0" applyNumberFormat="1"/>
    <xf numFmtId="0" fontId="2" fillId="0" borderId="0" xfId="0" applyFont="1"/>
    <xf numFmtId="166" fontId="0" fillId="0" borderId="0" xfId="0" applyNumberFormat="1"/>
    <xf numFmtId="14" fontId="0" fillId="0" borderId="0" xfId="0" applyNumberFormat="1"/>
    <xf numFmtId="0" fontId="0" fillId="0" borderId="1" xfId="0" applyBorder="1"/>
    <xf numFmtId="10" fontId="0" fillId="0" borderId="1" xfId="0" applyNumberFormat="1" applyBorder="1"/>
    <xf numFmtId="0" fontId="0" fillId="0" borderId="2" xfId="0" applyBorder="1"/>
    <xf numFmtId="165" fontId="0" fillId="0" borderId="2" xfId="0" applyNumberFormat="1" applyBorder="1"/>
    <xf numFmtId="0" fontId="0" fillId="0" borderId="3" xfId="0" applyBorder="1"/>
    <xf numFmtId="10" fontId="0" fillId="0" borderId="3" xfId="2" applyNumberFormat="1" applyFont="1" applyBorder="1"/>
    <xf numFmtId="0" fontId="0" fillId="0" borderId="0" xfId="0" applyAlignment="1">
      <alignment horizontal="center"/>
    </xf>
    <xf numFmtId="9" fontId="2" fillId="0" borderId="0" xfId="0" applyNumberFormat="1" applyFont="1"/>
  </cellXfs>
  <cellStyles count="3">
    <cellStyle name="Moneda" xfId="1" builtinId="4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95249</xdr:colOff>
      <xdr:row>5</xdr:row>
      <xdr:rowOff>133350</xdr:rowOff>
    </xdr:from>
    <xdr:ext cx="4962525" cy="723900"/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C6D510FC-F79C-43E8-9E43-6ADCADB70D76}"/>
            </a:ext>
          </a:extLst>
        </xdr:cNvPr>
        <xdr:cNvSpPr txBox="1"/>
      </xdr:nvSpPr>
      <xdr:spPr>
        <a:xfrm>
          <a:off x="6410324" y="1085850"/>
          <a:ext cx="4962525" cy="7239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sz="1100"/>
            <a:t>Los sintéticos te dan mejor rentabilidad pero tienen el problema de que </a:t>
          </a:r>
        </a:p>
        <a:p>
          <a:r>
            <a:rPr lang="en-US" sz="1100"/>
            <a:t>me dan</a:t>
          </a:r>
          <a:r>
            <a:rPr lang="en-US" sz="1100" baseline="0"/>
            <a:t> menos liquidez porque tengo que quedarme el depósito más tiempo ya que</a:t>
          </a:r>
        </a:p>
        <a:p>
          <a:r>
            <a:rPr lang="en-US" sz="1100" baseline="0"/>
            <a:t>lo tengo comprometido en el forward.</a:t>
          </a:r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8A3D4-CF80-448B-9B1C-27CE1CCDA3F6}">
  <dimension ref="A2:O15"/>
  <sheetViews>
    <sheetView tabSelected="1" workbookViewId="0">
      <selection activeCell="F13" sqref="F13"/>
    </sheetView>
  </sheetViews>
  <sheetFormatPr baseColWidth="10" defaultRowHeight="15" x14ac:dyDescent="0.25"/>
  <cols>
    <col min="1" max="1" width="15.5703125" bestFit="1" customWidth="1"/>
    <col min="3" max="3" width="18" bestFit="1" customWidth="1"/>
    <col min="4" max="4" width="13.140625" bestFit="1" customWidth="1"/>
    <col min="7" max="7" width="25.28515625" bestFit="1" customWidth="1"/>
    <col min="8" max="8" width="12" bestFit="1" customWidth="1"/>
    <col min="9" max="9" width="11.5703125" customWidth="1"/>
    <col min="10" max="10" width="14" bestFit="1" customWidth="1"/>
    <col min="11" max="11" width="15.42578125" bestFit="1" customWidth="1"/>
    <col min="12" max="13" width="12.140625" bestFit="1" customWidth="1"/>
  </cols>
  <sheetData>
    <row r="2" spans="1:15" x14ac:dyDescent="0.25">
      <c r="G2" t="s">
        <v>10</v>
      </c>
      <c r="H2">
        <v>620</v>
      </c>
    </row>
    <row r="3" spans="1:15" x14ac:dyDescent="0.25">
      <c r="G3" t="s">
        <v>17</v>
      </c>
      <c r="H3">
        <v>-0.2</v>
      </c>
    </row>
    <row r="4" spans="1:15" x14ac:dyDescent="0.25">
      <c r="A4" s="13"/>
      <c r="B4" t="s">
        <v>13</v>
      </c>
      <c r="C4" s="15">
        <v>43266</v>
      </c>
      <c r="G4" t="s">
        <v>14</v>
      </c>
      <c r="H4" s="15">
        <v>43248</v>
      </c>
      <c r="K4" s="22" t="s">
        <v>25</v>
      </c>
      <c r="L4" s="22"/>
      <c r="M4" s="22"/>
      <c r="N4" s="22"/>
      <c r="O4" s="22"/>
    </row>
    <row r="5" spans="1:15" x14ac:dyDescent="0.25">
      <c r="B5" t="s">
        <v>18</v>
      </c>
      <c r="C5">
        <f ca="1">+C4-TODAY()</f>
        <v>18</v>
      </c>
      <c r="G5" t="s">
        <v>19</v>
      </c>
      <c r="H5">
        <v>99.711845999999994</v>
      </c>
      <c r="K5" s="23">
        <v>0.1</v>
      </c>
      <c r="L5" s="23">
        <v>0.2</v>
      </c>
      <c r="M5" s="23">
        <v>0.3</v>
      </c>
      <c r="N5" s="23">
        <v>0.4</v>
      </c>
      <c r="O5" s="23">
        <v>0.5</v>
      </c>
    </row>
    <row r="6" spans="1:15" x14ac:dyDescent="0.25">
      <c r="G6" t="s">
        <v>15</v>
      </c>
      <c r="H6" s="6">
        <v>5.8559E-2</v>
      </c>
      <c r="J6" t="s">
        <v>26</v>
      </c>
      <c r="K6" s="5">
        <f ca="1">+($H$8-$H$11*$C$5/365)*K5</f>
        <v>1.2052585173076151E-4</v>
      </c>
      <c r="L6" s="5">
        <f t="shared" ref="L6:O6" ca="1" si="0">+($H$8-$H$11*$C$5/365)*L5</f>
        <v>2.4105170346152302E-4</v>
      </c>
      <c r="M6" s="5">
        <f t="shared" ca="1" si="0"/>
        <v>3.6157755519228448E-4</v>
      </c>
      <c r="N6" s="5">
        <f t="shared" ca="1" si="0"/>
        <v>4.8210340692304604E-4</v>
      </c>
      <c r="O6" s="5">
        <f t="shared" ca="1" si="0"/>
        <v>6.026292586538075E-4</v>
      </c>
    </row>
    <row r="7" spans="1:15" x14ac:dyDescent="0.25">
      <c r="G7" t="s">
        <v>16</v>
      </c>
      <c r="H7">
        <v>100</v>
      </c>
      <c r="I7" s="5"/>
      <c r="J7" s="5" t="s">
        <v>27</v>
      </c>
      <c r="K7" s="5">
        <f ca="1">+K5*$H$8+$H$11*$C$5/365*(1-K5)</f>
        <v>1.4816217421417207E-3</v>
      </c>
      <c r="L7" s="5">
        <f t="shared" ref="L7:O7" ca="1" si="1">+L5*$H$8+$H$11*$C$5/365*(1-L5)</f>
        <v>1.602147593872482E-3</v>
      </c>
      <c r="M7" s="5">
        <f t="shared" ca="1" si="1"/>
        <v>1.7226734456032436E-3</v>
      </c>
      <c r="N7" s="5">
        <f t="shared" ca="1" si="1"/>
        <v>1.8431992973340049E-3</v>
      </c>
      <c r="O7" s="5">
        <f t="shared" ca="1" si="1"/>
        <v>1.9637251490647665E-3</v>
      </c>
    </row>
    <row r="8" spans="1:15" x14ac:dyDescent="0.25">
      <c r="B8" s="7"/>
      <c r="F8" s="8"/>
      <c r="G8" t="s">
        <v>22</v>
      </c>
      <c r="H8" s="5">
        <f>+(H7*(H3+H2)/(H5*H2)-1)</f>
        <v>2.566354407718574E-3</v>
      </c>
      <c r="J8" t="s">
        <v>28</v>
      </c>
      <c r="K8" s="5">
        <v>2.7265698000000001E-3</v>
      </c>
      <c r="L8" s="5">
        <v>2.7265698000000001E-3</v>
      </c>
      <c r="M8" s="5">
        <v>2.7265698000000001E-3</v>
      </c>
      <c r="N8" s="5">
        <v>2.7265698000000001E-3</v>
      </c>
      <c r="O8" s="5">
        <v>2.7265698000000001E-3</v>
      </c>
    </row>
    <row r="9" spans="1:15" x14ac:dyDescent="0.25">
      <c r="G9" t="s">
        <v>23</v>
      </c>
      <c r="H9" s="5">
        <f ca="1">+H8*365/C5</f>
        <v>5.2039964378737751E-2</v>
      </c>
      <c r="J9" t="s">
        <v>29</v>
      </c>
      <c r="K9" s="6">
        <f ca="1">+K7-K8</f>
        <v>-1.2449480578582794E-3</v>
      </c>
      <c r="L9" s="6">
        <f t="shared" ref="L9:O9" ca="1" si="2">+L7-L8</f>
        <v>-1.1244222061275182E-3</v>
      </c>
      <c r="M9" s="6">
        <f t="shared" ca="1" si="2"/>
        <v>-1.0038963543967565E-3</v>
      </c>
      <c r="N9" s="6">
        <f t="shared" ca="1" si="2"/>
        <v>-8.8337050266599527E-4</v>
      </c>
      <c r="O9" s="6">
        <f t="shared" ca="1" si="2"/>
        <v>-7.628446509352336E-4</v>
      </c>
    </row>
    <row r="10" spans="1:15" x14ac:dyDescent="0.25">
      <c r="B10" s="9"/>
      <c r="C10" s="10"/>
      <c r="I10" s="5"/>
      <c r="J10" s="7"/>
    </row>
    <row r="11" spans="1:15" x14ac:dyDescent="0.25">
      <c r="B11" s="11"/>
      <c r="C11" s="10"/>
      <c r="G11" s="16" t="s">
        <v>24</v>
      </c>
      <c r="H11" s="17">
        <f>0.23%*12</f>
        <v>2.76E-2</v>
      </c>
      <c r="J11" s="6"/>
    </row>
    <row r="12" spans="1:15" x14ac:dyDescent="0.25">
      <c r="C12" s="12"/>
      <c r="I12" s="5"/>
    </row>
    <row r="13" spans="1:15" x14ac:dyDescent="0.25">
      <c r="B13" s="11"/>
      <c r="I13" s="8"/>
      <c r="J13" s="14"/>
    </row>
    <row r="14" spans="1:15" x14ac:dyDescent="0.25">
      <c r="B14" s="11"/>
      <c r="G14" s="18" t="s">
        <v>20</v>
      </c>
      <c r="H14" s="19">
        <v>1.514761E-4</v>
      </c>
    </row>
    <row r="15" spans="1:15" x14ac:dyDescent="0.25">
      <c r="B15" s="11"/>
      <c r="G15" s="20" t="s">
        <v>21</v>
      </c>
      <c r="H15" s="21">
        <f ca="1">+H14*C5</f>
        <v>2.7265698000000001E-3</v>
      </c>
    </row>
  </sheetData>
  <mergeCells count="1">
    <mergeCell ref="K4:O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172DF-782C-485D-9369-9BAFB66BFEA5}">
  <dimension ref="D4:J15"/>
  <sheetViews>
    <sheetView workbookViewId="0">
      <selection activeCell="F7" sqref="F7"/>
    </sheetView>
  </sheetViews>
  <sheetFormatPr baseColWidth="10" defaultRowHeight="15" x14ac:dyDescent="0.25"/>
  <cols>
    <col min="4" max="4" width="21.28515625" bestFit="1" customWidth="1"/>
    <col min="5" max="5" width="16.28515625" bestFit="1" customWidth="1"/>
    <col min="6" max="6" width="12.5703125" bestFit="1" customWidth="1"/>
  </cols>
  <sheetData>
    <row r="4" spans="4:10" x14ac:dyDescent="0.25">
      <c r="F4" t="s">
        <v>11</v>
      </c>
    </row>
    <row r="5" spans="4:10" x14ac:dyDescent="0.25">
      <c r="D5" s="2" t="s">
        <v>0</v>
      </c>
      <c r="E5" s="2">
        <v>630</v>
      </c>
      <c r="F5">
        <v>635</v>
      </c>
    </row>
    <row r="6" spans="4:10" x14ac:dyDescent="0.25">
      <c r="D6" s="2" t="s">
        <v>1</v>
      </c>
      <c r="E6" s="2">
        <v>30</v>
      </c>
    </row>
    <row r="7" spans="4:10" x14ac:dyDescent="0.25">
      <c r="D7" s="2" t="s">
        <v>4</v>
      </c>
      <c r="E7" s="3">
        <v>100000000</v>
      </c>
    </row>
    <row r="8" spans="4:10" x14ac:dyDescent="0.25">
      <c r="D8" s="2" t="s">
        <v>5</v>
      </c>
      <c r="E8" s="4">
        <v>2.2000000000000001E-3</v>
      </c>
    </row>
    <row r="9" spans="4:10" x14ac:dyDescent="0.25">
      <c r="D9" s="2" t="s">
        <v>2</v>
      </c>
      <c r="E9" s="2">
        <v>0.1</v>
      </c>
      <c r="F9">
        <v>636</v>
      </c>
    </row>
    <row r="10" spans="4:10" x14ac:dyDescent="0.25">
      <c r="D10" s="2" t="s">
        <v>3</v>
      </c>
      <c r="E10" s="3">
        <f>+E7/(1+E8*E6/30)</f>
        <v>99780482.937537417</v>
      </c>
    </row>
    <row r="12" spans="4:10" x14ac:dyDescent="0.25">
      <c r="D12" s="2" t="s">
        <v>6</v>
      </c>
      <c r="E12" s="1">
        <f>+E10/E5</f>
        <v>158381.71894847209</v>
      </c>
      <c r="F12" s="1">
        <f>+E10/F5</f>
        <v>157134.61879927153</v>
      </c>
      <c r="G12" s="5"/>
      <c r="H12" s="5"/>
      <c r="I12" s="6" t="s">
        <v>12</v>
      </c>
      <c r="J12">
        <f>+(F9-(E5+E9))</f>
        <v>5.8999999999999773</v>
      </c>
    </row>
    <row r="13" spans="4:10" x14ac:dyDescent="0.25">
      <c r="D13" s="2" t="s">
        <v>7</v>
      </c>
      <c r="E13" s="1">
        <f>+E7/(E5+E9)</f>
        <v>158704.96746548166</v>
      </c>
      <c r="F13" s="1">
        <f>+E7/F9</f>
        <v>157232.70440251572</v>
      </c>
    </row>
    <row r="14" spans="4:10" x14ac:dyDescent="0.25">
      <c r="D14" s="2" t="s">
        <v>8</v>
      </c>
      <c r="E14" s="5">
        <f>+(E13/E12-1)*360/E6</f>
        <v>2.4491350579271653E-2</v>
      </c>
    </row>
    <row r="15" spans="4:10" x14ac:dyDescent="0.25">
      <c r="D15" s="2" t="s">
        <v>9</v>
      </c>
      <c r="E15" s="5">
        <f>+(E13/E12-1)*30/E6</f>
        <v>2.0409458816059711E-3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P&amp;L y seguimiento</vt:lpstr>
      <vt:lpstr>Calculadora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Posch Ponce</dc:creator>
  <cp:lastModifiedBy>Diego Posch Ponce</cp:lastModifiedBy>
  <dcterms:created xsi:type="dcterms:W3CDTF">2017-11-09T15:51:10Z</dcterms:created>
  <dcterms:modified xsi:type="dcterms:W3CDTF">2018-05-28T17:24:59Z</dcterms:modified>
</cp:coreProperties>
</file>