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Argentina Liquidez\"/>
    </mc:Choice>
  </mc:AlternateContent>
  <xr:revisionPtr revIDLastSave="0" documentId="13_ncr:1_{00AC2EDF-CE62-417A-A1FD-DC82D110E089}" xr6:coauthVersionLast="40" xr6:coauthVersionMax="40" xr10:uidLastSave="{00000000-0000-0000-0000-000000000000}"/>
  <bookViews>
    <workbookView xWindow="28680" yWindow="-120" windowWidth="29040" windowHeight="15840" xr2:uid="{3C19FB24-A536-4E0E-B404-EEFC9EBB849C}"/>
  </bookViews>
  <sheets>
    <sheet name="25-02-2019" sheetId="4" r:id="rId1"/>
    <sheet name="31-01-2019" sheetId="3" r:id="rId2"/>
    <sheet name="22-02-2019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4" l="1"/>
  <c r="L24" i="4"/>
  <c r="L23" i="4"/>
  <c r="K25" i="4"/>
  <c r="K24" i="4"/>
  <c r="Q23" i="4"/>
  <c r="Q36" i="4"/>
  <c r="Q35" i="4"/>
  <c r="Q34" i="4"/>
  <c r="P35" i="4"/>
  <c r="P34" i="4"/>
  <c r="P23" i="4"/>
  <c r="K19" i="4"/>
  <c r="K18" i="4"/>
  <c r="F27" i="4"/>
  <c r="F25" i="4"/>
  <c r="F24" i="4"/>
  <c r="E24" i="4"/>
  <c r="K12" i="4"/>
  <c r="K13" i="4"/>
  <c r="K14" i="4"/>
  <c r="K11" i="4"/>
  <c r="J12" i="4"/>
  <c r="J13" i="4"/>
  <c r="J14" i="4"/>
  <c r="J11" i="4"/>
  <c r="D19" i="4"/>
  <c r="G12" i="4"/>
  <c r="H12" i="4" s="1"/>
  <c r="I12" i="4" s="1"/>
  <c r="G14" i="4"/>
  <c r="G13" i="4"/>
  <c r="G11" i="4"/>
  <c r="D24" i="4"/>
  <c r="D25" i="4"/>
  <c r="J7" i="4"/>
  <c r="J5" i="4"/>
  <c r="K5" i="4" s="1"/>
  <c r="J6" i="4"/>
  <c r="J4" i="4"/>
  <c r="D20" i="4"/>
  <c r="H32" i="4"/>
  <c r="G6" i="4"/>
  <c r="G5" i="4"/>
  <c r="G4" i="4"/>
  <c r="H11" i="4" l="1"/>
  <c r="I11" i="4" s="1"/>
  <c r="K6" i="4"/>
  <c r="H5" i="4"/>
  <c r="I5" i="4" s="1"/>
  <c r="H13" i="4"/>
  <c r="I13" i="4" s="1"/>
  <c r="H14" i="4"/>
  <c r="I14" i="4" s="1"/>
  <c r="K4" i="4"/>
  <c r="J16" i="4"/>
  <c r="K7" i="4"/>
  <c r="J8" i="4"/>
  <c r="H31" i="4" s="1"/>
  <c r="H33" i="4" s="1"/>
  <c r="D27" i="4"/>
  <c r="H6" i="4"/>
  <c r="I6" i="4" s="1"/>
  <c r="H4" i="4"/>
  <c r="I4" i="4" s="1"/>
  <c r="G29" i="3"/>
  <c r="H8" i="3"/>
  <c r="H7" i="3"/>
  <c r="H6" i="3"/>
  <c r="D26" i="3"/>
  <c r="O21" i="3"/>
  <c r="N7" i="3"/>
  <c r="N8" i="3" s="1"/>
  <c r="N6" i="3"/>
  <c r="G7" i="3"/>
  <c r="G6" i="3"/>
  <c r="K16" i="4" l="1"/>
  <c r="K8" i="4"/>
  <c r="I31" i="4" s="1"/>
  <c r="H35" i="4"/>
  <c r="I32" i="4"/>
  <c r="I33" i="4" s="1"/>
  <c r="G8" i="3"/>
  <c r="G11" i="3" s="1"/>
  <c r="G16" i="3" s="1"/>
  <c r="P20" i="1"/>
  <c r="G7" i="1"/>
  <c r="P23" i="1" s="1"/>
  <c r="G6" i="1"/>
  <c r="N25" i="1" s="1"/>
  <c r="P26" i="1" s="1"/>
  <c r="N16" i="1" l="1"/>
  <c r="P17" i="1" s="1"/>
  <c r="G8" i="1"/>
  <c r="G11" i="1" s="1"/>
  <c r="H15" i="1" s="1"/>
  <c r="N22" i="1"/>
  <c r="H8" i="1" l="1"/>
</calcChain>
</file>

<file path=xl/sharedStrings.xml><?xml version="1.0" encoding="utf-8"?>
<sst xmlns="http://schemas.openxmlformats.org/spreadsheetml/2006/main" count="110" uniqueCount="61">
  <si>
    <t>Lecap</t>
  </si>
  <si>
    <t>nominales</t>
  </si>
  <si>
    <t>Lecap 22-02-2019</t>
  </si>
  <si>
    <t>Lecap 28-02-2019</t>
  </si>
  <si>
    <t>Valor presente [ARS]</t>
  </si>
  <si>
    <t>Valorización al 22-02-2019</t>
  </si>
  <si>
    <t>precio</t>
  </si>
  <si>
    <t>Contabilidad Fondo</t>
  </si>
  <si>
    <t>Custodia "Real"</t>
  </si>
  <si>
    <t>observación</t>
  </si>
  <si>
    <t>USDARS</t>
  </si>
  <si>
    <t>Debe</t>
  </si>
  <si>
    <t>Caja</t>
  </si>
  <si>
    <t>Haber</t>
  </si>
  <si>
    <t>Lecaps</t>
  </si>
  <si>
    <t>Vencimiento de la lecap que teníamos 
contablemente (Vencimiento 22-02-2019)</t>
  </si>
  <si>
    <t xml:space="preserve">Esto fue lo que creíamos que teníamos contablmente y 
que ocupamos para comprar lecap que vence en mayo.
</t>
  </si>
  <si>
    <t>Vendemos la lecap que teniamos en cartera para 
hacer frente a la plata que nos flataba</t>
  </si>
  <si>
    <t>Compramos la lebac que teníamos efectivamente 
en cartera con vencimiento 28-02-2019</t>
  </si>
  <si>
    <t>haber</t>
  </si>
  <si>
    <t>Valorización al 31-01-2019</t>
  </si>
  <si>
    <t xml:space="preserve">ARGTB0319 </t>
  </si>
  <si>
    <t xml:space="preserve">ARGTB0419 </t>
  </si>
  <si>
    <t xml:space="preserve">ARGTB0519 </t>
  </si>
  <si>
    <t>codigo_ins</t>
  </si>
  <si>
    <t>nom</t>
  </si>
  <si>
    <t>W</t>
  </si>
  <si>
    <t>FX 22-02</t>
  </si>
  <si>
    <t>FX 25-02</t>
  </si>
  <si>
    <t>Precio 25/02</t>
  </si>
  <si>
    <t>Precio 22/02</t>
  </si>
  <si>
    <t>FX</t>
  </si>
  <si>
    <t>Retorno ARS</t>
  </si>
  <si>
    <t>Retorno USD</t>
  </si>
  <si>
    <t>CTR USD</t>
  </si>
  <si>
    <t>ARGTB 28/02</t>
  </si>
  <si>
    <t>ARS</t>
  </si>
  <si>
    <t>USD</t>
  </si>
  <si>
    <t>Patrimonio T-1</t>
  </si>
  <si>
    <t>Patrimonio T</t>
  </si>
  <si>
    <t>Retorno sin ajuste</t>
  </si>
  <si>
    <t>Ajuste tasa USD</t>
  </si>
  <si>
    <t>Reajuste</t>
  </si>
  <si>
    <t>Tasa</t>
  </si>
  <si>
    <t>Caja Sant [ARS]</t>
  </si>
  <si>
    <t>Caja Galicia [ARS]</t>
  </si>
  <si>
    <t>Caja City USD</t>
  </si>
  <si>
    <t>Precio 21/02</t>
  </si>
  <si>
    <t>FX 21-02</t>
  </si>
  <si>
    <t>Fines 25-02-2019</t>
  </si>
  <si>
    <t>Fines 22-02-2019</t>
  </si>
  <si>
    <t>Total</t>
  </si>
  <si>
    <t>ok</t>
  </si>
  <si>
    <t>Patrimonio 22</t>
  </si>
  <si>
    <t>Patrimonio 25</t>
  </si>
  <si>
    <t>A</t>
  </si>
  <si>
    <t>Psivo</t>
  </si>
  <si>
    <t>Pat</t>
  </si>
  <si>
    <t>Gastos</t>
  </si>
  <si>
    <t>Gastos 22/02</t>
  </si>
  <si>
    <t>Gastos 25/02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</si>
</sst>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43" formatCode="_ * #,##0.00_ ;_ * \-#,##0.00_ ;_ * &quot;-&quot;??_ ;_ @_ "/>
    <numFmt numFmtId="164" formatCode="0.00000"/>
    <numFmt numFmtId="165" formatCode="_ * #,##0.0000_ ;_ * \-#,##0.0000_ ;_ * &quot;-&quot;_ ;_ @_ "/>
    <numFmt numFmtId="167" formatCode="_ * #,##0.00_ ;_ * \-#,##0.00_ ;_ * &quot;-&quot;_ ;_ @_ "/>
    <numFmt numFmtId="170" formatCode="0.000%"/>
    <numFmt numFmtId="174" formatCode="0.0000"/>
    <numFmt numFmtId="180" formatCode="_ * #,##0.00000_ ;_ * \-#,##0.00000_ ;_ * &quot;-&quot;??_ ;_ @_ "/>
    <numFmt numFmtId="181" formatCode="_ * #,##0.000000_ ;_ * \-#,##0.00000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1" fontId="0" fillId="0" borderId="0" xfId="1" applyFont="1" applyAlignment="1">
      <alignment horizontal="center"/>
    </xf>
    <xf numFmtId="41" fontId="0" fillId="0" borderId="0" xfId="1" applyFont="1"/>
    <xf numFmtId="41" fontId="0" fillId="0" borderId="0" xfId="0" applyNumberFormat="1"/>
    <xf numFmtId="164" fontId="0" fillId="0" borderId="0" xfId="0" applyNumberFormat="1" applyAlignment="1">
      <alignment horizontal="center"/>
    </xf>
    <xf numFmtId="41" fontId="0" fillId="2" borderId="0" xfId="1" applyFont="1" applyFill="1" applyAlignment="1">
      <alignment horizontal="center"/>
    </xf>
    <xf numFmtId="10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43" fontId="0" fillId="0" borderId="0" xfId="0" applyNumberFormat="1"/>
    <xf numFmtId="170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174" fontId="0" fillId="0" borderId="0" xfId="0" applyNumberFormat="1"/>
    <xf numFmtId="170" fontId="0" fillId="0" borderId="0" xfId="2" applyNumberFormat="1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1" fontId="0" fillId="0" borderId="2" xfId="0" applyNumberFormat="1" applyBorder="1" applyAlignment="1">
      <alignment horizontal="center"/>
    </xf>
    <xf numFmtId="41" fontId="0" fillId="0" borderId="2" xfId="1" applyFont="1" applyBorder="1"/>
    <xf numFmtId="180" fontId="0" fillId="0" borderId="0" xfId="0" applyNumberFormat="1"/>
    <xf numFmtId="170" fontId="3" fillId="0" borderId="0" xfId="2" applyNumberFormat="1" applyFont="1"/>
    <xf numFmtId="181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3" xfId="0" applyNumberFormat="1" applyBorder="1" applyAlignment="1">
      <alignment horizontal="center"/>
    </xf>
    <xf numFmtId="41" fontId="0" fillId="0" borderId="3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41" fontId="0" fillId="0" borderId="4" xfId="1" applyFont="1" applyBorder="1"/>
    <xf numFmtId="43" fontId="0" fillId="0" borderId="3" xfId="0" applyNumberFormat="1" applyBorder="1"/>
    <xf numFmtId="0" fontId="0" fillId="0" borderId="4" xfId="0" applyBorder="1"/>
    <xf numFmtId="167" fontId="0" fillId="0" borderId="3" xfId="1" applyNumberFormat="1" applyFont="1" applyBorder="1"/>
    <xf numFmtId="14" fontId="0" fillId="0" borderId="0" xfId="1" applyNumberFormat="1" applyFont="1"/>
    <xf numFmtId="43" fontId="0" fillId="3" borderId="0" xfId="0" applyNumberFormat="1" applyFill="1"/>
    <xf numFmtId="43" fontId="0" fillId="3" borderId="3" xfId="0" applyNumberFormat="1" applyFill="1" applyBorder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5EEF-06CE-4BA5-858B-2F28F323AE2B}">
  <dimension ref="B3:R36"/>
  <sheetViews>
    <sheetView tabSelected="1" workbookViewId="0">
      <selection activeCell="L4" sqref="L4"/>
    </sheetView>
  </sheetViews>
  <sheetFormatPr baseColWidth="10" defaultRowHeight="15" x14ac:dyDescent="0.25"/>
  <cols>
    <col min="2" max="2" width="16.42578125" style="1" bestFit="1" customWidth="1"/>
    <col min="3" max="3" width="12" style="1" bestFit="1" customWidth="1"/>
    <col min="4" max="4" width="12.7109375" style="1" bestFit="1" customWidth="1"/>
    <col min="5" max="5" width="11.85546875" bestFit="1" customWidth="1"/>
    <col min="6" max="6" width="12.5703125" bestFit="1" customWidth="1"/>
    <col min="7" max="7" width="12" bestFit="1" customWidth="1"/>
    <col min="9" max="9" width="17.140625" bestFit="1" customWidth="1"/>
    <col min="10" max="10" width="14.7109375" bestFit="1" customWidth="1"/>
    <col min="11" max="14" width="13.5703125" bestFit="1" customWidth="1"/>
    <col min="15" max="15" width="12.5703125" bestFit="1" customWidth="1"/>
    <col min="16" max="16" width="14.5703125" bestFit="1" customWidth="1"/>
  </cols>
  <sheetData>
    <row r="3" spans="2:17" x14ac:dyDescent="0.25">
      <c r="B3" s="1" t="s">
        <v>24</v>
      </c>
      <c r="C3" s="1" t="s">
        <v>25</v>
      </c>
      <c r="D3" s="1" t="s">
        <v>26</v>
      </c>
      <c r="E3" s="1" t="s">
        <v>29</v>
      </c>
      <c r="F3" s="1" t="s">
        <v>30</v>
      </c>
      <c r="G3" s="1" t="s">
        <v>32</v>
      </c>
      <c r="H3" s="1" t="s">
        <v>33</v>
      </c>
      <c r="I3" s="1" t="s">
        <v>34</v>
      </c>
      <c r="J3" s="1" t="s">
        <v>41</v>
      </c>
      <c r="K3" s="1" t="s">
        <v>42</v>
      </c>
      <c r="L3" s="1"/>
      <c r="M3" s="1"/>
    </row>
    <row r="4" spans="2:17" x14ac:dyDescent="0.25">
      <c r="B4" s="1" t="s">
        <v>21</v>
      </c>
      <c r="C4" s="3">
        <v>95344674</v>
      </c>
      <c r="D4" s="1">
        <v>0.21123800000000001</v>
      </c>
      <c r="E4">
        <v>1.1912499999999999</v>
      </c>
      <c r="F4" s="20">
        <v>1.1914549999999999</v>
      </c>
      <c r="G4" s="22">
        <f>+E4/F4-1</f>
        <v>-1.7205853347379563E-4</v>
      </c>
      <c r="H4" s="8">
        <f>+(1+G4)*(1+$D$20)-1</f>
        <v>7.3138195601039069E-3</v>
      </c>
      <c r="I4" s="22">
        <f>+H4*D4</f>
        <v>1.5449566162372291E-3</v>
      </c>
      <c r="J4" s="4">
        <f>+C4*E4/$C$19</f>
        <v>2893615.8918594606</v>
      </c>
      <c r="K4" s="4">
        <f>+J4*(1+$D$20)</f>
        <v>2915280.8753208416</v>
      </c>
      <c r="L4" s="4"/>
      <c r="M4" s="4"/>
    </row>
    <row r="5" spans="2:17" x14ac:dyDescent="0.25">
      <c r="B5" s="1" t="s">
        <v>22</v>
      </c>
      <c r="C5" s="3">
        <v>185000000</v>
      </c>
      <c r="D5" s="1">
        <v>0.412354</v>
      </c>
      <c r="E5">
        <v>1.19947</v>
      </c>
      <c r="F5" s="20">
        <v>1.1986749999999999</v>
      </c>
      <c r="G5" s="22">
        <f t="shared" ref="G5:G6" si="0">+E5/F5-1</f>
        <v>6.6323231901899149E-4</v>
      </c>
      <c r="H5" s="8">
        <f>+(1+G5)*(1+$D$20)-1</f>
        <v>8.1553643741385518E-3</v>
      </c>
      <c r="I5" s="22">
        <f t="shared" ref="I5:I6" si="1">+H5*D5</f>
        <v>3.3628971211335282E-3</v>
      </c>
      <c r="J5" s="4">
        <f>+C5*E5/$C$19</f>
        <v>5653308.0095893936</v>
      </c>
      <c r="K5" s="4">
        <f>+J5*(1+$D$20)</f>
        <v>5695635.2669404522</v>
      </c>
    </row>
    <row r="6" spans="2:17" x14ac:dyDescent="0.25">
      <c r="B6" s="1" t="s">
        <v>23</v>
      </c>
      <c r="C6" s="3">
        <v>173000000</v>
      </c>
      <c r="D6" s="1">
        <v>0.37640699999999999</v>
      </c>
      <c r="E6">
        <v>1.17106</v>
      </c>
      <c r="F6" s="20">
        <v>1.170075</v>
      </c>
      <c r="G6" s="22">
        <f t="shared" si="0"/>
        <v>8.418263786509339E-4</v>
      </c>
      <c r="H6" s="8">
        <f>+(1+G6)*(1+$D$20)-1</f>
        <v>8.3352955971995879E-3</v>
      </c>
      <c r="I6" s="22">
        <f t="shared" si="1"/>
        <v>3.1374636098551053E-3</v>
      </c>
      <c r="J6" s="4">
        <f>+C6*E6/$C$19</f>
        <v>5161391.2263672659</v>
      </c>
      <c r="K6" s="4">
        <f>+J6*(1+$D$20)</f>
        <v>5200035.4209445594</v>
      </c>
    </row>
    <row r="7" spans="2:17" x14ac:dyDescent="0.25">
      <c r="B7" s="24" t="s">
        <v>35</v>
      </c>
      <c r="C7" s="26">
        <v>9652282</v>
      </c>
      <c r="D7" s="24"/>
      <c r="E7" s="30">
        <v>1.2264170000000001</v>
      </c>
      <c r="F7" s="25"/>
      <c r="G7" s="25"/>
      <c r="H7" s="25"/>
      <c r="I7" s="25"/>
      <c r="J7" s="27">
        <f>+C7*E7/$C$19</f>
        <v>301584.9691502279</v>
      </c>
      <c r="K7" s="27">
        <f>+J7*(1+$D$20)</f>
        <v>303842.98597520537</v>
      </c>
    </row>
    <row r="8" spans="2:17" x14ac:dyDescent="0.25">
      <c r="J8" s="5">
        <f>+SUM(J4:J7)</f>
        <v>14009900.096966347</v>
      </c>
      <c r="K8" s="5">
        <f>+SUM(K4:K7)</f>
        <v>14114794.549181059</v>
      </c>
    </row>
    <row r="9" spans="2:17" x14ac:dyDescent="0.25">
      <c r="L9" s="4"/>
      <c r="P9" t="s">
        <v>59</v>
      </c>
      <c r="Q9" t="s">
        <v>60</v>
      </c>
    </row>
    <row r="10" spans="2:17" x14ac:dyDescent="0.25">
      <c r="B10" s="1" t="s">
        <v>24</v>
      </c>
      <c r="C10" s="1" t="s">
        <v>25</v>
      </c>
      <c r="D10" s="1" t="s">
        <v>26</v>
      </c>
      <c r="E10" s="1" t="s">
        <v>30</v>
      </c>
      <c r="F10" s="1" t="s">
        <v>47</v>
      </c>
      <c r="G10" s="1" t="s">
        <v>32</v>
      </c>
      <c r="H10" s="1" t="s">
        <v>33</v>
      </c>
      <c r="I10" s="1" t="s">
        <v>34</v>
      </c>
      <c r="J10" s="1" t="s">
        <v>41</v>
      </c>
      <c r="K10" s="1" t="s">
        <v>42</v>
      </c>
      <c r="P10" s="4">
        <v>5891</v>
      </c>
      <c r="Q10">
        <v>6919</v>
      </c>
    </row>
    <row r="11" spans="2:17" x14ac:dyDescent="0.25">
      <c r="B11" s="1" t="s">
        <v>21</v>
      </c>
      <c r="C11" s="3">
        <v>95344674</v>
      </c>
      <c r="E11">
        <v>1.1914549999999999</v>
      </c>
      <c r="F11" s="20">
        <v>1.19068</v>
      </c>
      <c r="G11" s="22">
        <f>+E11/F11-1</f>
        <v>6.5088856787709481E-4</v>
      </c>
      <c r="H11" s="8">
        <f>+(1+G11)*(1+$D$20)-1</f>
        <v>8.1429282032787764E-3</v>
      </c>
      <c r="I11" s="22">
        <f>+H11*D11</f>
        <v>0</v>
      </c>
      <c r="J11" s="4">
        <f>+C11*E11/$C$18</f>
        <v>2864080.6125730835</v>
      </c>
      <c r="K11" s="4">
        <f>+J11*(1+$D$19)</f>
        <v>2894113.8488439987</v>
      </c>
      <c r="P11" s="4">
        <v>1709</v>
      </c>
      <c r="Q11">
        <v>1753</v>
      </c>
    </row>
    <row r="12" spans="2:17" x14ac:dyDescent="0.25">
      <c r="B12" s="1" t="s">
        <v>22</v>
      </c>
      <c r="C12" s="3">
        <v>90000000</v>
      </c>
      <c r="E12">
        <v>1.1986749999999999</v>
      </c>
      <c r="F12" s="20">
        <v>1.1197999999999999</v>
      </c>
      <c r="G12" s="22">
        <f>+E12/F12-1</f>
        <v>7.0436685122343246E-2</v>
      </c>
      <c r="H12" s="8">
        <f>+(1+G12)*(1+$D$20)-1</f>
        <v>7.8451222623631578E-2</v>
      </c>
      <c r="I12" s="22">
        <f t="shared" ref="I12" si="2">+H12*D12</f>
        <v>0</v>
      </c>
      <c r="J12" s="4">
        <f t="shared" ref="J12:J14" si="3">+C12*E12/$C$18</f>
        <v>2719913.6229209369</v>
      </c>
      <c r="K12" s="4">
        <f t="shared" ref="K12:K14" si="4">+J12*(1+$D$19)</f>
        <v>2748435.099626258</v>
      </c>
      <c r="P12" s="4">
        <v>3045</v>
      </c>
      <c r="Q12">
        <v>3136</v>
      </c>
    </row>
    <row r="13" spans="2:17" x14ac:dyDescent="0.25">
      <c r="B13" s="1" t="s">
        <v>22</v>
      </c>
      <c r="C13" s="3">
        <v>95000000</v>
      </c>
      <c r="E13">
        <v>1.1986749999999999</v>
      </c>
      <c r="F13" s="20">
        <v>1.2</v>
      </c>
      <c r="G13" s="22">
        <f>+E13/F13-1</f>
        <v>-1.1041666666666838E-3</v>
      </c>
      <c r="H13" s="8">
        <f>+(1+G13)*(1+$D$20)-1</f>
        <v>6.3747325782854691E-3</v>
      </c>
      <c r="I13" s="22">
        <f t="shared" ref="I13:I14" si="5">+H13*D13</f>
        <v>0</v>
      </c>
      <c r="J13" s="4">
        <f t="shared" si="3"/>
        <v>2871019.9353054333</v>
      </c>
      <c r="K13" s="4">
        <f t="shared" si="4"/>
        <v>2901125.9384943834</v>
      </c>
      <c r="P13" s="4">
        <v>2558</v>
      </c>
      <c r="Q13">
        <v>2581</v>
      </c>
    </row>
    <row r="14" spans="2:17" x14ac:dyDescent="0.25">
      <c r="B14" s="1" t="s">
        <v>23</v>
      </c>
      <c r="C14" s="3">
        <v>173000000</v>
      </c>
      <c r="E14">
        <v>1.170075</v>
      </c>
      <c r="F14" s="20">
        <v>1.1685000000000001</v>
      </c>
      <c r="G14" s="22">
        <f>+E14/F14-1</f>
        <v>1.3478818998715614E-3</v>
      </c>
      <c r="H14" s="8">
        <f>+(1+G14)*(1+$D$20)-1</f>
        <v>8.845140040276922E-3</v>
      </c>
      <c r="I14" s="22">
        <f t="shared" si="5"/>
        <v>0</v>
      </c>
      <c r="J14" s="4">
        <f t="shared" si="3"/>
        <v>5103533.3671177132</v>
      </c>
      <c r="K14" s="4">
        <f t="shared" si="4"/>
        <v>5157049.8857374331</v>
      </c>
      <c r="P14" s="4">
        <v>343.5</v>
      </c>
      <c r="Q14">
        <v>346</v>
      </c>
    </row>
    <row r="15" spans="2:17" x14ac:dyDescent="0.25">
      <c r="B15" s="24"/>
      <c r="C15" s="26"/>
      <c r="D15" s="24"/>
      <c r="E15" s="30"/>
      <c r="F15" s="25"/>
      <c r="G15" s="25"/>
      <c r="H15" s="25"/>
      <c r="I15" s="25"/>
      <c r="J15" s="27"/>
      <c r="K15" s="27"/>
      <c r="P15" s="4">
        <v>641.35</v>
      </c>
      <c r="Q15">
        <v>682</v>
      </c>
    </row>
    <row r="16" spans="2:17" x14ac:dyDescent="0.25">
      <c r="J16" s="5">
        <f>+SUM(J11:J15)</f>
        <v>13558547.537917167</v>
      </c>
      <c r="K16" s="5">
        <f>+SUM(K11:K15)</f>
        <v>13700724.772702076</v>
      </c>
      <c r="L16" s="21"/>
      <c r="P16" s="4">
        <v>1861.05</v>
      </c>
      <c r="Q16">
        <v>1916</v>
      </c>
    </row>
    <row r="17" spans="2:18" x14ac:dyDescent="0.25">
      <c r="E17" s="28"/>
      <c r="L17" s="21"/>
      <c r="P17" s="4">
        <v>897.15</v>
      </c>
      <c r="Q17">
        <v>961</v>
      </c>
    </row>
    <row r="18" spans="2:18" x14ac:dyDescent="0.25">
      <c r="B18" s="1" t="s">
        <v>48</v>
      </c>
      <c r="C18" s="18">
        <v>39.6633</v>
      </c>
      <c r="J18" t="s">
        <v>12</v>
      </c>
      <c r="K18" s="15">
        <f>+F27</f>
        <v>207977.94665355096</v>
      </c>
      <c r="L18" s="21"/>
      <c r="P18" s="4">
        <v>96</v>
      </c>
      <c r="Q18">
        <v>98</v>
      </c>
    </row>
    <row r="19" spans="2:18" x14ac:dyDescent="0.25">
      <c r="B19" s="1" t="s">
        <v>27</v>
      </c>
      <c r="C19" s="18">
        <v>39.2517</v>
      </c>
      <c r="D19" s="17">
        <f>+C18/C19-1</f>
        <v>1.0486170025756802E-2</v>
      </c>
      <c r="J19" t="s">
        <v>51</v>
      </c>
      <c r="K19" s="19">
        <f>+K16+K18</f>
        <v>13908702.719355626</v>
      </c>
      <c r="P19" s="4">
        <v>610.04999999999995</v>
      </c>
      <c r="Q19">
        <v>621</v>
      </c>
    </row>
    <row r="20" spans="2:18" x14ac:dyDescent="0.25">
      <c r="B20" s="1" t="s">
        <v>28</v>
      </c>
      <c r="C20" s="18">
        <v>38.96</v>
      </c>
      <c r="D20" s="17">
        <f>+C19/C20-1</f>
        <v>7.487166324435357E-3</v>
      </c>
      <c r="I20" s="8"/>
      <c r="K20" s="19"/>
      <c r="P20" s="4">
        <v>114.02</v>
      </c>
      <c r="Q20">
        <v>116</v>
      </c>
    </row>
    <row r="21" spans="2:18" x14ac:dyDescent="0.25">
      <c r="I21" s="8"/>
      <c r="P21" s="4">
        <v>2235</v>
      </c>
      <c r="Q21">
        <v>2235</v>
      </c>
    </row>
    <row r="22" spans="2:18" x14ac:dyDescent="0.25">
      <c r="B22" s="32"/>
      <c r="C22" s="11" t="s">
        <v>49</v>
      </c>
      <c r="D22" s="31"/>
      <c r="E22" s="35" t="s">
        <v>50</v>
      </c>
      <c r="F22" s="31"/>
      <c r="K22" t="s">
        <v>58</v>
      </c>
    </row>
    <row r="23" spans="2:18" x14ac:dyDescent="0.25">
      <c r="B23" s="32"/>
      <c r="C23" s="1" t="s">
        <v>36</v>
      </c>
      <c r="D23" s="32" t="s">
        <v>37</v>
      </c>
      <c r="E23" s="36" t="s">
        <v>36</v>
      </c>
      <c r="F23" s="32" t="s">
        <v>37</v>
      </c>
      <c r="J23" t="s">
        <v>53</v>
      </c>
      <c r="K23" s="42">
        <v>13888701.599355627</v>
      </c>
      <c r="L23" s="15">
        <f>+K16+F27</f>
        <v>13908702.719355626</v>
      </c>
      <c r="M23" s="15"/>
      <c r="P23" s="5">
        <f>+SUM(P10:P21)</f>
        <v>20001.12</v>
      </c>
      <c r="Q23">
        <f>+SUM(Q10:Q21)</f>
        <v>21364</v>
      </c>
    </row>
    <row r="24" spans="2:18" x14ac:dyDescent="0.25">
      <c r="B24" s="32" t="s">
        <v>44</v>
      </c>
      <c r="C24" s="4">
        <v>4110828.4300000072</v>
      </c>
      <c r="D24" s="43">
        <f>+C24/$C$20</f>
        <v>105514.07674538005</v>
      </c>
      <c r="E24" s="37">
        <f>+C24</f>
        <v>4110828.4300000072</v>
      </c>
      <c r="F24" s="38">
        <f>+E24/$C$19</f>
        <v>104729.94621889007</v>
      </c>
      <c r="G24" t="s">
        <v>52</v>
      </c>
      <c r="J24" t="s">
        <v>54</v>
      </c>
      <c r="K24" s="15">
        <f>+K8+D27-Q23</f>
        <v>14209115.57995108</v>
      </c>
      <c r="L24" s="15">
        <f>+K8+D27</f>
        <v>14230479.57995108</v>
      </c>
      <c r="O24" s="4"/>
    </row>
    <row r="25" spans="2:18" x14ac:dyDescent="0.25">
      <c r="B25" s="32" t="s">
        <v>45</v>
      </c>
      <c r="C25" s="3">
        <v>42405</v>
      </c>
      <c r="D25" s="33">
        <f>+C25/$C$20</f>
        <v>1088.4240246406571</v>
      </c>
      <c r="E25" s="37">
        <v>3696154.7081519365</v>
      </c>
      <c r="F25" s="38">
        <f>+E25/$C$19</f>
        <v>94165.468200152769</v>
      </c>
      <c r="G25" t="s">
        <v>52</v>
      </c>
      <c r="K25" s="8">
        <f>+K24/K23-1</f>
        <v>2.3070117699866E-2</v>
      </c>
      <c r="L25" s="8">
        <f>+L24/L23-1</f>
        <v>2.3134929769378365E-2</v>
      </c>
      <c r="O25" s="8"/>
    </row>
    <row r="26" spans="2:18" x14ac:dyDescent="0.25">
      <c r="B26" s="32" t="s">
        <v>46</v>
      </c>
      <c r="D26" s="34">
        <v>9082.5300000000007</v>
      </c>
      <c r="E26" s="39"/>
      <c r="F26" s="40">
        <v>9082.5322345081222</v>
      </c>
      <c r="G26" t="s">
        <v>52</v>
      </c>
      <c r="O26" s="4"/>
    </row>
    <row r="27" spans="2:18" x14ac:dyDescent="0.25">
      <c r="B27" s="32"/>
      <c r="D27" s="33">
        <f>+SUM(D24:D26)</f>
        <v>115685.0307700207</v>
      </c>
      <c r="E27" s="39"/>
      <c r="F27" s="38">
        <f>+SUM(F24:F26)</f>
        <v>207977.94665355096</v>
      </c>
      <c r="M27" s="4"/>
      <c r="O27" s="15"/>
    </row>
    <row r="28" spans="2:18" x14ac:dyDescent="0.25">
      <c r="C28"/>
      <c r="D28"/>
      <c r="M28" s="15"/>
    </row>
    <row r="29" spans="2:18" x14ac:dyDescent="0.25">
      <c r="C29"/>
      <c r="D29"/>
      <c r="M29" s="4"/>
      <c r="R29" s="4"/>
    </row>
    <row r="30" spans="2:18" x14ac:dyDescent="0.25">
      <c r="C30"/>
      <c r="D30"/>
      <c r="G30" s="4"/>
      <c r="H30" s="23" t="s">
        <v>43</v>
      </c>
      <c r="I30" s="23" t="s">
        <v>31</v>
      </c>
      <c r="M30" s="4"/>
    </row>
    <row r="31" spans="2:18" x14ac:dyDescent="0.25">
      <c r="C31"/>
      <c r="D31"/>
      <c r="G31" s="5" t="s">
        <v>39</v>
      </c>
      <c r="H31" s="5">
        <f>+J8</f>
        <v>14009900.096966347</v>
      </c>
      <c r="I31" s="5">
        <f>+K8</f>
        <v>14114794.549181059</v>
      </c>
      <c r="M31" s="4"/>
      <c r="N31" s="4"/>
      <c r="Q31" s="4"/>
    </row>
    <row r="32" spans="2:18" x14ac:dyDescent="0.25">
      <c r="C32"/>
      <c r="D32"/>
      <c r="G32" t="s">
        <v>38</v>
      </c>
      <c r="H32" s="5" t="e">
        <f>+#REF!</f>
        <v>#REF!</v>
      </c>
      <c r="I32" s="5" t="e">
        <f>+#REF!</f>
        <v>#REF!</v>
      </c>
      <c r="M32" s="4"/>
      <c r="N32" s="4"/>
      <c r="P32" s="41">
        <v>43518</v>
      </c>
    </row>
    <row r="33" spans="3:17" x14ac:dyDescent="0.25">
      <c r="C33"/>
      <c r="D33"/>
      <c r="H33" s="22" t="e">
        <f>+H31/H32-1</f>
        <v>#REF!</v>
      </c>
      <c r="I33" s="29" t="e">
        <f>+I31/I32-1</f>
        <v>#REF!</v>
      </c>
      <c r="M33" s="5"/>
      <c r="N33" s="5"/>
      <c r="O33" t="s">
        <v>55</v>
      </c>
      <c r="P33" s="4">
        <v>16814692.940000001</v>
      </c>
      <c r="Q33">
        <v>17156181</v>
      </c>
    </row>
    <row r="34" spans="3:17" x14ac:dyDescent="0.25">
      <c r="C34"/>
      <c r="D34"/>
      <c r="I34" s="4"/>
      <c r="O34" t="s">
        <v>56</v>
      </c>
      <c r="P34">
        <f>16961030-14036441</f>
        <v>2924589</v>
      </c>
      <c r="Q34" s="5">
        <f>16983885.7-14036441.04</f>
        <v>2947444.66</v>
      </c>
    </row>
    <row r="35" spans="3:17" x14ac:dyDescent="0.25">
      <c r="G35" t="s">
        <v>40</v>
      </c>
      <c r="H35" s="22" t="e">
        <f>+SUM(K4:K6)/#REF!-1</f>
        <v>#REF!</v>
      </c>
      <c r="I35" s="4"/>
      <c r="O35" t="s">
        <v>57</v>
      </c>
      <c r="P35" s="4">
        <f>+P33-P34</f>
        <v>13890103.940000001</v>
      </c>
      <c r="Q35" s="4">
        <f>+Q33-Q34</f>
        <v>14208736.34</v>
      </c>
    </row>
    <row r="36" spans="3:17" x14ac:dyDescent="0.25">
      <c r="Q36" s="8">
        <f>+Q35/P35-1</f>
        <v>2.2939525965850915E-2</v>
      </c>
    </row>
  </sheetData>
  <mergeCells count="2">
    <mergeCell ref="C22:D22"/>
    <mergeCell ref="E22:F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E9D1-51B3-490D-93BB-82511F0CC929}">
  <dimension ref="C4:P34"/>
  <sheetViews>
    <sheetView workbookViewId="0">
      <selection activeCell="F6" sqref="F6"/>
    </sheetView>
  </sheetViews>
  <sheetFormatPr baseColWidth="10" defaultRowHeight="15" x14ac:dyDescent="0.25"/>
  <cols>
    <col min="3" max="3" width="18.42578125" bestFit="1" customWidth="1"/>
    <col min="4" max="4" width="15.85546875" bestFit="1" customWidth="1"/>
    <col min="5" max="5" width="13" bestFit="1" customWidth="1"/>
    <col min="6" max="6" width="11.5703125" customWidth="1"/>
    <col min="7" max="7" width="19.5703125" bestFit="1" customWidth="1"/>
    <col min="8" max="8" width="12.5703125" bestFit="1" customWidth="1"/>
  </cols>
  <sheetData>
    <row r="4" spans="3:14" x14ac:dyDescent="0.25">
      <c r="C4" s="12" t="s">
        <v>20</v>
      </c>
      <c r="D4" s="12"/>
      <c r="E4" s="12"/>
      <c r="F4" s="12"/>
      <c r="G4" s="12"/>
      <c r="J4" s="12" t="s">
        <v>20</v>
      </c>
      <c r="K4" s="12"/>
      <c r="L4" s="12"/>
      <c r="M4" s="12"/>
      <c r="N4" s="12"/>
    </row>
    <row r="5" spans="3:14" x14ac:dyDescent="0.25">
      <c r="C5" t="s">
        <v>9</v>
      </c>
      <c r="D5" s="1" t="s">
        <v>0</v>
      </c>
      <c r="E5" s="1" t="s">
        <v>1</v>
      </c>
      <c r="F5" s="1" t="s">
        <v>6</v>
      </c>
      <c r="G5" s="1" t="s">
        <v>4</v>
      </c>
      <c r="J5" t="s">
        <v>9</v>
      </c>
      <c r="K5" s="1" t="s">
        <v>0</v>
      </c>
      <c r="L5" s="1" t="s">
        <v>1</v>
      </c>
      <c r="M5" s="1" t="s">
        <v>6</v>
      </c>
      <c r="N5" s="1" t="s">
        <v>4</v>
      </c>
    </row>
    <row r="6" spans="3:14" x14ac:dyDescent="0.25">
      <c r="C6" t="s">
        <v>7</v>
      </c>
      <c r="D6" s="2" t="s">
        <v>2</v>
      </c>
      <c r="E6" s="3">
        <v>75952282</v>
      </c>
      <c r="F6" s="6">
        <v>1.1020000000000001</v>
      </c>
      <c r="G6" s="3">
        <f>+E6*F6</f>
        <v>83699414.764000013</v>
      </c>
      <c r="H6" s="15">
        <f>+G6/$G$10</f>
        <v>2260008.4990954506</v>
      </c>
      <c r="J6" t="s">
        <v>7</v>
      </c>
      <c r="K6" s="2" t="s">
        <v>2</v>
      </c>
      <c r="L6" s="3">
        <v>75952282</v>
      </c>
      <c r="M6" s="6">
        <v>1.1020000000000001</v>
      </c>
      <c r="N6" s="3">
        <f>+L6*M6</f>
        <v>83699414.764000013</v>
      </c>
    </row>
    <row r="7" spans="3:14" x14ac:dyDescent="0.25">
      <c r="C7" t="s">
        <v>8</v>
      </c>
      <c r="D7" s="2" t="s">
        <v>3</v>
      </c>
      <c r="E7" s="3">
        <v>75952282</v>
      </c>
      <c r="F7" s="1">
        <v>1.1970099999999999</v>
      </c>
      <c r="G7" s="3">
        <f>+E7*F7</f>
        <v>90915641.076819986</v>
      </c>
      <c r="H7" s="15">
        <f>+G7/$G$10</f>
        <v>2454857.3262270824</v>
      </c>
      <c r="J7" t="s">
        <v>8</v>
      </c>
      <c r="K7" s="2" t="s">
        <v>3</v>
      </c>
      <c r="L7" s="3">
        <v>75952282</v>
      </c>
      <c r="M7" s="1">
        <v>1.2250000000000001</v>
      </c>
      <c r="N7" s="3">
        <f>+L7*M7</f>
        <v>93041545.450000003</v>
      </c>
    </row>
    <row r="8" spans="3:14" x14ac:dyDescent="0.25">
      <c r="D8" s="1"/>
      <c r="E8" s="1"/>
      <c r="F8" s="1"/>
      <c r="G8" s="7">
        <f>+G7-G6</f>
        <v>7216226.3128199726</v>
      </c>
      <c r="H8" s="5">
        <f>+H7-H6</f>
        <v>194848.82713163178</v>
      </c>
      <c r="K8" s="1"/>
      <c r="L8" s="1"/>
      <c r="M8" s="1"/>
      <c r="N8" s="7">
        <f>+N7-N6</f>
        <v>9342130.6859999895</v>
      </c>
    </row>
    <row r="10" spans="3:14" x14ac:dyDescent="0.25">
      <c r="F10" t="s">
        <v>10</v>
      </c>
      <c r="G10" s="9">
        <v>37.034999999999997</v>
      </c>
    </row>
    <row r="11" spans="3:14" x14ac:dyDescent="0.25">
      <c r="G11" s="4">
        <f>+G8/G10</f>
        <v>194848.82713163152</v>
      </c>
    </row>
    <row r="15" spans="3:14" x14ac:dyDescent="0.25">
      <c r="G15" s="4">
        <v>13892594.699999999</v>
      </c>
      <c r="H15" s="8"/>
      <c r="M15" s="11"/>
      <c r="N15" s="11"/>
    </row>
    <row r="16" spans="3:14" ht="15" customHeight="1" x14ac:dyDescent="0.25">
      <c r="G16" s="8">
        <f>+G11/G15</f>
        <v>1.4025373325807276E-2</v>
      </c>
      <c r="N16" s="5"/>
    </row>
    <row r="18" spans="4:16" x14ac:dyDescent="0.25">
      <c r="M18" s="11"/>
      <c r="N18" s="11"/>
    </row>
    <row r="19" spans="4:16" ht="15" customHeight="1" x14ac:dyDescent="0.25">
      <c r="N19" s="5"/>
    </row>
    <row r="20" spans="4:16" x14ac:dyDescent="0.25">
      <c r="N20">
        <v>37.604999999999997</v>
      </c>
      <c r="P20" s="5"/>
    </row>
    <row r="21" spans="4:16" x14ac:dyDescent="0.25">
      <c r="M21" s="11">
        <v>37.034999999999997</v>
      </c>
      <c r="N21" s="11"/>
      <c r="O21" s="16">
        <f>+N20/M21-1</f>
        <v>1.5390846496557309E-2</v>
      </c>
      <c r="P21" s="16"/>
    </row>
    <row r="22" spans="4:16" x14ac:dyDescent="0.25">
      <c r="N22" s="5"/>
    </row>
    <row r="23" spans="4:16" x14ac:dyDescent="0.25">
      <c r="D23">
        <v>1487777</v>
      </c>
      <c r="P23" s="5"/>
    </row>
    <row r="24" spans="4:16" x14ac:dyDescent="0.25">
      <c r="D24">
        <v>772224</v>
      </c>
      <c r="M24" s="11"/>
      <c r="N24" s="11"/>
      <c r="O24" s="11"/>
      <c r="P24" s="11"/>
    </row>
    <row r="25" spans="4:16" x14ac:dyDescent="0.25">
      <c r="N25" s="5"/>
    </row>
    <row r="26" spans="4:16" x14ac:dyDescent="0.25">
      <c r="D26" s="4">
        <f>+D23+D24</f>
        <v>2260001</v>
      </c>
      <c r="P26" s="5"/>
    </row>
    <row r="28" spans="4:16" x14ac:dyDescent="0.25">
      <c r="F28">
        <v>14396757</v>
      </c>
    </row>
    <row r="29" spans="4:16" x14ac:dyDescent="0.25">
      <c r="F29">
        <v>14178558</v>
      </c>
      <c r="G29" s="8">
        <f>+F28/F29-1</f>
        <v>1.5389364701262176E-2</v>
      </c>
    </row>
    <row r="32" spans="4:16" x14ac:dyDescent="0.25">
      <c r="N32" s="5"/>
    </row>
    <row r="34" spans="14:14" x14ac:dyDescent="0.25">
      <c r="N34" s="9"/>
    </row>
  </sheetData>
  <mergeCells count="8">
    <mergeCell ref="J4:N4"/>
    <mergeCell ref="M21:N21"/>
    <mergeCell ref="O21:P21"/>
    <mergeCell ref="M24:N24"/>
    <mergeCell ref="O24:P24"/>
    <mergeCell ref="C4:G4"/>
    <mergeCell ref="M15:N15"/>
    <mergeCell ref="M18:N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F0F1-012B-48AE-BA09-F6C29E3D663F}">
  <dimension ref="C4:T34"/>
  <sheetViews>
    <sheetView workbookViewId="0">
      <selection activeCell="F6" sqref="F6"/>
    </sheetView>
  </sheetViews>
  <sheetFormatPr baseColWidth="10" defaultRowHeight="15" x14ac:dyDescent="0.25"/>
  <cols>
    <col min="3" max="3" width="18.42578125" bestFit="1" customWidth="1"/>
    <col min="5" max="5" width="13" bestFit="1" customWidth="1"/>
    <col min="6" max="7" width="19.5703125" bestFit="1" customWidth="1"/>
  </cols>
  <sheetData>
    <row r="4" spans="3:20" x14ac:dyDescent="0.25">
      <c r="C4" s="12" t="s">
        <v>5</v>
      </c>
      <c r="D4" s="12"/>
      <c r="E4" s="12"/>
      <c r="F4" s="12"/>
      <c r="G4" s="12"/>
    </row>
    <row r="5" spans="3:20" x14ac:dyDescent="0.25">
      <c r="C5" t="s">
        <v>9</v>
      </c>
      <c r="D5" s="1" t="s">
        <v>0</v>
      </c>
      <c r="E5" s="1" t="s">
        <v>1</v>
      </c>
      <c r="F5" s="1" t="s">
        <v>6</v>
      </c>
      <c r="G5" s="1" t="s">
        <v>4</v>
      </c>
    </row>
    <row r="6" spans="3:20" x14ac:dyDescent="0.25">
      <c r="C6" t="s">
        <v>7</v>
      </c>
      <c r="D6" s="2" t="s">
        <v>2</v>
      </c>
      <c r="E6" s="3">
        <v>75952282</v>
      </c>
      <c r="F6" s="6">
        <v>1.1233900000000001</v>
      </c>
      <c r="G6" s="3">
        <f>+E6*F6</f>
        <v>85324034.075980008</v>
      </c>
    </row>
    <row r="7" spans="3:20" x14ac:dyDescent="0.25">
      <c r="C7" t="s">
        <v>8</v>
      </c>
      <c r="D7" s="2" t="s">
        <v>3</v>
      </c>
      <c r="E7" s="3">
        <v>75952282</v>
      </c>
      <c r="F7" s="1">
        <v>1.2250000000000001</v>
      </c>
      <c r="G7" s="3">
        <f>+E7*F7</f>
        <v>93041545.450000003</v>
      </c>
    </row>
    <row r="8" spans="3:20" x14ac:dyDescent="0.25">
      <c r="D8" s="1"/>
      <c r="E8" s="1"/>
      <c r="F8" s="1"/>
      <c r="G8" s="7">
        <f>+G7-G6</f>
        <v>7717511.3740199953</v>
      </c>
      <c r="H8" s="5">
        <f>+G7-G8</f>
        <v>85324034.075980008</v>
      </c>
    </row>
    <row r="10" spans="3:20" x14ac:dyDescent="0.25">
      <c r="F10" t="s">
        <v>10</v>
      </c>
      <c r="G10" s="4">
        <v>39.2517</v>
      </c>
    </row>
    <row r="11" spans="3:20" x14ac:dyDescent="0.25">
      <c r="G11" s="4">
        <f>+G8/G10</f>
        <v>196615.9777543392</v>
      </c>
    </row>
    <row r="15" spans="3:20" x14ac:dyDescent="0.25">
      <c r="G15" s="4">
        <v>13892594.699999999</v>
      </c>
      <c r="H15" s="8">
        <f>+G11/G15</f>
        <v>1.4152574231100199E-2</v>
      </c>
      <c r="M15" s="11" t="s">
        <v>11</v>
      </c>
      <c r="N15" s="11"/>
      <c r="O15" s="11" t="s">
        <v>13</v>
      </c>
      <c r="P15" s="11"/>
    </row>
    <row r="16" spans="3:20" ht="15" customHeight="1" x14ac:dyDescent="0.25">
      <c r="M16" t="s">
        <v>12</v>
      </c>
      <c r="N16" s="5">
        <f>+G6</f>
        <v>85324034.075980008</v>
      </c>
      <c r="Q16" s="14" t="s">
        <v>15</v>
      </c>
      <c r="R16" s="14"/>
      <c r="S16" s="14"/>
      <c r="T16" s="14"/>
    </row>
    <row r="17" spans="13:20" x14ac:dyDescent="0.25">
      <c r="O17" t="s">
        <v>14</v>
      </c>
      <c r="P17" s="5">
        <f>+N16</f>
        <v>85324034.075980008</v>
      </c>
      <c r="Q17" s="14"/>
      <c r="R17" s="14"/>
      <c r="S17" s="14"/>
      <c r="T17" s="14"/>
    </row>
    <row r="18" spans="13:20" x14ac:dyDescent="0.25">
      <c r="M18" s="11" t="s">
        <v>11</v>
      </c>
      <c r="N18" s="11"/>
      <c r="O18" s="11" t="s">
        <v>19</v>
      </c>
      <c r="P18" s="11"/>
    </row>
    <row r="19" spans="13:20" ht="15" customHeight="1" x14ac:dyDescent="0.25">
      <c r="M19" t="s">
        <v>14</v>
      </c>
      <c r="N19" s="5">
        <v>85300500</v>
      </c>
      <c r="Q19" s="13" t="s">
        <v>16</v>
      </c>
      <c r="R19" s="13"/>
      <c r="S19" s="13"/>
      <c r="T19" s="13"/>
    </row>
    <row r="20" spans="13:20" x14ac:dyDescent="0.25">
      <c r="O20" t="s">
        <v>12</v>
      </c>
      <c r="P20" s="5">
        <f>+N19</f>
        <v>85300500</v>
      </c>
      <c r="Q20" s="13"/>
      <c r="R20" s="13"/>
      <c r="S20" s="13"/>
      <c r="T20" s="13"/>
    </row>
    <row r="21" spans="13:20" x14ac:dyDescent="0.25">
      <c r="M21" s="11" t="s">
        <v>11</v>
      </c>
      <c r="N21" s="11"/>
      <c r="O21" s="11" t="s">
        <v>19</v>
      </c>
      <c r="P21" s="11"/>
    </row>
    <row r="22" spans="13:20" x14ac:dyDescent="0.25">
      <c r="M22" t="s">
        <v>14</v>
      </c>
      <c r="N22" s="5">
        <f>+G7</f>
        <v>93041545.450000003</v>
      </c>
      <c r="Q22" s="10" t="s">
        <v>18</v>
      </c>
      <c r="R22" s="11"/>
      <c r="S22" s="11"/>
      <c r="T22" s="11"/>
    </row>
    <row r="23" spans="13:20" x14ac:dyDescent="0.25">
      <c r="O23" t="s">
        <v>12</v>
      </c>
      <c r="P23" s="5">
        <f>+G7</f>
        <v>93041545.450000003</v>
      </c>
      <c r="Q23" s="11"/>
      <c r="R23" s="11"/>
      <c r="S23" s="11"/>
      <c r="T23" s="11"/>
    </row>
    <row r="24" spans="13:20" x14ac:dyDescent="0.25">
      <c r="M24" s="11" t="s">
        <v>11</v>
      </c>
      <c r="N24" s="11"/>
      <c r="O24" s="11" t="s">
        <v>19</v>
      </c>
      <c r="P24" s="11"/>
    </row>
    <row r="25" spans="13:20" x14ac:dyDescent="0.25">
      <c r="M25" t="s">
        <v>12</v>
      </c>
      <c r="N25" s="5">
        <f>+G6</f>
        <v>85324034.075980008</v>
      </c>
      <c r="Q25" s="10" t="s">
        <v>17</v>
      </c>
      <c r="R25" s="11"/>
      <c r="S25" s="11"/>
      <c r="T25" s="11"/>
    </row>
    <row r="26" spans="13:20" x14ac:dyDescent="0.25">
      <c r="O26" t="s">
        <v>14</v>
      </c>
      <c r="P26" s="5">
        <f>+N25</f>
        <v>85324034.075980008</v>
      </c>
      <c r="Q26" s="11"/>
      <c r="R26" s="11"/>
      <c r="S26" s="11"/>
      <c r="T26" s="11"/>
    </row>
    <row r="32" spans="13:20" x14ac:dyDescent="0.25">
      <c r="N32" s="5"/>
    </row>
    <row r="34" spans="14:14" x14ac:dyDescent="0.25">
      <c r="N34" s="9"/>
    </row>
  </sheetData>
  <mergeCells count="13">
    <mergeCell ref="C4:G4"/>
    <mergeCell ref="M15:N15"/>
    <mergeCell ref="O15:P15"/>
    <mergeCell ref="Q19:T20"/>
    <mergeCell ref="Q16:T17"/>
    <mergeCell ref="Q22:T23"/>
    <mergeCell ref="Q25:T26"/>
    <mergeCell ref="M18:N18"/>
    <mergeCell ref="O18:P18"/>
    <mergeCell ref="M21:N21"/>
    <mergeCell ref="O21:P21"/>
    <mergeCell ref="M24:N24"/>
    <mergeCell ref="O24:P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25-02-2019</vt:lpstr>
      <vt:lpstr>31-01-2019</vt:lpstr>
      <vt:lpstr>22-02-2019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2019-02-25T17:10:08Z</dcterms:created>
  <dcterms:modified xsi:type="dcterms:W3CDTF">2019-02-26T13:55:34Z</dcterms:modified>
</cp:coreProperties>
</file>