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Argentina Liquidez\Operacion\"/>
    </mc:Choice>
  </mc:AlternateContent>
  <xr:revisionPtr revIDLastSave="0" documentId="13_ncr:1_{4B4E6CCE-3A9A-4896-8617-73E38F32216E}" xr6:coauthVersionLast="41" xr6:coauthVersionMax="41" xr10:uidLastSave="{00000000-0000-0000-0000-000000000000}"/>
  <bookViews>
    <workbookView xWindow="-120" yWindow="-120" windowWidth="29040" windowHeight="15840" activeTab="1" xr2:uid="{FC57801B-7AFC-4739-9309-ABE83A49E26D}"/>
  </bookViews>
  <sheets>
    <sheet name="Serie U" sheetId="1" r:id="rId1"/>
    <sheet name="carte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G11" i="2"/>
  <c r="G9" i="2"/>
  <c r="F9" i="2"/>
  <c r="E10" i="2"/>
  <c r="E11" i="2" s="1"/>
  <c r="E9" i="2"/>
  <c r="I7" i="2"/>
  <c r="I5" i="2"/>
  <c r="I6" i="2"/>
  <c r="I4" i="2"/>
  <c r="H11" i="2" l="1"/>
  <c r="C2" i="1"/>
  <c r="C3" i="1" s="1"/>
  <c r="C7" i="1" s="1"/>
  <c r="E11" i="1"/>
  <c r="H10" i="1"/>
  <c r="H11" i="1" s="1"/>
  <c r="H42" i="1"/>
  <c r="I42" i="1"/>
  <c r="E5" i="1"/>
  <c r="E21" i="1"/>
  <c r="D22" i="1"/>
  <c r="D21" i="1"/>
  <c r="C10" i="1" l="1"/>
  <c r="E10" i="1" s="1"/>
  <c r="E12" i="1" s="1"/>
  <c r="C6" i="1"/>
  <c r="E6" i="1" s="1"/>
  <c r="K10" i="1" l="1"/>
  <c r="K11" i="1"/>
  <c r="K12" i="1" l="1"/>
  <c r="K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6" authorId="0" shapeId="0" xr:uid="{E64872FC-6544-498A-BE6F-67083F655C7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este es para corroborar el trade.
</t>
        </r>
      </text>
    </comment>
    <comment ref="C7" authorId="0" shapeId="0" xr:uid="{C31222DD-E2EC-49AB-A288-167BC198BD84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es como se va a valorizar en el fondo hoy.</t>
        </r>
      </text>
    </comment>
  </commentList>
</comments>
</file>

<file path=xl/sharedStrings.xml><?xml version="1.0" encoding="utf-8"?>
<sst xmlns="http://schemas.openxmlformats.org/spreadsheetml/2006/main" count="46" uniqueCount="44">
  <si>
    <t>Fecha Hoy</t>
  </si>
  <si>
    <t>tasa</t>
  </si>
  <si>
    <t>valor PH</t>
  </si>
  <si>
    <t>valor PM</t>
  </si>
  <si>
    <t>Hoy</t>
  </si>
  <si>
    <t>Ayer</t>
  </si>
  <si>
    <t>retorno Lebac</t>
  </si>
  <si>
    <t>retorno FX</t>
  </si>
  <si>
    <t>valor cuota ayer</t>
  </si>
  <si>
    <t>cuotas</t>
  </si>
  <si>
    <t>Custodias al 04/05/2018</t>
  </si>
  <si>
    <t>Galicia</t>
  </si>
  <si>
    <t>Santander</t>
  </si>
  <si>
    <t>ARS</t>
  </si>
  <si>
    <t>USD</t>
  </si>
  <si>
    <t>Valores estimados rescate</t>
  </si>
  <si>
    <t>Total</t>
  </si>
  <si>
    <t>Calculadora Lebacs</t>
  </si>
  <si>
    <t>Fecha Settle</t>
  </si>
  <si>
    <t>Monto por operar</t>
  </si>
  <si>
    <t>Desc</t>
  </si>
  <si>
    <t>Retorno</t>
  </si>
  <si>
    <t>N cuotas estimada</t>
  </si>
  <si>
    <t>Santander Rio</t>
  </si>
  <si>
    <t>Montos operados hasta ahora</t>
  </si>
  <si>
    <t>plata</t>
  </si>
  <si>
    <t>Otros</t>
  </si>
  <si>
    <t>Vencimiento lebac</t>
  </si>
  <si>
    <t>Rescates a pagar VC anterior</t>
  </si>
  <si>
    <t>Rescate cuotas en plata</t>
  </si>
  <si>
    <t xml:space="preserve">ARGTB0319 </t>
  </si>
  <si>
    <t xml:space="preserve">ARGTB0419 </t>
  </si>
  <si>
    <t xml:space="preserve">ARGTB0519 </t>
  </si>
  <si>
    <t>instrumento</t>
  </si>
  <si>
    <t>weight</t>
  </si>
  <si>
    <t>fecha_vcto</t>
  </si>
  <si>
    <t>rate</t>
  </si>
  <si>
    <t>Devengo</t>
  </si>
  <si>
    <t>retorno Lecap</t>
  </si>
  <si>
    <t>FX</t>
  </si>
  <si>
    <t>Fondo</t>
  </si>
  <si>
    <t>T+0</t>
  </si>
  <si>
    <t>T+1</t>
  </si>
  <si>
    <t>T+2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</si>
</sst>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$&quot;* #,##0.00_-;\-&quot;$&quot;* #,##0.00_-;_-&quot;$&quot;* &quot;-&quot;??_-;_-@_-"/>
    <numFmt numFmtId="165" formatCode="0.000%"/>
    <numFmt numFmtId="166" formatCode="0.00000"/>
    <numFmt numFmtId="167" formatCode="_-&quot;$&quot;* #,##0_-;\-&quot;$&quot;* #,##0_-;_-&quot;$&quot;* &quot;-&quot;??_-;_-@_-"/>
    <numFmt numFmtId="168" formatCode="0.000000000"/>
    <numFmt numFmtId="169" formatCode="0.0000"/>
    <numFmt numFmtId="170" formatCode="_-&quot;$&quot;* #,##0.0_-;\-&quot;$&quot;* #,##0.0_-;_-&quot;$&quot;* &quot;-&quot;??_-;_-@_-"/>
    <numFmt numFmtId="171" formatCode="_-&quot;$&quot;* #,##0.0000_-;\-&quot;$&quot;* #,##0.0000_-;_-&quot;$&quot;* &quot;-&quot;??_-;_-@_-"/>
    <numFmt numFmtId="172" formatCode="_-&quot;$&quot;* #,##0.000_-;\-&quot;$&quot;* #,##0.000_-;_-&quot;$&quot;* &quot;-&quot;??_-;_-@_-"/>
    <numFmt numFmtId="173" formatCode="_-&quot;$&quot;* #,##0.000000_-;\-&quot;$&quot;* #,##0.000000_-;_-&quot;$&quot;* &quot;-&quot;??_-;_-@_-"/>
    <numFmt numFmtId="174" formatCode="_-&quot;$&quot;* #,##0.0000000_-;\-&quot;$&quot;* #,##0.0000000_-;_-&quot;$&quot;* &quot;-&quot;??_-;_-@_-"/>
    <numFmt numFmtId="17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/>
    <xf numFmtId="164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0" fillId="2" borderId="0" xfId="1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70" fontId="0" fillId="0" borderId="0" xfId="1" applyNumberFormat="1" applyFont="1"/>
    <xf numFmtId="10" fontId="0" fillId="0" borderId="0" xfId="2" applyNumberFormat="1" applyFont="1" applyAlignment="1">
      <alignment horizontal="center"/>
    </xf>
    <xf numFmtId="171" fontId="0" fillId="0" borderId="0" xfId="0" applyNumberFormat="1"/>
    <xf numFmtId="171" fontId="0" fillId="0" borderId="0" xfId="1" applyNumberFormat="1" applyFont="1"/>
    <xf numFmtId="172" fontId="0" fillId="0" borderId="0" xfId="1" applyNumberFormat="1" applyFon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  <xf numFmtId="165" fontId="0" fillId="2" borderId="0" xfId="0" applyNumberFormat="1" applyFill="1"/>
    <xf numFmtId="0" fontId="0" fillId="0" borderId="0" xfId="2" applyNumberFormat="1" applyFont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5" fontId="0" fillId="0" borderId="0" xfId="2" applyNumberFormat="1" applyFont="1"/>
    <xf numFmtId="175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A130-1670-43D4-9977-367BDBB1AD5F}">
  <dimension ref="B1:S42"/>
  <sheetViews>
    <sheetView workbookViewId="0">
      <selection activeCell="B9" sqref="B9:E12"/>
    </sheetView>
  </sheetViews>
  <sheetFormatPr baseColWidth="10" defaultRowHeight="15" x14ac:dyDescent="0.25"/>
  <cols>
    <col min="2" max="2" width="22" bestFit="1" customWidth="1"/>
    <col min="3" max="4" width="16.28515625" bestFit="1" customWidth="1"/>
    <col min="5" max="5" width="18.85546875" bestFit="1" customWidth="1"/>
    <col min="6" max="6" width="15.140625" bestFit="1" customWidth="1"/>
    <col min="7" max="7" width="20.7109375" bestFit="1" customWidth="1"/>
    <col min="8" max="8" width="17.85546875" bestFit="1" customWidth="1"/>
    <col min="9" max="9" width="15.140625" bestFit="1" customWidth="1"/>
    <col min="10" max="10" width="25.5703125" bestFit="1" customWidth="1"/>
    <col min="11" max="11" width="18.7109375" customWidth="1"/>
    <col min="12" max="13" width="15.140625" customWidth="1"/>
    <col min="14" max="14" width="14.140625" bestFit="1" customWidth="1"/>
    <col min="15" max="15" width="19.85546875" bestFit="1" customWidth="1"/>
    <col min="18" max="19" width="14.140625" bestFit="1" customWidth="1"/>
  </cols>
  <sheetData>
    <row r="1" spans="2:19" x14ac:dyDescent="0.25">
      <c r="B1" s="36" t="s">
        <v>17</v>
      </c>
      <c r="C1" s="36"/>
    </row>
    <row r="2" spans="2:19" x14ac:dyDescent="0.25">
      <c r="B2" t="s">
        <v>0</v>
      </c>
      <c r="C2" s="21">
        <f ca="1">+TODAY()</f>
        <v>43545</v>
      </c>
      <c r="G2" t="s">
        <v>8</v>
      </c>
      <c r="H2" s="22">
        <v>715.90639999999996</v>
      </c>
      <c r="I2" s="12"/>
      <c r="J2" s="13"/>
      <c r="K2" s="29"/>
      <c r="L2" s="5"/>
    </row>
    <row r="3" spans="2:19" x14ac:dyDescent="0.25">
      <c r="B3" t="s">
        <v>18</v>
      </c>
      <c r="C3" s="21">
        <f ca="1">IF(WEEKDAY(C2)=6,C2+3,C2+1)</f>
        <v>43546</v>
      </c>
      <c r="G3" s="1" t="s">
        <v>22</v>
      </c>
      <c r="H3" s="30">
        <v>6223.6274000000003</v>
      </c>
      <c r="J3" s="14"/>
      <c r="K3" s="28"/>
      <c r="L3" s="5"/>
      <c r="O3" s="5"/>
    </row>
    <row r="4" spans="2:19" x14ac:dyDescent="0.25">
      <c r="B4" t="s">
        <v>27</v>
      </c>
      <c r="C4" s="21">
        <v>43362</v>
      </c>
      <c r="G4" s="1"/>
      <c r="L4" s="5"/>
      <c r="M4" s="5"/>
      <c r="O4" s="5"/>
    </row>
    <row r="5" spans="2:19" x14ac:dyDescent="0.25">
      <c r="B5" t="s">
        <v>1</v>
      </c>
      <c r="C5" s="34">
        <v>0.6</v>
      </c>
      <c r="D5">
        <v>500000</v>
      </c>
      <c r="E5">
        <f>+D5*24.974</f>
        <v>12487000</v>
      </c>
      <c r="G5" s="2"/>
      <c r="L5" s="5"/>
      <c r="M5" s="5"/>
      <c r="O5" s="5"/>
      <c r="P5" s="3"/>
      <c r="Q5" s="4"/>
    </row>
    <row r="6" spans="2:19" x14ac:dyDescent="0.25">
      <c r="B6" t="s">
        <v>2</v>
      </c>
      <c r="C6">
        <f ca="1">ROUND(100/(1+C5*(C4-C2)/365),4)</f>
        <v>143.02510000000001</v>
      </c>
      <c r="E6" s="5">
        <f ca="1">+E5/(C6/100)</f>
        <v>8730635.3919696603</v>
      </c>
      <c r="H6" s="11"/>
    </row>
    <row r="7" spans="2:19" x14ac:dyDescent="0.25">
      <c r="B7" t="s">
        <v>3</v>
      </c>
      <c r="C7">
        <f ca="1">ROUND(100/(1+C5*(C4-C3)/365),4)</f>
        <v>143.3621</v>
      </c>
      <c r="K7" s="5"/>
      <c r="L7" s="5"/>
      <c r="M7" s="5"/>
      <c r="O7" s="5"/>
    </row>
    <row r="8" spans="2:19" x14ac:dyDescent="0.25">
      <c r="I8" s="19"/>
    </row>
    <row r="9" spans="2:19" x14ac:dyDescent="0.25">
      <c r="B9" s="16" t="s">
        <v>20</v>
      </c>
      <c r="C9" s="16" t="s">
        <v>4</v>
      </c>
      <c r="D9" s="16" t="s">
        <v>5</v>
      </c>
      <c r="E9" s="16" t="s">
        <v>21</v>
      </c>
      <c r="G9" s="36" t="s">
        <v>28</v>
      </c>
      <c r="H9" s="36"/>
      <c r="J9" s="37" t="s">
        <v>15</v>
      </c>
      <c r="K9" s="37"/>
      <c r="L9" s="5"/>
      <c r="M9" s="5"/>
      <c r="N9" s="26"/>
      <c r="O9" s="5"/>
    </row>
    <row r="10" spans="2:19" x14ac:dyDescent="0.25">
      <c r="B10" s="13" t="s">
        <v>6</v>
      </c>
      <c r="C10" s="18">
        <f ca="1">+C7</f>
        <v>143.3621</v>
      </c>
      <c r="D10" s="25">
        <v>96.873999999999995</v>
      </c>
      <c r="E10" s="15">
        <f ca="1">+C10/D10-1</f>
        <v>0.47988211491215393</v>
      </c>
      <c r="G10" t="s">
        <v>9</v>
      </c>
      <c r="H10" s="31">
        <f>+H3</f>
        <v>6223.6274000000003</v>
      </c>
      <c r="J10" s="13" t="s">
        <v>29</v>
      </c>
      <c r="K10" s="14">
        <f ca="1">+H11*(1+E12)</f>
        <v>6119746.3448651191</v>
      </c>
      <c r="L10" s="5"/>
      <c r="M10" s="5"/>
      <c r="N10" s="5"/>
      <c r="R10" s="9"/>
      <c r="S10" s="5"/>
    </row>
    <row r="11" spans="2:19" x14ac:dyDescent="0.25">
      <c r="B11" s="13" t="s">
        <v>7</v>
      </c>
      <c r="C11" s="13">
        <v>40</v>
      </c>
      <c r="D11" s="23">
        <v>37.125</v>
      </c>
      <c r="E11" s="15">
        <f>+D11/C11-1</f>
        <v>-7.1875000000000022E-2</v>
      </c>
      <c r="G11" t="s">
        <v>25</v>
      </c>
      <c r="H11" s="5">
        <f>+H10*H2</f>
        <v>4455534.6868753601</v>
      </c>
      <c r="J11" s="14" t="s">
        <v>26</v>
      </c>
      <c r="K11" s="14">
        <f ca="1">+H12*(1+$E$12)</f>
        <v>0</v>
      </c>
      <c r="L11" s="5"/>
      <c r="N11" s="5"/>
      <c r="R11" s="5"/>
    </row>
    <row r="12" spans="2:19" x14ac:dyDescent="0.25">
      <c r="B12" s="13"/>
      <c r="C12" s="13"/>
      <c r="D12" s="13"/>
      <c r="E12" s="27">
        <f ca="1">+(1+E11)*(1+E10)-1</f>
        <v>0.37351558790284289</v>
      </c>
      <c r="H12" s="5"/>
      <c r="J12" s="13" t="s">
        <v>16</v>
      </c>
      <c r="K12" s="17">
        <f ca="1">+SUM(K10:K11)</f>
        <v>6119746.3448651191</v>
      </c>
      <c r="L12" s="6"/>
      <c r="M12" s="6"/>
      <c r="N12" s="6"/>
      <c r="O12" s="6"/>
    </row>
    <row r="13" spans="2:19" x14ac:dyDescent="0.25">
      <c r="H13" s="5"/>
      <c r="L13" s="6"/>
      <c r="M13" s="6"/>
      <c r="R13" s="11"/>
    </row>
    <row r="14" spans="2:19" x14ac:dyDescent="0.25">
      <c r="D14" s="7"/>
      <c r="H14" s="5"/>
      <c r="O14" s="6"/>
    </row>
    <row r="15" spans="2:19" x14ac:dyDescent="0.25">
      <c r="D15" s="8"/>
      <c r="J15" s="36" t="s">
        <v>24</v>
      </c>
      <c r="K15" s="36"/>
      <c r="S15" s="5"/>
    </row>
    <row r="16" spans="2:19" x14ac:dyDescent="0.25">
      <c r="J16" t="s">
        <v>11</v>
      </c>
      <c r="K16" s="5"/>
      <c r="L16" s="5"/>
      <c r="M16" s="5"/>
    </row>
    <row r="17" spans="2:15" x14ac:dyDescent="0.25">
      <c r="C17" s="5"/>
      <c r="E17" s="5"/>
      <c r="F17" s="5"/>
      <c r="J17" t="s">
        <v>23</v>
      </c>
      <c r="L17" s="5"/>
      <c r="M17" s="5"/>
    </row>
    <row r="18" spans="2:15" x14ac:dyDescent="0.25">
      <c r="E18" s="9"/>
    </row>
    <row r="19" spans="2:15" x14ac:dyDescent="0.25">
      <c r="B19" s="36" t="s">
        <v>10</v>
      </c>
      <c r="C19" s="36"/>
      <c r="D19" s="36"/>
      <c r="J19" t="s">
        <v>19</v>
      </c>
      <c r="K19" s="5">
        <f ca="1">+K12-K16-K17</f>
        <v>6119746.3448651191</v>
      </c>
      <c r="L19" s="6"/>
      <c r="M19" s="6"/>
    </row>
    <row r="20" spans="2:15" x14ac:dyDescent="0.25">
      <c r="C20" s="13" t="s">
        <v>13</v>
      </c>
      <c r="D20" s="13" t="s">
        <v>14</v>
      </c>
      <c r="N20" s="10"/>
    </row>
    <row r="21" spans="2:15" x14ac:dyDescent="0.25">
      <c r="B21" t="s">
        <v>11</v>
      </c>
      <c r="C21" s="24">
        <v>162389853</v>
      </c>
      <c r="D21" s="14">
        <f>+C21/$D$11</f>
        <v>4374137.4545454541</v>
      </c>
      <c r="E21" s="5">
        <f>+C21*0.992/C11</f>
        <v>4027268.3544000001</v>
      </c>
      <c r="K21" s="6"/>
      <c r="N21" s="4"/>
    </row>
    <row r="22" spans="2:15" x14ac:dyDescent="0.25">
      <c r="B22" t="s">
        <v>12</v>
      </c>
      <c r="C22" s="24">
        <v>1546645684</v>
      </c>
      <c r="D22" s="14">
        <f>+C22/$D$11</f>
        <v>41660489.804713808</v>
      </c>
      <c r="F22" s="5"/>
    </row>
    <row r="23" spans="2:15" x14ac:dyDescent="0.25">
      <c r="F23" s="5"/>
    </row>
    <row r="25" spans="2:15" x14ac:dyDescent="0.25">
      <c r="O25" s="4"/>
    </row>
    <row r="26" spans="2:15" x14ac:dyDescent="0.25">
      <c r="E26" s="1"/>
      <c r="G26" s="32"/>
      <c r="H26" s="5"/>
      <c r="K26" s="4"/>
    </row>
    <row r="27" spans="2:15" x14ac:dyDescent="0.25">
      <c r="C27" s="5"/>
      <c r="E27" s="1"/>
      <c r="G27" s="33"/>
      <c r="H27" s="6"/>
      <c r="I27" s="5"/>
      <c r="J27" s="35"/>
      <c r="L27" s="5"/>
      <c r="M27" s="5"/>
    </row>
    <row r="28" spans="2:15" x14ac:dyDescent="0.25">
      <c r="C28" s="4"/>
      <c r="D28" s="12"/>
      <c r="H28" s="11"/>
      <c r="I28" s="5"/>
      <c r="J28" s="35"/>
      <c r="O28" s="5"/>
    </row>
    <row r="29" spans="2:15" x14ac:dyDescent="0.25">
      <c r="C29" s="5"/>
      <c r="L29" s="29"/>
      <c r="M29" s="5"/>
    </row>
    <row r="30" spans="2:15" x14ac:dyDescent="0.25">
      <c r="C30" s="5"/>
      <c r="G30" s="5"/>
      <c r="H30" s="5"/>
    </row>
    <row r="31" spans="2:15" x14ac:dyDescent="0.25">
      <c r="C31" s="5"/>
      <c r="D31" s="11"/>
      <c r="G31" s="12"/>
      <c r="H31" s="5"/>
    </row>
    <row r="32" spans="2:15" x14ac:dyDescent="0.25">
      <c r="D32" s="4"/>
      <c r="E32" s="11"/>
      <c r="G32" s="9"/>
      <c r="H32" s="20"/>
      <c r="I32" s="5"/>
      <c r="J32" s="5"/>
      <c r="K32" s="9"/>
    </row>
    <row r="33" spans="4:13" x14ac:dyDescent="0.25">
      <c r="E33" s="11"/>
      <c r="F33" s="11"/>
      <c r="H33" s="20"/>
      <c r="J33" s="6"/>
      <c r="L33" s="5"/>
      <c r="M33" s="5"/>
    </row>
    <row r="34" spans="4:13" x14ac:dyDescent="0.25">
      <c r="D34" s="4"/>
      <c r="E34" s="12"/>
      <c r="F34" s="5"/>
      <c r="H34" s="6"/>
      <c r="I34" s="6"/>
      <c r="J34" s="5"/>
      <c r="K34" s="11"/>
    </row>
    <row r="35" spans="4:13" x14ac:dyDescent="0.25">
      <c r="J35" s="5"/>
      <c r="K35" s="5"/>
      <c r="L35" s="12"/>
      <c r="M35" s="12"/>
    </row>
    <row r="36" spans="4:13" x14ac:dyDescent="0.25">
      <c r="J36" s="5"/>
    </row>
    <row r="37" spans="4:13" x14ac:dyDescent="0.25">
      <c r="J37" s="6"/>
      <c r="K37" s="5"/>
    </row>
    <row r="41" spans="4:13" x14ac:dyDescent="0.25">
      <c r="I41">
        <v>28.861699999999999</v>
      </c>
    </row>
    <row r="42" spans="4:13" x14ac:dyDescent="0.25">
      <c r="F42">
        <v>1874706313</v>
      </c>
      <c r="G42">
        <v>97.980900000000005</v>
      </c>
      <c r="H42" s="5">
        <f>+F42*G42/100</f>
        <v>1836854117.8342173</v>
      </c>
      <c r="I42" s="5">
        <f>+H42/I41</f>
        <v>63643309.917094879</v>
      </c>
    </row>
  </sheetData>
  <mergeCells count="5">
    <mergeCell ref="B19:D19"/>
    <mergeCell ref="J9:K9"/>
    <mergeCell ref="B1:C1"/>
    <mergeCell ref="G9:H9"/>
    <mergeCell ref="J15:K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BCBA-1112-4FA0-AFB8-93DE7AE07321}">
  <dimension ref="B3:I12"/>
  <sheetViews>
    <sheetView tabSelected="1" workbookViewId="0">
      <selection activeCell="O9" sqref="O9"/>
    </sheetView>
  </sheetViews>
  <sheetFormatPr baseColWidth="10" defaultRowHeight="15" x14ac:dyDescent="0.25"/>
  <cols>
    <col min="4" max="4" width="13.140625" bestFit="1" customWidth="1"/>
    <col min="5" max="7" width="11.42578125" style="13"/>
  </cols>
  <sheetData>
    <row r="3" spans="2:9" x14ac:dyDescent="0.25">
      <c r="E3" s="13" t="s">
        <v>33</v>
      </c>
      <c r="F3" s="13" t="s">
        <v>34</v>
      </c>
      <c r="G3" s="13" t="s">
        <v>35</v>
      </c>
      <c r="H3" s="13" t="s">
        <v>36</v>
      </c>
      <c r="I3" s="13" t="s">
        <v>37</v>
      </c>
    </row>
    <row r="4" spans="2:9" x14ac:dyDescent="0.25">
      <c r="E4" s="13" t="s">
        <v>30</v>
      </c>
      <c r="F4" s="27">
        <v>0.13078300000000001</v>
      </c>
      <c r="G4" s="38">
        <v>43553</v>
      </c>
      <c r="H4">
        <v>0.43185000000000001</v>
      </c>
      <c r="I4" s="39">
        <f>+F4*H4</f>
        <v>5.6478638550000008E-2</v>
      </c>
    </row>
    <row r="5" spans="2:9" x14ac:dyDescent="0.25">
      <c r="E5" s="13" t="s">
        <v>31</v>
      </c>
      <c r="F5" s="27">
        <v>0.45505699999999999</v>
      </c>
      <c r="G5" s="38">
        <v>43585</v>
      </c>
      <c r="H5">
        <v>0.45400000000000001</v>
      </c>
      <c r="I5" s="39">
        <f t="shared" ref="I5:I6" si="0">+F5*H5</f>
        <v>0.20659587800000001</v>
      </c>
    </row>
    <row r="6" spans="2:9" x14ac:dyDescent="0.25">
      <c r="E6" s="13" t="s">
        <v>32</v>
      </c>
      <c r="F6" s="27">
        <v>0.414159</v>
      </c>
      <c r="G6" s="38">
        <v>43616</v>
      </c>
      <c r="H6">
        <v>0.4521</v>
      </c>
      <c r="I6" s="39">
        <f t="shared" si="0"/>
        <v>0.1872412839</v>
      </c>
    </row>
    <row r="7" spans="2:9" x14ac:dyDescent="0.25">
      <c r="G7" s="38"/>
      <c r="I7" s="40">
        <f>+SUM(I4:I6)</f>
        <v>0.45031580045000003</v>
      </c>
    </row>
    <row r="8" spans="2:9" x14ac:dyDescent="0.25">
      <c r="E8" s="13" t="s">
        <v>41</v>
      </c>
      <c r="F8" s="13" t="s">
        <v>42</v>
      </c>
      <c r="G8" s="13" t="s">
        <v>43</v>
      </c>
      <c r="H8" s="13" t="s">
        <v>16</v>
      </c>
    </row>
    <row r="9" spans="2:9" x14ac:dyDescent="0.25">
      <c r="D9" t="s">
        <v>38</v>
      </c>
      <c r="E9" s="27">
        <f>+I7/365</f>
        <v>1.2337419190410961E-3</v>
      </c>
      <c r="F9" s="41">
        <f>+E9</f>
        <v>1.2337419190410961E-3</v>
      </c>
      <c r="G9" s="41">
        <f>+F9</f>
        <v>1.2337419190410961E-3</v>
      </c>
    </row>
    <row r="10" spans="2:9" x14ac:dyDescent="0.25">
      <c r="D10" t="s">
        <v>39</v>
      </c>
      <c r="E10" s="27">
        <f>+C12/B12-1</f>
        <v>-1.1642156862744946E-2</v>
      </c>
      <c r="F10" s="43"/>
    </row>
    <row r="11" spans="2:9" x14ac:dyDescent="0.25">
      <c r="D11" t="s">
        <v>40</v>
      </c>
      <c r="E11" s="27">
        <f>+(1+E9)*(1+E10)-1</f>
        <v>-1.0422778360653417E-2</v>
      </c>
      <c r="F11" s="27">
        <f t="shared" ref="F11:G11" si="1">+(1+F9)*(1+F10)-1</f>
        <v>1.2337419190411314E-3</v>
      </c>
      <c r="G11" s="27">
        <f t="shared" si="1"/>
        <v>1.2337419190411314E-3</v>
      </c>
      <c r="H11" s="42">
        <f>+SUM(E11:G11)</f>
        <v>-7.9552945225711547E-3</v>
      </c>
    </row>
    <row r="12" spans="2:9" x14ac:dyDescent="0.25">
      <c r="B12" s="13">
        <v>40.799999999999997</v>
      </c>
      <c r="C12" s="13">
        <v>40.325000000000003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 U</vt:lpstr>
      <vt:lpstr>cartera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2018-05-02T18:14:57Z</dcterms:created>
  <dcterms:modified xsi:type="dcterms:W3CDTF">2019-03-21T20:41:17Z</dcterms:modified>
</cp:coreProperties>
</file>