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D21" i="4"/>
  <c r="L25" i="4" l="1"/>
  <c r="D16" i="4" l="1"/>
  <c r="F21" i="4" l="1"/>
  <c r="G21" i="4" s="1"/>
  <c r="E8" i="4"/>
  <c r="F8" i="4" s="1"/>
  <c r="G8" i="4" s="1"/>
  <c r="H21" i="4" l="1"/>
  <c r="F22" i="4"/>
  <c r="G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N9" i="4"/>
  <c r="N8" i="4"/>
  <c r="O8" i="4"/>
  <c r="O9" i="4"/>
  <c r="E9" i="4"/>
  <c r="F9" i="4" s="1"/>
  <c r="G9" i="4" s="1"/>
  <c r="F11" i="4"/>
  <c r="G11" i="4" s="1"/>
  <c r="F12" i="4"/>
  <c r="G12" i="4" s="1"/>
  <c r="F13" i="4"/>
  <c r="G13" i="4" s="1"/>
  <c r="F14" i="4"/>
  <c r="G14" i="4" s="1"/>
  <c r="F15" i="4"/>
  <c r="G15" i="4" s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D29" i="4"/>
  <c r="E10" i="4"/>
  <c r="F10" i="4" s="1"/>
  <c r="G10" i="4" s="1"/>
  <c r="E11" i="4"/>
  <c r="E12" i="4"/>
  <c r="E13" i="4"/>
  <c r="E14" i="4"/>
  <c r="E15" i="4"/>
  <c r="E16" i="4"/>
  <c r="C16" i="4"/>
  <c r="L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G29" i="4" l="1"/>
  <c r="F16" i="4"/>
  <c r="M26" i="4"/>
  <c r="G16" i="4"/>
  <c r="L27" i="4"/>
  <c r="H22" i="4"/>
  <c r="H29" i="4" s="1"/>
  <c r="N21" i="4" s="1"/>
  <c r="M27" i="4" l="1"/>
  <c r="N20" i="4"/>
  <c r="N22" i="4" s="1"/>
  <c r="L33" i="4" s="1"/>
  <c r="L30" i="4"/>
  <c r="L31" i="4" s="1"/>
  <c r="L28" i="4"/>
  <c r="L29" i="4" s="1"/>
  <c r="L32" i="4" l="1"/>
  <c r="L35" i="4" l="1"/>
  <c r="M35" i="4"/>
  <c r="L34" i="4"/>
  <c r="L36" i="4" s="1"/>
  <c r="M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<sst xmlns="http://schemas.openxmlformats.org/spreadsheetml/2006/main" count="87" uniqueCount="73">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</sst>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zoomScale="90" zoomScaleNormal="90" workbookViewId="0">
      <selection activeCell="M19" sqref="M19:N22"/>
    </sheetView>
  </sheetViews>
  <sheetFormatPr baseColWidth="10" defaultRowHeight="14.25" x14ac:dyDescent="0.2"/>
  <cols>
    <col min="1" max="1" width="4" customWidth="1"/>
    <col min="2" max="2" width="22.75" bestFit="1" customWidth="1"/>
    <col min="3" max="3" width="16.125" customWidth="1"/>
    <col min="4" max="4" width="20.25" bestFit="1" customWidth="1"/>
    <col min="5" max="5" width="14.125" bestFit="1" customWidth="1"/>
    <col min="6" max="6" width="14" bestFit="1" customWidth="1"/>
    <col min="7" max="7" width="10.75" bestFit="1" customWidth="1"/>
    <col min="8" max="8" width="11.375" bestFit="1" customWidth="1"/>
    <col min="9" max="9" width="11.375" customWidth="1"/>
    <col min="10" max="10" width="16.75" bestFit="1" customWidth="1"/>
    <col min="11" max="11" width="28.375" bestFit="1" customWidth="1"/>
    <col min="12" max="12" width="22.875" bestFit="1" customWidth="1"/>
    <col min="13" max="13" width="24" bestFit="1" customWidth="1"/>
    <col min="14" max="14" width="23.125" bestFit="1" customWidth="1"/>
    <col min="15" max="15" width="9.25" bestFit="1" customWidth="1"/>
    <col min="16" max="16" width="9.5" bestFit="1" customWidth="1"/>
    <col min="17" max="17" width="6.625" bestFit="1" customWidth="1"/>
    <col min="18" max="18" width="12.625" bestFit="1" customWidth="1"/>
    <col min="19" max="19" width="12.375" bestFit="1" customWidth="1"/>
  </cols>
  <sheetData>
    <row r="6" spans="2:15" ht="15" x14ac:dyDescent="0.25">
      <c r="B6" s="74" t="s">
        <v>30</v>
      </c>
      <c r="C6" s="74"/>
      <c r="D6" s="74"/>
      <c r="E6" s="74"/>
      <c r="F6" s="74"/>
      <c r="G6" s="74"/>
      <c r="I6" s="72" t="s">
        <v>49</v>
      </c>
      <c r="J6" s="72"/>
      <c r="K6" s="72"/>
      <c r="L6" s="72"/>
      <c r="M6" s="72"/>
      <c r="N6" s="72"/>
      <c r="O6" s="72"/>
    </row>
    <row r="7" spans="2:15" x14ac:dyDescent="0.2">
      <c r="B7" s="8" t="s">
        <v>2</v>
      </c>
      <c r="C7" s="8" t="s">
        <v>31</v>
      </c>
      <c r="D7" s="8" t="s">
        <v>28</v>
      </c>
      <c r="E7" s="8" t="s">
        <v>1</v>
      </c>
      <c r="F7" s="8" t="s">
        <v>32</v>
      </c>
      <c r="G7" s="8" t="s">
        <v>29</v>
      </c>
      <c r="I7" s="8" t="s">
        <v>37</v>
      </c>
      <c r="J7" s="8" t="s">
        <v>3</v>
      </c>
      <c r="K7" s="8" t="s">
        <v>17</v>
      </c>
      <c r="L7" s="8" t="s">
        <v>38</v>
      </c>
      <c r="M7" s="8" t="s">
        <v>35</v>
      </c>
      <c r="N7" s="8" t="s">
        <v>36</v>
      </c>
      <c r="O7" s="8" t="s">
        <v>39</v>
      </c>
    </row>
    <row r="8" spans="2:15" x14ac:dyDescent="0.2">
      <c r="B8" s="1">
        <v>1</v>
      </c>
      <c r="C8" s="9">
        <v>2000000</v>
      </c>
      <c r="D8" s="10">
        <v>18.966999999999999</v>
      </c>
      <c r="E8" s="1">
        <f t="shared" ref="E8:E15" si="0">IF(AND(C8&gt;0,D8&gt;0),$K$20,"")</f>
        <v>18.962499999999999</v>
      </c>
      <c r="F8" s="37">
        <f t="shared" ref="F8:F15" si="1">+IF(D8&gt;0,D8/E8-1,"")</f>
        <v>2.3731048121300446E-4</v>
      </c>
      <c r="G8" s="2">
        <f t="shared" ref="G8:G15" si="2">+IFERROR(F8*C8,)</f>
        <v>474.62096242600893</v>
      </c>
      <c r="I8" s="1">
        <v>1</v>
      </c>
      <c r="J8" t="s">
        <v>62</v>
      </c>
      <c r="K8" s="21">
        <v>54898000.781000003</v>
      </c>
      <c r="L8" s="56">
        <v>97.597899999999996</v>
      </c>
      <c r="M8" s="56">
        <v>97.822800000000001</v>
      </c>
      <c r="N8" s="4">
        <f t="shared" ref="N8:N16" si="3">+IF(AND(K8&gt;0,L8&gt;0,M8&gt;0),M8/L8-1,"")</f>
        <v>2.3043528600512619E-3</v>
      </c>
      <c r="O8" s="6">
        <f t="shared" ref="O8:O15" si="4">+IF(K8&gt;0,K8/SUM($K$8:$K$16),"")</f>
        <v>1</v>
      </c>
    </row>
    <row r="9" spans="2:15" x14ac:dyDescent="0.2">
      <c r="B9" s="1">
        <v>2</v>
      </c>
      <c r="C9" s="9">
        <v>2000000</v>
      </c>
      <c r="D9" s="10">
        <v>18.96</v>
      </c>
      <c r="E9" s="1">
        <f t="shared" si="0"/>
        <v>18.962499999999999</v>
      </c>
      <c r="F9" s="5">
        <f t="shared" si="1"/>
        <v>-1.3183915622927422E-4</v>
      </c>
      <c r="G9" s="2">
        <f t="shared" si="2"/>
        <v>-263.67831245854848</v>
      </c>
      <c r="I9" s="1">
        <v>2</v>
      </c>
      <c r="K9" s="21"/>
      <c r="L9" s="7"/>
      <c r="M9" s="56"/>
      <c r="N9" s="4" t="str">
        <f t="shared" si="3"/>
        <v/>
      </c>
      <c r="O9" s="6" t="str">
        <f t="shared" si="4"/>
        <v/>
      </c>
    </row>
    <row r="10" spans="2:15" x14ac:dyDescent="0.2">
      <c r="B10" s="1">
        <v>3</v>
      </c>
      <c r="C10" s="9">
        <v>2015000</v>
      </c>
      <c r="D10" s="10">
        <v>18.97</v>
      </c>
      <c r="E10" s="1">
        <f t="shared" si="0"/>
        <v>18.962499999999999</v>
      </c>
      <c r="F10" s="5">
        <f t="shared" si="1"/>
        <v>3.9551746868826676E-4</v>
      </c>
      <c r="G10" s="2">
        <f t="shared" si="2"/>
        <v>796.96769940685749</v>
      </c>
      <c r="I10" s="1">
        <v>3</v>
      </c>
      <c r="K10" s="21"/>
      <c r="L10" s="7"/>
      <c r="M10" s="7"/>
      <c r="N10" s="6" t="str">
        <f t="shared" si="3"/>
        <v/>
      </c>
      <c r="O10" s="6" t="str">
        <f t="shared" si="4"/>
        <v/>
      </c>
    </row>
    <row r="11" spans="2:15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I11" s="1">
        <v>4</v>
      </c>
      <c r="K11" s="21"/>
      <c r="L11" s="7"/>
      <c r="M11" s="7"/>
      <c r="N11" s="6" t="str">
        <f t="shared" si="3"/>
        <v/>
      </c>
      <c r="O11" s="6" t="str">
        <f t="shared" si="4"/>
        <v/>
      </c>
    </row>
    <row r="12" spans="2:15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I12" s="1">
        <v>5</v>
      </c>
      <c r="K12" s="21"/>
      <c r="L12" s="7"/>
      <c r="M12" s="7"/>
      <c r="N12" s="6" t="str">
        <f t="shared" si="3"/>
        <v/>
      </c>
      <c r="O12" s="6" t="str">
        <f t="shared" si="4"/>
        <v/>
      </c>
    </row>
    <row r="13" spans="2:15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I13" s="1">
        <v>6</v>
      </c>
      <c r="K13" s="21"/>
      <c r="L13" s="7"/>
      <c r="M13" s="7"/>
      <c r="N13" s="6" t="str">
        <f t="shared" si="3"/>
        <v/>
      </c>
      <c r="O13" s="6" t="str">
        <f t="shared" si="4"/>
        <v/>
      </c>
    </row>
    <row r="14" spans="2:15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I14" s="1">
        <v>7</v>
      </c>
      <c r="K14" s="21"/>
      <c r="L14" s="7"/>
      <c r="M14" s="7"/>
      <c r="N14" s="6" t="str">
        <f t="shared" si="3"/>
        <v/>
      </c>
      <c r="O14" s="6" t="str">
        <f t="shared" si="4"/>
        <v/>
      </c>
    </row>
    <row r="15" spans="2:15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I15" s="1">
        <v>8</v>
      </c>
      <c r="K15" s="21"/>
      <c r="L15" s="7"/>
      <c r="M15" s="7"/>
      <c r="N15" s="6" t="str">
        <f t="shared" si="3"/>
        <v/>
      </c>
      <c r="O15" s="6" t="str">
        <f t="shared" si="4"/>
        <v/>
      </c>
    </row>
    <row r="16" spans="2:15" x14ac:dyDescent="0.2">
      <c r="B16" s="11" t="s">
        <v>40</v>
      </c>
      <c r="C16" s="12">
        <f>+SUM(C8:C15)</f>
        <v>6015000</v>
      </c>
      <c r="D16" s="13">
        <f>+IFERROR(SUMPRODUCT($C$8:$C$15,$D$8:$D$15)/SUM(C8:C15),0)</f>
        <v>18.965677472984208</v>
      </c>
      <c r="E16" s="11">
        <f>+$K$20</f>
        <v>18.962499999999999</v>
      </c>
      <c r="F16" s="24">
        <f>+SUMPRODUCT($C$8:$C$15,$F$8:$F$15)/SUMPRODUCT($C$8:$C$15)</f>
        <v>1.6756614287187331E-4</v>
      </c>
      <c r="G16" s="12">
        <f>+SUM(G8:G15)</f>
        <v>1007.910349374318</v>
      </c>
      <c r="I16" s="1">
        <v>9</v>
      </c>
      <c r="K16" s="21"/>
      <c r="L16" s="7"/>
      <c r="M16" s="7"/>
      <c r="N16" s="6" t="str">
        <f t="shared" si="3"/>
        <v/>
      </c>
      <c r="O16" s="6"/>
    </row>
    <row r="17" spans="2:16" x14ac:dyDescent="0.2">
      <c r="B17" s="18"/>
      <c r="C17" s="19"/>
      <c r="D17" s="20"/>
      <c r="E17" s="18"/>
      <c r="F17" s="18"/>
      <c r="G17" s="19"/>
      <c r="K17" s="49">
        <f>+SUM(K8:K9)</f>
        <v>54898000.781000003</v>
      </c>
    </row>
    <row r="19" spans="2:16" ht="15" x14ac:dyDescent="0.25">
      <c r="B19" s="74" t="s">
        <v>33</v>
      </c>
      <c r="C19" s="74"/>
      <c r="D19" s="74"/>
      <c r="E19" s="74"/>
      <c r="F19" s="74"/>
      <c r="G19" s="74"/>
      <c r="H19" s="74"/>
      <c r="I19" s="61"/>
      <c r="J19" s="74" t="s">
        <v>42</v>
      </c>
      <c r="K19" s="74"/>
      <c r="M19" s="72" t="s">
        <v>70</v>
      </c>
      <c r="N19" s="72"/>
      <c r="O19" s="49"/>
    </row>
    <row r="20" spans="2:16" ht="15" x14ac:dyDescent="0.25">
      <c r="B20" s="15" t="s">
        <v>2</v>
      </c>
      <c r="C20" s="15" t="s">
        <v>3</v>
      </c>
      <c r="D20" s="15" t="s">
        <v>31</v>
      </c>
      <c r="E20" s="15" t="s">
        <v>34</v>
      </c>
      <c r="F20" s="15" t="s">
        <v>35</v>
      </c>
      <c r="G20" s="15" t="s">
        <v>36</v>
      </c>
      <c r="H20" s="15" t="s">
        <v>41</v>
      </c>
      <c r="I20" s="60"/>
      <c r="J20" s="7" t="s">
        <v>1</v>
      </c>
      <c r="K20" s="50">
        <v>18.962499999999999</v>
      </c>
      <c r="L20" s="49"/>
      <c r="M20" s="62" t="s">
        <v>65</v>
      </c>
      <c r="N20" s="3">
        <f>+K17*K21*L27*5%</f>
        <v>119246.17716256199</v>
      </c>
      <c r="O20" s="49"/>
    </row>
    <row r="21" spans="2:16" ht="15" x14ac:dyDescent="0.25">
      <c r="B21" s="1">
        <v>1</v>
      </c>
      <c r="C21" s="7" t="s">
        <v>62</v>
      </c>
      <c r="D21" s="21">
        <f>+C16</f>
        <v>6015000</v>
      </c>
      <c r="E21" s="56">
        <v>97.625699999999995</v>
      </c>
      <c r="F21" s="57">
        <f t="shared" ref="F21:F28" si="5">+IF(C21="","",VLOOKUP(C21,$J$8:$M$16,4,FALSE))</f>
        <v>97.822800000000001</v>
      </c>
      <c r="G21" s="37">
        <f t="shared" ref="G21:G28" si="6">+IF(AND(F21&gt;0,E21&gt;0),F21/E21-1,"")</f>
        <v>2.0189355876578663E-3</v>
      </c>
      <c r="H21" s="3">
        <f t="shared" ref="H21:H28" si="7">+IFERROR(G21*D21,)</f>
        <v>12143.897559762067</v>
      </c>
      <c r="I21" s="3"/>
      <c r="J21" s="7" t="s">
        <v>0</v>
      </c>
      <c r="K21" s="50">
        <v>18.852499999999999</v>
      </c>
      <c r="M21" s="63" t="s">
        <v>66</v>
      </c>
      <c r="N21" s="64">
        <f>+H29*D16*5%</f>
        <v>11515.862219170367</v>
      </c>
    </row>
    <row r="22" spans="2:16" ht="15" x14ac:dyDescent="0.25">
      <c r="B22" s="1">
        <v>2</v>
      </c>
      <c r="C22" s="7"/>
      <c r="D22" s="21"/>
      <c r="E22" s="7"/>
      <c r="F22" s="17" t="str">
        <f t="shared" si="5"/>
        <v/>
      </c>
      <c r="G22" s="5" t="str">
        <f t="shared" si="6"/>
        <v/>
      </c>
      <c r="H22" s="3">
        <f t="shared" si="7"/>
        <v>0</v>
      </c>
      <c r="I22" s="3"/>
      <c r="M22" s="62" t="s">
        <v>67</v>
      </c>
      <c r="N22" s="49">
        <f>+SUM(N20:N21)</f>
        <v>130762.03938173235</v>
      </c>
    </row>
    <row r="23" spans="2:16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I23" s="3"/>
      <c r="P23" s="51"/>
    </row>
    <row r="24" spans="2:16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I24" s="3"/>
      <c r="K24" s="75" t="s">
        <v>68</v>
      </c>
      <c r="L24" s="75"/>
      <c r="M24" s="75"/>
    </row>
    <row r="25" spans="2:16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I25" s="3"/>
      <c r="K25" s="16" t="s">
        <v>27</v>
      </c>
      <c r="L25" s="73">
        <f>+SUM(K8:K9)+C34</f>
        <v>54898000.781000003</v>
      </c>
      <c r="M25" s="73"/>
      <c r="N25" s="49"/>
      <c r="O25" s="49"/>
    </row>
    <row r="26" spans="2:16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I26" s="3"/>
      <c r="K26" s="16" t="s">
        <v>46</v>
      </c>
      <c r="L26" s="22">
        <f>+K21/K20-1</f>
        <v>-5.800922874093617E-3</v>
      </c>
      <c r="M26" s="19">
        <f>+L26*L25</f>
        <v>-318459.06847251218</v>
      </c>
      <c r="O26" s="34"/>
    </row>
    <row r="27" spans="2:16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I27" s="3"/>
      <c r="K27" s="16" t="s">
        <v>47</v>
      </c>
      <c r="L27" s="22">
        <f>+SUMPRODUCT($N$8:$N$16,$O$8:$O$16)</f>
        <v>2.3043528600512619E-3</v>
      </c>
      <c r="M27" s="69">
        <f>+L27*K17</f>
        <v>126504.36511079376</v>
      </c>
      <c r="O27" s="49"/>
    </row>
    <row r="28" spans="2:16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3"/>
      <c r="J28" s="16"/>
      <c r="K28" s="16" t="s">
        <v>43</v>
      </c>
      <c r="L28" s="70">
        <f>+(1+L26)*(1+L27)-1</f>
        <v>-3.509937387258244E-3</v>
      </c>
      <c r="M28" s="25"/>
    </row>
    <row r="29" spans="2:16" ht="15" x14ac:dyDescent="0.25">
      <c r="B29" s="11" t="s">
        <v>40</v>
      </c>
      <c r="C29" s="14"/>
      <c r="D29" s="12">
        <f>+SUM(D21:D28)</f>
        <v>6015000</v>
      </c>
      <c r="E29" s="13"/>
      <c r="F29" s="11"/>
      <c r="G29" s="24">
        <f>+IFERROR(SUMPRODUCT($D$21:$D$28,$G$21:$G$28)/SUMPRODUCT($D$21:$D$28),0)</f>
        <v>2.0189355876578663E-3</v>
      </c>
      <c r="H29" s="12">
        <f>+SUM(H21:H28)</f>
        <v>12143.897559762067</v>
      </c>
      <c r="I29" s="19"/>
      <c r="K29" s="16" t="s">
        <v>44</v>
      </c>
      <c r="L29" s="73">
        <f>+K17*(1+L28)+C34</f>
        <v>54705312.235573038</v>
      </c>
      <c r="M29" s="73"/>
      <c r="N29" s="49"/>
    </row>
    <row r="30" spans="2:16" x14ac:dyDescent="0.2">
      <c r="K30" s="16" t="s">
        <v>45</v>
      </c>
      <c r="L30" s="26">
        <f>+G16+H29</f>
        <v>13151.807909136385</v>
      </c>
      <c r="M30" s="23"/>
      <c r="O30" s="3"/>
    </row>
    <row r="31" spans="2:16" x14ac:dyDescent="0.2">
      <c r="K31" s="16" t="s">
        <v>48</v>
      </c>
      <c r="L31" s="22">
        <f>+L30/L25</f>
        <v>2.3956806663327852E-4</v>
      </c>
      <c r="M31" s="16"/>
      <c r="O31" s="49"/>
    </row>
    <row r="32" spans="2:16" ht="15" x14ac:dyDescent="0.25">
      <c r="D32" s="51"/>
      <c r="K32" s="16" t="s">
        <v>69</v>
      </c>
      <c r="L32" s="73">
        <f>+L25+M26+M27+L30</f>
        <v>54719197.885547422</v>
      </c>
      <c r="M32" s="73"/>
      <c r="O32" s="30"/>
    </row>
    <row r="33" spans="3:16" ht="15" x14ac:dyDescent="0.25">
      <c r="D33" s="3"/>
      <c r="E33" s="59"/>
      <c r="F33" s="58"/>
      <c r="K33" s="47" t="s">
        <v>63</v>
      </c>
      <c r="L33" s="73">
        <f>+N22/K20</f>
        <v>6895.8227755692742</v>
      </c>
      <c r="M33" s="73"/>
      <c r="O33" s="31"/>
    </row>
    <row r="34" spans="3:16" ht="15" x14ac:dyDescent="0.25">
      <c r="C34" s="3"/>
      <c r="D34" s="49"/>
      <c r="K34" s="47" t="s">
        <v>64</v>
      </c>
      <c r="L34" s="73">
        <f>+L32-L33</f>
        <v>54712302.062771849</v>
      </c>
      <c r="M34" s="73"/>
    </row>
    <row r="35" spans="3:16" x14ac:dyDescent="0.2">
      <c r="D35" s="49"/>
      <c r="F35" s="49"/>
      <c r="K35" s="47" t="s">
        <v>72</v>
      </c>
      <c r="L35" s="34">
        <f>+L32/L25-1</f>
        <v>-3.2570019474090772E-3</v>
      </c>
      <c r="M35" s="49">
        <f>+L32-L25</f>
        <v>-178802.89545258135</v>
      </c>
    </row>
    <row r="36" spans="3:16" ht="15" x14ac:dyDescent="0.25">
      <c r="D36" s="49"/>
      <c r="F36" s="49"/>
      <c r="K36" s="29" t="s">
        <v>71</v>
      </c>
      <c r="L36" s="27">
        <f>+L34/L25-1</f>
        <v>-3.3826134938673702E-3</v>
      </c>
      <c r="M36" s="28">
        <f>+L32-L25</f>
        <v>-178802.89545258135</v>
      </c>
    </row>
    <row r="37" spans="3:16" x14ac:dyDescent="0.2">
      <c r="L37" s="67"/>
    </row>
    <row r="38" spans="3:16" x14ac:dyDescent="0.2">
      <c r="L38" s="71"/>
    </row>
    <row r="39" spans="3:16" ht="15" x14ac:dyDescent="0.25">
      <c r="D39" s="65"/>
      <c r="L39" s="34"/>
      <c r="N39" s="52"/>
      <c r="O39" s="52"/>
      <c r="P39" s="53"/>
    </row>
    <row r="40" spans="3:16" ht="15" x14ac:dyDescent="0.25">
      <c r="D40" s="66"/>
      <c r="N40" s="52"/>
      <c r="O40" s="52"/>
      <c r="P40" s="53"/>
    </row>
    <row r="41" spans="3:16" x14ac:dyDescent="0.2">
      <c r="L41" s="68"/>
      <c r="N41" s="52"/>
      <c r="O41" s="52"/>
      <c r="P41" s="52"/>
    </row>
    <row r="42" spans="3:16" ht="15" x14ac:dyDescent="0.25">
      <c r="N42" s="52"/>
      <c r="O42" s="52"/>
      <c r="P42" s="53"/>
    </row>
    <row r="43" spans="3:16" ht="15" x14ac:dyDescent="0.25">
      <c r="P43" s="53"/>
    </row>
    <row r="45" spans="3:16" x14ac:dyDescent="0.2">
      <c r="P45" s="52"/>
    </row>
    <row r="46" spans="3:16" x14ac:dyDescent="0.2">
      <c r="P46" s="34"/>
    </row>
    <row r="50" spans="15:21" x14ac:dyDescent="0.2">
      <c r="O50" s="52"/>
      <c r="P50" s="4"/>
      <c r="Q50" s="52"/>
      <c r="S50" s="52"/>
      <c r="T50" s="55"/>
      <c r="U50" s="34"/>
    </row>
    <row r="51" spans="15:21" x14ac:dyDescent="0.2">
      <c r="O51" s="52"/>
      <c r="P51" s="4"/>
      <c r="Q51" s="52"/>
      <c r="S51" s="52"/>
      <c r="T51" s="55"/>
      <c r="U51" s="34"/>
    </row>
    <row r="52" spans="15:21" x14ac:dyDescent="0.2">
      <c r="O52" s="52"/>
      <c r="P52" s="4"/>
      <c r="Q52" s="52"/>
      <c r="T52" s="55"/>
    </row>
    <row r="53" spans="15:21" x14ac:dyDescent="0.2">
      <c r="O53" s="52"/>
      <c r="P53" s="4"/>
      <c r="Q53" s="52"/>
      <c r="S53" s="52"/>
      <c r="T53" s="55"/>
      <c r="U53" s="34"/>
    </row>
    <row r="54" spans="15:21" ht="15" x14ac:dyDescent="0.25">
      <c r="O54" s="53"/>
    </row>
    <row r="58" spans="15:21" x14ac:dyDescent="0.2">
      <c r="O58" s="54"/>
    </row>
    <row r="59" spans="15:21" x14ac:dyDescent="0.2">
      <c r="O59" s="54"/>
    </row>
    <row r="60" spans="15:21" x14ac:dyDescent="0.2">
      <c r="O60" s="54"/>
    </row>
    <row r="61" spans="15:21" x14ac:dyDescent="0.2">
      <c r="O61" s="54"/>
    </row>
    <row r="62" spans="15:21" x14ac:dyDescent="0.2">
      <c r="O62" s="54"/>
    </row>
  </sheetData>
  <mergeCells count="11">
    <mergeCell ref="I6:O6"/>
    <mergeCell ref="L33:M33"/>
    <mergeCell ref="L34:M34"/>
    <mergeCell ref="M19:N19"/>
    <mergeCell ref="B6:G6"/>
    <mergeCell ref="L32:M32"/>
    <mergeCell ref="L29:M29"/>
    <mergeCell ref="K24:M24"/>
    <mergeCell ref="L25:M25"/>
    <mergeCell ref="B19:H19"/>
    <mergeCell ref="J19:K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L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L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L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L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M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M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L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M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:I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J8:J16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16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6" t="s">
        <v>60</v>
      </c>
      <c r="O20" s="77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46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53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61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58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2018-02-01T14:25:19Z</dcterms:modified>
</cp:coreProperties>
</file>