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A60F71DB-6A79-455A-8330-7A65D0808B89}" xr6:coauthVersionLast="28" xr6:coauthVersionMax="28" xr10:uidLastSave="{00000000-0000-0000-0000-000000000000}"/>
  <bookViews>
    <workbookView xWindow="0" yWindow="0" windowWidth="17490" windowHeight="7965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N31" i="6"/>
  <c r="O7" i="6"/>
  <c r="O6" i="6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C55" i="6"/>
  <c r="C54" i="6"/>
  <c r="C53" i="6"/>
  <c r="C52" i="6"/>
  <c r="J31" i="6"/>
  <c r="C51" i="6"/>
  <c r="J30" i="6"/>
  <c r="C50" i="6"/>
  <c r="C49" i="6"/>
  <c r="C48" i="6"/>
  <c r="C47" i="6"/>
  <c r="C46" i="6"/>
  <c r="C45" i="6"/>
  <c r="J26" i="6"/>
  <c r="C44" i="6"/>
  <c r="J25" i="6"/>
  <c r="C43" i="6"/>
  <c r="J24" i="6"/>
  <c r="C42" i="6"/>
  <c r="C41" i="6"/>
  <c r="C40" i="6"/>
  <c r="C39" i="6"/>
  <c r="C38" i="6"/>
  <c r="C37" i="6"/>
  <c r="J20" i="6"/>
  <c r="C36" i="6"/>
  <c r="J19" i="6"/>
  <c r="C35" i="6"/>
  <c r="J18" i="6"/>
  <c r="C34" i="6"/>
  <c r="C33" i="6"/>
  <c r="C32" i="6"/>
  <c r="K31" i="6"/>
  <c r="I31" i="6"/>
  <c r="C31" i="6"/>
  <c r="J16" i="6"/>
  <c r="K30" i="6"/>
  <c r="I30" i="6"/>
  <c r="C30" i="6"/>
  <c r="K29" i="6"/>
  <c r="J29" i="6"/>
  <c r="I29" i="6"/>
  <c r="C29" i="6"/>
  <c r="J14" i="6"/>
  <c r="K28" i="6"/>
  <c r="J28" i="6"/>
  <c r="I28" i="6"/>
  <c r="C28" i="6"/>
  <c r="K27" i="6"/>
  <c r="J27" i="6"/>
  <c r="I27" i="6"/>
  <c r="C27" i="6"/>
  <c r="J12" i="6"/>
  <c r="K26" i="6"/>
  <c r="I26" i="6"/>
  <c r="C26" i="6"/>
  <c r="K25" i="6"/>
  <c r="I25" i="6"/>
  <c r="C25" i="6"/>
  <c r="K24" i="6"/>
  <c r="I24" i="6"/>
  <c r="C24" i="6"/>
  <c r="J11" i="6"/>
  <c r="K23" i="6"/>
  <c r="J23" i="6"/>
  <c r="I23" i="6"/>
  <c r="C23" i="6"/>
  <c r="K22" i="6"/>
  <c r="J22" i="6"/>
  <c r="I22" i="6"/>
  <c r="C22" i="6"/>
  <c r="J9" i="6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/>
  <c r="L5" i="6"/>
  <c r="L6" i="6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G21" i="4"/>
  <c r="H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E16" i="4"/>
  <c r="F8" i="4"/>
  <c r="G8" i="4" s="1"/>
  <c r="H8" i="4" s="1"/>
  <c r="M25" i="4"/>
  <c r="L17" i="4"/>
  <c r="O9" i="4"/>
  <c r="O8" i="4"/>
  <c r="M27" i="4" s="1"/>
  <c r="P8" i="4"/>
  <c r="P9" i="4"/>
  <c r="F9" i="4"/>
  <c r="G9" i="4"/>
  <c r="H9" i="4" s="1"/>
  <c r="G11" i="4"/>
  <c r="H11" i="4" s="1"/>
  <c r="G12" i="4"/>
  <c r="H12" i="4" s="1"/>
  <c r="G13" i="4"/>
  <c r="H13" i="4" s="1"/>
  <c r="G14" i="4"/>
  <c r="H14" i="4" s="1"/>
  <c r="G15" i="4"/>
  <c r="H15" i="4" s="1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/>
  <c r="M15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 s="1"/>
  <c r="F11" i="4"/>
  <c r="F12" i="4"/>
  <c r="F13" i="4"/>
  <c r="F14" i="4"/>
  <c r="F15" i="4"/>
  <c r="F16" i="4"/>
  <c r="D16" i="4"/>
  <c r="M26" i="4"/>
  <c r="N26" i="4" s="1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/>
  <c r="O24" i="5"/>
  <c r="G16" i="4" l="1"/>
  <c r="H16" i="4"/>
  <c r="M28" i="4"/>
  <c r="M29" i="4" s="1"/>
  <c r="N27" i="4"/>
  <c r="O20" i="4"/>
  <c r="H29" i="4"/>
  <c r="I21" i="4"/>
  <c r="I29" i="4" s="1"/>
  <c r="M30" i="4" l="1"/>
  <c r="M31" i="4" s="1"/>
  <c r="O21" i="4"/>
  <c r="O22" i="4" s="1"/>
  <c r="M33" i="4" s="1"/>
  <c r="M32" i="4" l="1"/>
  <c r="M34" i="4" s="1"/>
  <c r="M36" i="4" s="1"/>
  <c r="N36" i="4" l="1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<sst xmlns="http://schemas.openxmlformats.org/spreadsheetml/2006/main" count="419" uniqueCount="80">
  <si>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</si>
  <si>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</si>
  <si>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</si>
  <si>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</si>
  <si>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</si>
  <si>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</si>
  <si>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</si>
  <si>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</si>
  <si>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</si>
  <si>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</si>
  <si>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</si>
  <si>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</si>
  <si>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</si>
  <si>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</si>
  <si>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</si>
  <si>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</si>
  <si>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</si>
  <si>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</si>
  <si>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</si>
  <si>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</si>
  <si>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</si>
  <si>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</si>
  <si>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</si>
  <si>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</si>
  <si>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</si>
  <si>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</si>
  <si>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</si>
  <si>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</si>
  <si>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</si>
  <si>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</si>
  <si>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</si>
  <si>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</si>
  <si>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</si>
  <si>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</si>
  <si>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</si>
  <si>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</si>
  <si>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</si>
  <si>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</si>
  <si>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</si>
  <si>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</si>
  <si>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</si>
  <si>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</si>
  <si>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</si>
  <si>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</si>
  <si>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</si>
  <si>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</si>
  <si>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</si>
  <si>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</si>
  <si>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</si>
  <si>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</si>
  <si>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</si>
  <si>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</si>
  <si>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</si>
  <si>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</si>
  <si>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</si>
  <si>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</si>
  <si>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</si>
  <si>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</si>
  <si>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</si>
  <si>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</si>
  <si>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</si>
  <si>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</si>
  <si>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</si>
  <si>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</si>
  <si>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</si>
  <si>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</si>
  <si>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</si>
  <si>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</si>
  <si>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</si>
  <si>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</si>
  <si>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</si>
  <si>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</si>
  <si>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</si>
  <si>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</si>
  <si>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</si>
  <si>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</si>
  <si>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</si>
  <si>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</si>
  <si>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</si>
  <si>
    <t>LEBAC 16-05-2018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</si>
</sst>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21" fontId="0" fillId="0" borderId="0" xfId="0" applyNumberFormat="1"/>
    <xf numFmtId="0" fontId="0" fillId="7" borderId="0" xfId="0" applyFill="1" applyBorder="1"/>
    <xf numFmtId="0" fontId="2" fillId="3" borderId="0" xfId="0" applyFont="1" applyFill="1" applyAlignment="1">
      <alignment horizontal="center"/>
    </xf>
    <xf numFmtId="165" fontId="2" fillId="7" borderId="0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N38" sqref="N38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9" t="s">
        <v>30</v>
      </c>
      <c r="C6" s="79"/>
      <c r="D6" s="79"/>
      <c r="E6" s="79"/>
      <c r="F6" s="79"/>
      <c r="G6" s="79"/>
      <c r="H6" s="79"/>
      <c r="J6" s="76" t="s">
        <v>49</v>
      </c>
      <c r="K6" s="76"/>
      <c r="L6" s="76"/>
      <c r="M6" s="76"/>
      <c r="N6" s="76"/>
      <c r="O6" s="76"/>
      <c r="P6" s="76"/>
    </row>
    <row r="7" spans="2:16" x14ac:dyDescent="0.2">
      <c r="B7" s="8" t="s">
        <v>2</v>
      </c>
      <c r="C7" s="8" t="s">
        <v>72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73</v>
      </c>
      <c r="D8" s="9">
        <v>140000</v>
      </c>
      <c r="E8" s="10">
        <v>21.86</v>
      </c>
      <c r="F8" s="1">
        <f t="shared" ref="F8:F15" si="0">IF(AND(D8&gt;0,E8&gt;0),$L$20,"")</f>
        <v>21.824999999999999</v>
      </c>
      <c r="G8" s="37">
        <f>+IF(E8&gt;0,IF(C8="V",F8/E8-1,E8/F8-1),"")</f>
        <v>1.6036655211912887E-3</v>
      </c>
      <c r="H8" s="2">
        <f t="shared" ref="H8:H15" si="1">+IFERROR(G8*D8,)</f>
        <v>224.51317296678042</v>
      </c>
      <c r="J8" s="1">
        <v>1</v>
      </c>
      <c r="K8" t="s">
        <v>79</v>
      </c>
      <c r="L8" s="21">
        <v>77862218.772</v>
      </c>
      <c r="M8" s="55">
        <v>99.023300000000006</v>
      </c>
      <c r="N8" s="55">
        <v>99.130899999999997</v>
      </c>
      <c r="O8" s="4">
        <f t="shared" ref="O8:O16" si="2">+IF(AND(L8&gt;0,M8&gt;0,N8&gt;0),N8/M8-1,"")</f>
        <v>1.0866129486695186E-3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73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140000</v>
      </c>
      <c r="E16" s="13">
        <f>+IFERROR(SUMPRODUCT($D$8:$D$15,$E$8:$E$15)/SUM(D8:D15),0)</f>
        <v>21.86</v>
      </c>
      <c r="F16" s="11">
        <f>+$L$20</f>
        <v>21.824999999999999</v>
      </c>
      <c r="G16" s="24">
        <f>+SUMPRODUCT($D$8:$D$15,$G$8:$G$15)/SUMPRODUCT($D$8:$D$15)</f>
        <v>1.6036655211912887E-3</v>
      </c>
      <c r="H16" s="12">
        <f>+SUM(H8:H15)</f>
        <v>224.51317296678042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77862218.772</v>
      </c>
    </row>
    <row r="19" spans="2:17" ht="15" x14ac:dyDescent="0.25">
      <c r="B19" s="79" t="s">
        <v>33</v>
      </c>
      <c r="C19" s="79"/>
      <c r="D19" s="79"/>
      <c r="E19" s="79"/>
      <c r="F19" s="79"/>
      <c r="G19" s="79"/>
      <c r="H19" s="79"/>
      <c r="I19" s="79"/>
      <c r="J19" s="60"/>
      <c r="K19" s="79" t="s">
        <v>42</v>
      </c>
      <c r="L19" s="79"/>
      <c r="N19" s="76" t="s">
        <v>69</v>
      </c>
      <c r="O19" s="76"/>
      <c r="P19" s="48"/>
    </row>
    <row r="20" spans="2:17" ht="15" x14ac:dyDescent="0.25">
      <c r="B20" s="15" t="s">
        <v>2</v>
      </c>
      <c r="C20" s="15" t="s">
        <v>72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21.824999999999999</v>
      </c>
      <c r="M20" s="48"/>
      <c r="N20" s="61" t="s">
        <v>64</v>
      </c>
      <c r="O20" s="3">
        <f>+L17*L21*M27*5%</f>
        <v>91779.845935849298</v>
      </c>
      <c r="P20" s="48"/>
    </row>
    <row r="21" spans="2:17" ht="15" x14ac:dyDescent="0.25">
      <c r="B21" s="1">
        <v>1</v>
      </c>
      <c r="C21" s="1" t="s">
        <v>73</v>
      </c>
      <c r="D21" s="7" t="s">
        <v>79</v>
      </c>
      <c r="E21" s="21">
        <v>140000</v>
      </c>
      <c r="F21" s="55">
        <v>99.112899999999996</v>
      </c>
      <c r="G21" s="56">
        <f t="shared" ref="G21:G28" si="5">+IF(D21="","",VLOOKUP(D21,$K$8:$N$16,4,FALSE))</f>
        <v>99.130899999999997</v>
      </c>
      <c r="H21" s="37">
        <f>+IF(AND(G21&gt;0,F21&gt;0),IF(C21="V",F21/G21-1,G21/F21-1),"")</f>
        <v>1.8161107181802194E-4</v>
      </c>
      <c r="I21" s="3">
        <f t="shared" ref="I21:I28" si="6">+IFERROR(H21*E21,)</f>
        <v>25.425550054523072</v>
      </c>
      <c r="J21" s="3"/>
      <c r="K21" s="7" t="s">
        <v>0</v>
      </c>
      <c r="L21" s="49">
        <v>21.695799999999998</v>
      </c>
      <c r="N21" s="62" t="s">
        <v>65</v>
      </c>
      <c r="O21" s="63">
        <f>+IF(I29&gt;=0,I29*E16*5%,0)</f>
        <v>27.790126209593719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66</v>
      </c>
      <c r="O22" s="48">
        <f>+SUM(O20:O21)</f>
        <v>91807.636062058897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80" t="s">
        <v>67</v>
      </c>
      <c r="M24" s="80"/>
      <c r="N24" s="80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8">
        <f>+SUM(L8:L16)+$D$34</f>
        <v>77862218.772</v>
      </c>
      <c r="N25" s="78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-5.9198167239404853E-3</v>
      </c>
      <c r="N26" s="19">
        <f>+M26*M25</f>
        <v>-460930.06484959839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1.0866129486695186E-3</v>
      </c>
      <c r="N27" s="68">
        <f>+M27*L17</f>
        <v>84606.095129794063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-4.8396363247769081E-3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140000</v>
      </c>
      <c r="F29" s="13"/>
      <c r="G29" s="11"/>
      <c r="H29" s="24">
        <f>+IFERROR(SUMPRODUCT($E$21:$E$28,$H$21:$H$28)/SUMPRODUCT($E$21:$E$28),0)</f>
        <v>1.8161107181802194E-4</v>
      </c>
      <c r="I29" s="12">
        <f>+SUM(I21:I28)</f>
        <v>25.425550054523072</v>
      </c>
      <c r="J29" s="19"/>
      <c r="L29" s="16" t="s">
        <v>44</v>
      </c>
      <c r="M29" s="78">
        <f>+L17*(1+M28)+D34</f>
        <v>77485393.949703306</v>
      </c>
      <c r="N29" s="78"/>
      <c r="O29" s="48"/>
    </row>
    <row r="30" spans="2:17" x14ac:dyDescent="0.2">
      <c r="L30" s="16" t="s">
        <v>45</v>
      </c>
      <c r="M30" s="26">
        <f>+H16+I29</f>
        <v>249.93872302130347</v>
      </c>
      <c r="N30" s="23"/>
      <c r="P30" s="3"/>
    </row>
    <row r="31" spans="2:17" x14ac:dyDescent="0.2">
      <c r="L31" s="16" t="s">
        <v>48</v>
      </c>
      <c r="M31" s="22">
        <f>+M30/M25</f>
        <v>3.2100128530010991E-6</v>
      </c>
      <c r="N31" s="16"/>
      <c r="P31" s="48"/>
    </row>
    <row r="32" spans="2:17" ht="15" x14ac:dyDescent="0.25">
      <c r="E32" s="50"/>
      <c r="L32" s="16" t="s">
        <v>68</v>
      </c>
      <c r="M32" s="78">
        <f>+M25+N26+N27+M30</f>
        <v>77486144.741003215</v>
      </c>
      <c r="N32" s="78"/>
      <c r="P32" s="30"/>
    </row>
    <row r="33" spans="4:17" ht="15" x14ac:dyDescent="0.25">
      <c r="E33" s="3"/>
      <c r="F33" s="58"/>
      <c r="G33" s="57"/>
      <c r="L33" s="75" t="s">
        <v>62</v>
      </c>
      <c r="M33" s="77">
        <f>+O22/L20</f>
        <v>4206.535443851496</v>
      </c>
      <c r="N33" s="77"/>
      <c r="P33" s="31"/>
    </row>
    <row r="34" spans="4:17" ht="15" x14ac:dyDescent="0.25">
      <c r="D34" s="3"/>
      <c r="E34" s="48"/>
      <c r="L34" s="46" t="s">
        <v>63</v>
      </c>
      <c r="M34" s="78">
        <f>+M32-M33</f>
        <v>77481938.205559358</v>
      </c>
      <c r="N34" s="78"/>
    </row>
    <row r="35" spans="4:17" ht="15" x14ac:dyDescent="0.25">
      <c r="E35" s="48"/>
      <c r="G35" s="48"/>
      <c r="L35" s="71" t="s">
        <v>71</v>
      </c>
      <c r="M35" s="72">
        <f>+M32/M25-1</f>
        <v>-4.8299937624179945E-3</v>
      </c>
      <c r="N35" s="73">
        <f>+M32-M25</f>
        <v>-376074.03099678457</v>
      </c>
    </row>
    <row r="36" spans="4:17" ht="15" x14ac:dyDescent="0.25">
      <c r="E36" s="48"/>
      <c r="G36" s="48"/>
      <c r="L36" s="29" t="s">
        <v>70</v>
      </c>
      <c r="M36" s="27">
        <f>+M34/M25-1</f>
        <v>-4.8840191358301421E-3</v>
      </c>
      <c r="N36" s="28">
        <f>+M32-M25</f>
        <v>-376074.03099678457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M42" s="34"/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74</v>
      </c>
      <c r="S11" t="s">
        <v>75</v>
      </c>
      <c r="T11">
        <v>954.49480000000005</v>
      </c>
      <c r="U11">
        <v>29236062.9637</v>
      </c>
      <c r="W11" s="47">
        <v>43102</v>
      </c>
      <c r="X11" s="32">
        <v>43102</v>
      </c>
      <c r="Z11" s="74">
        <v>0.5</v>
      </c>
      <c r="AA11" t="s">
        <v>76</v>
      </c>
      <c r="AB11" t="s">
        <v>77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74</v>
      </c>
      <c r="S12" t="s">
        <v>75</v>
      </c>
      <c r="T12">
        <v>962.24199999999996</v>
      </c>
      <c r="U12">
        <v>29473357.584899999</v>
      </c>
      <c r="W12" s="47">
        <v>43103</v>
      </c>
      <c r="X12" s="32">
        <v>43103</v>
      </c>
      <c r="Z12" s="74">
        <v>0.5</v>
      </c>
      <c r="AA12" t="s">
        <v>76</v>
      </c>
      <c r="AB12" t="s">
        <v>77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74</v>
      </c>
      <c r="S13" t="s">
        <v>75</v>
      </c>
      <c r="T13">
        <v>953.06410000000005</v>
      </c>
      <c r="U13">
        <v>29192240.9553</v>
      </c>
      <c r="W13" s="47">
        <v>43104</v>
      </c>
      <c r="X13" s="32">
        <v>43104</v>
      </c>
      <c r="Z13" s="74">
        <v>0.5</v>
      </c>
      <c r="AA13" t="s">
        <v>76</v>
      </c>
      <c r="AB13" t="s">
        <v>77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74</v>
      </c>
      <c r="S14" t="s">
        <v>75</v>
      </c>
      <c r="T14">
        <v>942.33720000000005</v>
      </c>
      <c r="U14">
        <v>28863675.909499999</v>
      </c>
      <c r="W14" s="47">
        <v>43105</v>
      </c>
      <c r="X14" s="32">
        <v>43105</v>
      </c>
      <c r="Z14" s="74">
        <v>0.5</v>
      </c>
      <c r="AA14" t="s">
        <v>76</v>
      </c>
      <c r="AB14" t="s">
        <v>77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29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74</v>
      </c>
      <c r="S15" t="s">
        <v>75</v>
      </c>
      <c r="T15">
        <v>942.32690000000002</v>
      </c>
      <c r="U15">
        <v>28863360.422600001</v>
      </c>
      <c r="W15" s="47">
        <v>43106</v>
      </c>
      <c r="X15" s="32">
        <v>43106</v>
      </c>
      <c r="Z15" s="74">
        <v>0.5</v>
      </c>
      <c r="AA15" t="s">
        <v>76</v>
      </c>
      <c r="AB15" t="s">
        <v>77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74</v>
      </c>
      <c r="S16" t="s">
        <v>75</v>
      </c>
      <c r="T16">
        <v>942.31659999999999</v>
      </c>
      <c r="U16">
        <v>28863044.947000001</v>
      </c>
      <c r="W16" s="47">
        <v>43107</v>
      </c>
      <c r="X16" s="32">
        <v>43107</v>
      </c>
      <c r="Z16" s="74">
        <v>0.5</v>
      </c>
      <c r="AA16" t="s">
        <v>76</v>
      </c>
      <c r="AB16" t="s">
        <v>77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74</v>
      </c>
      <c r="S17" t="s">
        <v>75</v>
      </c>
      <c r="T17">
        <v>932.53049999999996</v>
      </c>
      <c r="U17">
        <v>28563298.002500001</v>
      </c>
      <c r="W17" s="47">
        <v>43108</v>
      </c>
      <c r="X17" s="32">
        <v>43108</v>
      </c>
      <c r="Z17" s="74">
        <v>0.5</v>
      </c>
      <c r="AA17" t="s">
        <v>76</v>
      </c>
      <c r="AB17" t="s">
        <v>77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74</v>
      </c>
      <c r="S18" t="s">
        <v>75</v>
      </c>
      <c r="T18">
        <v>934.69150000000002</v>
      </c>
      <c r="U18">
        <v>37629489.158</v>
      </c>
      <c r="W18" s="47">
        <v>43109</v>
      </c>
      <c r="X18" s="32">
        <v>43109</v>
      </c>
      <c r="Z18" s="74">
        <v>0.5</v>
      </c>
      <c r="AA18" t="s">
        <v>76</v>
      </c>
      <c r="AB18" t="s">
        <v>77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74</v>
      </c>
      <c r="S19" t="s">
        <v>75</v>
      </c>
      <c r="T19">
        <v>951.59079999999994</v>
      </c>
      <c r="U19">
        <v>38309833.355999999</v>
      </c>
      <c r="W19" s="47">
        <v>43110</v>
      </c>
      <c r="X19" s="32">
        <v>43110</v>
      </c>
      <c r="Z19" s="74">
        <v>0.5</v>
      </c>
      <c r="AA19" t="s">
        <v>76</v>
      </c>
      <c r="AB19" t="s">
        <v>77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81" t="s">
        <v>60</v>
      </c>
      <c r="O20" s="82"/>
      <c r="P20" s="47"/>
      <c r="Q20" s="47">
        <v>43111</v>
      </c>
      <c r="R20" t="s">
        <v>74</v>
      </c>
      <c r="S20" t="s">
        <v>75</v>
      </c>
      <c r="T20">
        <v>955.76020000000005</v>
      </c>
      <c r="U20">
        <v>38477688.166599996</v>
      </c>
      <c r="W20" s="47">
        <v>43111</v>
      </c>
      <c r="X20" s="32">
        <v>43111</v>
      </c>
      <c r="Z20" s="74">
        <v>0.5</v>
      </c>
      <c r="AA20" t="s">
        <v>76</v>
      </c>
      <c r="AB20" t="s">
        <v>77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74</v>
      </c>
      <c r="S21" t="s">
        <v>75</v>
      </c>
      <c r="T21">
        <v>954.72360000000003</v>
      </c>
      <c r="U21">
        <v>38435958.157099999</v>
      </c>
      <c r="W21" s="47">
        <v>43112</v>
      </c>
      <c r="X21" s="32">
        <v>43112</v>
      </c>
      <c r="Z21" s="74">
        <v>0.5</v>
      </c>
      <c r="AA21" t="s">
        <v>76</v>
      </c>
      <c r="AB21" t="s">
        <v>77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74</v>
      </c>
      <c r="S22" t="s">
        <v>75</v>
      </c>
      <c r="T22">
        <v>954.71320000000003</v>
      </c>
      <c r="U22">
        <v>38435536.9256</v>
      </c>
      <c r="W22" s="47">
        <v>43113</v>
      </c>
      <c r="X22" s="32">
        <v>43113</v>
      </c>
      <c r="Z22" s="74">
        <v>0.5</v>
      </c>
      <c r="AA22" t="s">
        <v>76</v>
      </c>
      <c r="AB22" t="s">
        <v>77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74</v>
      </c>
      <c r="S23" t="s">
        <v>75</v>
      </c>
      <c r="T23">
        <v>954.70270000000005</v>
      </c>
      <c r="U23">
        <v>38435115.7029</v>
      </c>
      <c r="W23" s="47">
        <v>43114</v>
      </c>
      <c r="X23" s="32">
        <v>43114</v>
      </c>
      <c r="Z23" s="74">
        <v>0.5</v>
      </c>
      <c r="AA23" t="s">
        <v>76</v>
      </c>
      <c r="AB23" t="s">
        <v>77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74</v>
      </c>
      <c r="S24" t="s">
        <v>75</v>
      </c>
      <c r="T24">
        <v>955.80129999999997</v>
      </c>
      <c r="U24">
        <v>38479343.957400002</v>
      </c>
      <c r="W24" s="47">
        <v>43115</v>
      </c>
      <c r="X24" s="32">
        <v>43115</v>
      </c>
      <c r="Z24" s="74">
        <v>0.5</v>
      </c>
      <c r="AA24" t="s">
        <v>76</v>
      </c>
      <c r="AB24" t="s">
        <v>77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74</v>
      </c>
      <c r="S25" t="s">
        <v>75</v>
      </c>
      <c r="T25">
        <v>955.79079999999999</v>
      </c>
      <c r="U25">
        <v>38478922.037500001</v>
      </c>
      <c r="W25" s="47">
        <v>43116</v>
      </c>
      <c r="X25" s="32">
        <v>43116</v>
      </c>
      <c r="Z25" s="74">
        <v>0.5</v>
      </c>
      <c r="AA25" t="s">
        <v>76</v>
      </c>
      <c r="AB25" t="s">
        <v>77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74</v>
      </c>
      <c r="S26" t="s">
        <v>75</v>
      </c>
      <c r="T26">
        <v>947.82749999999999</v>
      </c>
      <c r="U26">
        <v>38158326.738499999</v>
      </c>
      <c r="W26" s="47">
        <v>43117</v>
      </c>
      <c r="X26" s="32">
        <v>43117</v>
      </c>
      <c r="Z26" s="74">
        <v>0.5</v>
      </c>
      <c r="AA26" t="s">
        <v>76</v>
      </c>
      <c r="AB26" t="s">
        <v>77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74</v>
      </c>
      <c r="S27" t="s">
        <v>75</v>
      </c>
      <c r="T27">
        <v>950.49480000000005</v>
      </c>
      <c r="U27">
        <v>38265711.078900002</v>
      </c>
      <c r="W27" s="47">
        <v>43118</v>
      </c>
      <c r="X27" s="32">
        <v>43118</v>
      </c>
      <c r="Z27" s="74">
        <v>0.5</v>
      </c>
      <c r="AA27" t="s">
        <v>76</v>
      </c>
      <c r="AB27" t="s">
        <v>77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74</v>
      </c>
      <c r="S28" t="s">
        <v>75</v>
      </c>
      <c r="T28">
        <v>947.45749999999998</v>
      </c>
      <c r="U28">
        <v>44143433.313100003</v>
      </c>
      <c r="W28" s="47">
        <v>43119</v>
      </c>
      <c r="X28" s="32">
        <v>43119</v>
      </c>
      <c r="Z28" s="74">
        <v>0.5</v>
      </c>
      <c r="AA28" t="s">
        <v>76</v>
      </c>
      <c r="AB28" t="s">
        <v>77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74</v>
      </c>
      <c r="S29" t="s">
        <v>75</v>
      </c>
      <c r="T29">
        <v>947.44709999999998</v>
      </c>
      <c r="U29">
        <v>44142949.529799998</v>
      </c>
      <c r="W29" s="47">
        <v>43120</v>
      </c>
      <c r="X29" s="32">
        <v>43120</v>
      </c>
      <c r="Z29" s="74">
        <v>0.5</v>
      </c>
      <c r="AA29" t="s">
        <v>76</v>
      </c>
      <c r="AB29" t="s">
        <v>77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74</v>
      </c>
      <c r="S30" t="s">
        <v>75</v>
      </c>
      <c r="T30">
        <v>947.43669999999997</v>
      </c>
      <c r="U30">
        <v>44142464.912699997</v>
      </c>
      <c r="W30" s="47">
        <v>43121</v>
      </c>
      <c r="X30" s="32">
        <v>43121</v>
      </c>
      <c r="Z30" s="74">
        <v>0.5</v>
      </c>
      <c r="AA30" t="s">
        <v>76</v>
      </c>
      <c r="AB30" t="s">
        <v>77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74</v>
      </c>
      <c r="S31" t="s">
        <v>75</v>
      </c>
      <c r="T31">
        <v>942.74189999999999</v>
      </c>
      <c r="U31">
        <v>43923724.300999999</v>
      </c>
      <c r="W31" s="47">
        <v>43122</v>
      </c>
      <c r="X31" s="32">
        <v>43122</v>
      </c>
      <c r="Z31" s="74">
        <v>0.5</v>
      </c>
      <c r="AA31" t="s">
        <v>76</v>
      </c>
      <c r="AB31" t="s">
        <v>77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74</v>
      </c>
      <c r="S32" t="s">
        <v>75</v>
      </c>
      <c r="T32">
        <v>931.27980000000002</v>
      </c>
      <c r="U32">
        <v>43389689.149499997</v>
      </c>
      <c r="W32" s="47">
        <v>43123</v>
      </c>
      <c r="X32" s="32">
        <v>43123</v>
      </c>
      <c r="Z32" s="74">
        <v>0.5</v>
      </c>
      <c r="AA32" t="s">
        <v>76</v>
      </c>
      <c r="AB32" t="s">
        <v>77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74</v>
      </c>
      <c r="S33" t="s">
        <v>75</v>
      </c>
      <c r="T33">
        <v>922.08169999999996</v>
      </c>
      <c r="U33">
        <v>42961136.045299999</v>
      </c>
      <c r="W33" s="47">
        <v>43124</v>
      </c>
      <c r="X33" s="32">
        <v>43124</v>
      </c>
      <c r="Z33" s="74">
        <v>0.5</v>
      </c>
      <c r="AA33" t="s">
        <v>76</v>
      </c>
      <c r="AB33" t="s">
        <v>77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74</v>
      </c>
      <c r="S34" t="s">
        <v>75</v>
      </c>
      <c r="T34">
        <v>924.28589999999997</v>
      </c>
      <c r="U34">
        <v>43063834.263800003</v>
      </c>
      <c r="W34" s="47">
        <v>43125</v>
      </c>
      <c r="X34" s="32">
        <v>43125</v>
      </c>
      <c r="Z34" s="74">
        <v>0.5</v>
      </c>
      <c r="AA34" t="s">
        <v>76</v>
      </c>
      <c r="AB34" t="s">
        <v>77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74</v>
      </c>
      <c r="S35" t="s">
        <v>75</v>
      </c>
      <c r="T35">
        <v>924.96669999999995</v>
      </c>
      <c r="U35">
        <v>43095552.160099998</v>
      </c>
      <c r="W35" s="47">
        <v>43126</v>
      </c>
      <c r="X35" s="32">
        <v>43126</v>
      </c>
      <c r="Z35" s="74">
        <v>0.5</v>
      </c>
      <c r="AA35" t="s">
        <v>76</v>
      </c>
      <c r="AB35" t="s">
        <v>77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74</v>
      </c>
      <c r="S36" t="s">
        <v>75</v>
      </c>
      <c r="T36">
        <v>924.95650000000001</v>
      </c>
      <c r="U36">
        <v>43095079.496799998</v>
      </c>
      <c r="W36" s="47">
        <v>43127</v>
      </c>
      <c r="X36" s="32">
        <v>43127</v>
      </c>
      <c r="Z36" s="74">
        <v>0.5</v>
      </c>
      <c r="AA36" t="s">
        <v>76</v>
      </c>
      <c r="AB36" t="s">
        <v>77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74</v>
      </c>
      <c r="S37" t="s">
        <v>75</v>
      </c>
      <c r="T37">
        <v>924.94640000000004</v>
      </c>
      <c r="U37">
        <v>43094606.850100003</v>
      </c>
      <c r="W37" s="47">
        <v>43128</v>
      </c>
      <c r="X37" s="32">
        <v>43128</v>
      </c>
      <c r="Z37" s="74">
        <v>0.5</v>
      </c>
      <c r="AA37" t="s">
        <v>76</v>
      </c>
      <c r="AB37" t="s">
        <v>77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74</v>
      </c>
      <c r="S38" t="s">
        <v>75</v>
      </c>
      <c r="T38">
        <v>923.24609999999996</v>
      </c>
      <c r="U38">
        <v>43015388.667999998</v>
      </c>
      <c r="W38" s="47">
        <v>43129</v>
      </c>
      <c r="X38" s="32">
        <v>43129</v>
      </c>
      <c r="Z38" s="74">
        <v>0.5</v>
      </c>
      <c r="AA38" t="s">
        <v>76</v>
      </c>
      <c r="AB38" t="s">
        <v>77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74</v>
      </c>
      <c r="S39" t="s">
        <v>75</v>
      </c>
      <c r="T39">
        <v>922.78560000000004</v>
      </c>
      <c r="U39">
        <v>42993933.988200001</v>
      </c>
      <c r="W39" s="47">
        <v>43130</v>
      </c>
      <c r="X39" s="32">
        <v>43130</v>
      </c>
      <c r="Z39" s="74">
        <v>0.5</v>
      </c>
      <c r="AA39" t="s">
        <v>76</v>
      </c>
      <c r="AB39" t="s">
        <v>77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74</v>
      </c>
      <c r="S40" t="s">
        <v>75</v>
      </c>
      <c r="T40">
        <v>920.69489999999996</v>
      </c>
      <c r="U40">
        <v>42896525.226400003</v>
      </c>
      <c r="W40" s="47">
        <v>43131</v>
      </c>
      <c r="X40" s="32">
        <v>43131</v>
      </c>
      <c r="Z40" s="74">
        <v>0.5</v>
      </c>
      <c r="AA40" t="s">
        <v>76</v>
      </c>
      <c r="AB40" t="s">
        <v>77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74</v>
      </c>
      <c r="S41" t="s">
        <v>75</v>
      </c>
      <c r="T41">
        <v>930.0204</v>
      </c>
      <c r="U41">
        <v>43331013.174000002</v>
      </c>
      <c r="W41" s="47">
        <v>43132</v>
      </c>
      <c r="X41" s="32">
        <v>43132</v>
      </c>
      <c r="Z41" s="74">
        <v>0.5</v>
      </c>
      <c r="AA41" t="s">
        <v>76</v>
      </c>
      <c r="AB41" t="s">
        <v>77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74</v>
      </c>
      <c r="S42" t="s">
        <v>75</v>
      </c>
      <c r="T42">
        <v>930.75149999999996</v>
      </c>
      <c r="U42">
        <v>50365077.006800003</v>
      </c>
      <c r="W42" s="47">
        <v>43133</v>
      </c>
      <c r="X42" s="32">
        <v>43133</v>
      </c>
      <c r="Z42" s="74">
        <v>0.5</v>
      </c>
      <c r="AA42" t="s">
        <v>76</v>
      </c>
      <c r="AB42" t="s">
        <v>77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74</v>
      </c>
      <c r="S43" t="s">
        <v>75</v>
      </c>
      <c r="T43">
        <v>930.74130000000002</v>
      </c>
      <c r="U43">
        <v>50364524.707900003</v>
      </c>
      <c r="W43" s="47">
        <v>43134</v>
      </c>
      <c r="X43" s="32">
        <v>43134</v>
      </c>
      <c r="Z43" s="74">
        <v>0.5</v>
      </c>
      <c r="AA43" t="s">
        <v>76</v>
      </c>
      <c r="AB43" t="s">
        <v>77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74</v>
      </c>
      <c r="S44" t="s">
        <v>75</v>
      </c>
      <c r="T44">
        <v>930.73109999999997</v>
      </c>
      <c r="U44">
        <v>50363972.4234</v>
      </c>
      <c r="W44" s="47">
        <v>43135</v>
      </c>
      <c r="X44" s="32">
        <v>43135</v>
      </c>
      <c r="Z44" s="74">
        <v>0.5</v>
      </c>
      <c r="AA44" t="s">
        <v>76</v>
      </c>
      <c r="AB44" t="s">
        <v>77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74</v>
      </c>
      <c r="S45" t="s">
        <v>75</v>
      </c>
      <c r="T45">
        <v>929.78679999999997</v>
      </c>
      <c r="U45">
        <v>50312873.786700003</v>
      </c>
      <c r="W45" s="47">
        <v>43136</v>
      </c>
      <c r="X45" s="32">
        <v>43136</v>
      </c>
      <c r="Z45" s="74">
        <v>0.5</v>
      </c>
      <c r="AA45" t="s">
        <v>76</v>
      </c>
      <c r="AB45" t="s">
        <v>77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74</v>
      </c>
      <c r="S46" t="s">
        <v>75</v>
      </c>
      <c r="T46">
        <v>923.06510000000003</v>
      </c>
      <c r="U46">
        <v>49949147.687100001</v>
      </c>
      <c r="W46" s="47">
        <v>43137</v>
      </c>
      <c r="X46" s="32">
        <v>43137</v>
      </c>
      <c r="Z46" s="74">
        <v>0.5</v>
      </c>
      <c r="AA46" t="s">
        <v>76</v>
      </c>
      <c r="AB46" t="s">
        <v>77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74</v>
      </c>
      <c r="S47" t="s">
        <v>75</v>
      </c>
      <c r="T47">
        <v>926.82410000000004</v>
      </c>
      <c r="U47">
        <v>50152553.271899998</v>
      </c>
      <c r="W47" s="47">
        <v>43138</v>
      </c>
      <c r="X47" s="32">
        <v>43138</v>
      </c>
      <c r="Z47" s="74">
        <v>0.5</v>
      </c>
      <c r="AA47" t="s">
        <v>76</v>
      </c>
      <c r="AB47" t="s">
        <v>77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74</v>
      </c>
      <c r="S48" t="s">
        <v>75</v>
      </c>
      <c r="T48">
        <v>917.38890000000004</v>
      </c>
      <c r="U48">
        <v>49641994.208800003</v>
      </c>
      <c r="W48" s="47">
        <v>43139</v>
      </c>
      <c r="X48" s="32">
        <v>43139</v>
      </c>
      <c r="Z48" s="74">
        <v>0.5</v>
      </c>
      <c r="AA48" t="s">
        <v>76</v>
      </c>
      <c r="AB48" t="s">
        <v>77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74</v>
      </c>
      <c r="S49" t="s">
        <v>75</v>
      </c>
      <c r="T49">
        <v>907.64509999999996</v>
      </c>
      <c r="U49">
        <v>49114737.848800004</v>
      </c>
      <c r="W49" s="47">
        <v>43140</v>
      </c>
      <c r="X49" s="32">
        <v>43140</v>
      </c>
      <c r="Z49" s="74">
        <v>0.5</v>
      </c>
      <c r="AA49" t="s">
        <v>76</v>
      </c>
      <c r="AB49" t="s">
        <v>77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74</v>
      </c>
      <c r="S50" t="s">
        <v>75</v>
      </c>
      <c r="T50">
        <v>907.63520000000005</v>
      </c>
      <c r="U50">
        <v>49114199.833099999</v>
      </c>
      <c r="W50" s="47">
        <v>43141</v>
      </c>
      <c r="X50" s="32">
        <v>43141</v>
      </c>
      <c r="Z50" s="74">
        <v>0.5</v>
      </c>
      <c r="AA50" t="s">
        <v>76</v>
      </c>
      <c r="AB50" t="s">
        <v>77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74</v>
      </c>
      <c r="S51" t="s">
        <v>75</v>
      </c>
      <c r="T51">
        <v>907.62519999999995</v>
      </c>
      <c r="U51">
        <v>49113660.619199999</v>
      </c>
      <c r="W51" s="47">
        <v>43142</v>
      </c>
      <c r="X51" s="32">
        <v>43142</v>
      </c>
      <c r="Z51" s="74">
        <v>0.5</v>
      </c>
      <c r="AA51" t="s">
        <v>76</v>
      </c>
      <c r="AB51" t="s">
        <v>77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74</v>
      </c>
      <c r="S52" t="s">
        <v>75</v>
      </c>
      <c r="T52">
        <v>907.61680000000001</v>
      </c>
      <c r="U52">
        <v>49113204.676700003</v>
      </c>
      <c r="W52" s="47">
        <v>43143</v>
      </c>
      <c r="X52" s="32">
        <v>43143</v>
      </c>
      <c r="Z52" s="74">
        <v>0.5</v>
      </c>
      <c r="AA52" t="s">
        <v>76</v>
      </c>
      <c r="AB52" t="s">
        <v>77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74</v>
      </c>
      <c r="S2" t="s">
        <v>75</v>
      </c>
      <c r="T2">
        <v>932.53049999999996</v>
      </c>
      <c r="U2">
        <v>28563298.002500001</v>
      </c>
      <c r="W2" s="47">
        <v>43108</v>
      </c>
      <c r="X2" s="32">
        <v>43108</v>
      </c>
      <c r="Z2" s="74">
        <v>0.5</v>
      </c>
      <c r="AA2" t="s">
        <v>76</v>
      </c>
      <c r="AB2" t="s">
        <v>77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74</v>
      </c>
      <c r="S3" t="s">
        <v>75</v>
      </c>
      <c r="T3">
        <v>934.69150000000002</v>
      </c>
      <c r="U3">
        <v>37629489.158</v>
      </c>
      <c r="W3" s="47">
        <v>43109</v>
      </c>
      <c r="X3" s="32">
        <v>43109</v>
      </c>
      <c r="Z3" s="74">
        <v>0.5</v>
      </c>
      <c r="AA3" t="s">
        <v>76</v>
      </c>
      <c r="AB3" t="s">
        <v>77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74</v>
      </c>
      <c r="S4" t="s">
        <v>75</v>
      </c>
      <c r="T4">
        <v>951.59079999999994</v>
      </c>
      <c r="U4">
        <v>38309833.355999999</v>
      </c>
      <c r="W4" s="47">
        <v>43110</v>
      </c>
      <c r="X4" s="32">
        <v>43110</v>
      </c>
      <c r="Z4" s="74">
        <v>0.5</v>
      </c>
      <c r="AA4" t="s">
        <v>76</v>
      </c>
      <c r="AB4" t="s">
        <v>77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 t="shared" ref="J5:J14" si="4">+VLOOKUP(E5,$A$2:$C$29,3,FALSE)</f>
        <v>-9.5380372089348686E-3</v>
      </c>
      <c r="K5" s="36">
        <f t="shared" ref="K5:K31" si="5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81" t="s">
        <v>78</v>
      </c>
      <c r="O5" s="82"/>
      <c r="P5" s="47"/>
      <c r="Q5" s="47">
        <v>43111</v>
      </c>
      <c r="R5" t="s">
        <v>74</v>
      </c>
      <c r="S5" t="s">
        <v>75</v>
      </c>
      <c r="T5">
        <v>955.76020000000005</v>
      </c>
      <c r="U5">
        <v>38477688.166599996</v>
      </c>
      <c r="W5" s="47">
        <v>43111</v>
      </c>
      <c r="X5" s="32">
        <v>43111</v>
      </c>
      <c r="Z5" s="74">
        <v>0.5</v>
      </c>
      <c r="AA5" t="s">
        <v>76</v>
      </c>
      <c r="AB5" t="s">
        <v>77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 t="shared" si="4"/>
        <v>-1.1255171609128922E-2</v>
      </c>
      <c r="K6" s="36">
        <f t="shared" si="5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74</v>
      </c>
      <c r="S6" t="s">
        <v>75</v>
      </c>
      <c r="T6">
        <v>954.72360000000003</v>
      </c>
      <c r="U6">
        <v>38435958.157099999</v>
      </c>
      <c r="W6" s="47">
        <v>43112</v>
      </c>
      <c r="X6" s="32">
        <v>43112</v>
      </c>
      <c r="Z6" s="74">
        <v>0.5</v>
      </c>
      <c r="AA6" t="s">
        <v>76</v>
      </c>
      <c r="AB6" t="s">
        <v>77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 t="shared" si="4"/>
        <v>-1.038515080812541E-2</v>
      </c>
      <c r="K7" s="36">
        <f t="shared" si="5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74</v>
      </c>
      <c r="S7" t="s">
        <v>75</v>
      </c>
      <c r="T7">
        <v>954.71320000000003</v>
      </c>
      <c r="U7">
        <v>38435536.9256</v>
      </c>
      <c r="W7" s="47">
        <v>43113</v>
      </c>
      <c r="X7" s="32">
        <v>43113</v>
      </c>
      <c r="Z7" s="74">
        <v>0.5</v>
      </c>
      <c r="AA7" t="s">
        <v>76</v>
      </c>
      <c r="AB7" t="s">
        <v>77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 t="shared" si="4"/>
        <v>2.317350478080904E-3</v>
      </c>
      <c r="K8" s="36">
        <f t="shared" si="5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74</v>
      </c>
      <c r="S8" t="s">
        <v>75</v>
      </c>
      <c r="T8">
        <v>954.70270000000005</v>
      </c>
      <c r="U8">
        <v>38435115.7029</v>
      </c>
      <c r="W8" s="47">
        <v>43114</v>
      </c>
      <c r="X8" s="32">
        <v>43114</v>
      </c>
      <c r="Z8" s="74">
        <v>0.5</v>
      </c>
      <c r="AA8" t="s">
        <v>76</v>
      </c>
      <c r="AB8" t="s">
        <v>77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 t="shared" si="4"/>
        <v>1.808008310763487E-2</v>
      </c>
      <c r="K9" s="36">
        <f t="shared" si="5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74</v>
      </c>
      <c r="S9" t="s">
        <v>75</v>
      </c>
      <c r="T9">
        <v>955.80129999999997</v>
      </c>
      <c r="U9">
        <v>38479343.957400002</v>
      </c>
      <c r="W9" s="47">
        <v>43115</v>
      </c>
      <c r="X9" s="32">
        <v>43115</v>
      </c>
      <c r="Z9" s="74">
        <v>0.5</v>
      </c>
      <c r="AA9" t="s">
        <v>76</v>
      </c>
      <c r="AB9" t="s">
        <v>77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 t="shared" si="4"/>
        <v>4.3815051595708088E-3</v>
      </c>
      <c r="K10" s="36">
        <f t="shared" si="5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74</v>
      </c>
      <c r="S10" t="s">
        <v>75</v>
      </c>
      <c r="T10">
        <v>955.79079999999999</v>
      </c>
      <c r="U10">
        <v>38478922.037500001</v>
      </c>
      <c r="W10" s="47">
        <v>43116</v>
      </c>
      <c r="X10" s="32">
        <v>43116</v>
      </c>
      <c r="Z10" s="74">
        <v>0.5</v>
      </c>
      <c r="AA10" t="s">
        <v>76</v>
      </c>
      <c r="AB10" t="s">
        <v>77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 t="shared" si="4"/>
        <v>-1.0845816764498695E-3</v>
      </c>
      <c r="K11" s="36">
        <f t="shared" si="5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74</v>
      </c>
      <c r="S11" t="s">
        <v>75</v>
      </c>
      <c r="T11">
        <v>947.82749999999999</v>
      </c>
      <c r="U11">
        <v>38158326.738499999</v>
      </c>
      <c r="W11" s="47">
        <v>43117</v>
      </c>
      <c r="X11" s="32">
        <v>43117</v>
      </c>
      <c r="Z11" s="74">
        <v>0.5</v>
      </c>
      <c r="AA11" t="s">
        <v>76</v>
      </c>
      <c r="AB11" t="s">
        <v>77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 t="shared" si="4"/>
        <v>1.1507247229949336E-3</v>
      </c>
      <c r="K12" s="36">
        <f t="shared" si="5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74</v>
      </c>
      <c r="S12" t="s">
        <v>75</v>
      </c>
      <c r="T12">
        <v>950.49480000000005</v>
      </c>
      <c r="U12">
        <v>38265711.078900002</v>
      </c>
      <c r="W12" s="47">
        <v>43118</v>
      </c>
      <c r="X12" s="32">
        <v>43118</v>
      </c>
      <c r="Z12" s="74">
        <v>0.5</v>
      </c>
      <c r="AA12" t="s">
        <v>76</v>
      </c>
      <c r="AB12" t="s">
        <v>77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 t="shared" si="4"/>
        <v>-1.0985546891384423E-5</v>
      </c>
      <c r="K13" s="36">
        <f t="shared" si="5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74</v>
      </c>
      <c r="S13" t="s">
        <v>75</v>
      </c>
      <c r="T13">
        <v>947.45749999999998</v>
      </c>
      <c r="U13">
        <v>44143433.313100003</v>
      </c>
      <c r="W13" s="47">
        <v>43119</v>
      </c>
      <c r="X13" s="32">
        <v>43119</v>
      </c>
      <c r="Z13" s="74">
        <v>0.5</v>
      </c>
      <c r="AA13" t="s">
        <v>76</v>
      </c>
      <c r="AB13" t="s">
        <v>77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 t="shared" si="4"/>
        <v>-8.3316349142511514E-3</v>
      </c>
      <c r="K14" s="36">
        <f t="shared" si="5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74</v>
      </c>
      <c r="S14" t="s">
        <v>75</v>
      </c>
      <c r="T14">
        <v>947.44709999999998</v>
      </c>
      <c r="U14">
        <v>44142949.529799998</v>
      </c>
      <c r="W14" s="47">
        <v>43120</v>
      </c>
      <c r="X14" s="32">
        <v>43120</v>
      </c>
      <c r="Z14" s="74">
        <v>0.5</v>
      </c>
      <c r="AA14" t="s">
        <v>76</v>
      </c>
      <c r="AB14" t="s">
        <v>77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 t="shared" ref="J15:J31" si="6">+VLOOKUP(E15,$A$2:$C$170,3,FALSE)</f>
        <v>2.8141196578492789E-3</v>
      </c>
      <c r="K15" s="36">
        <f t="shared" si="5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74</v>
      </c>
      <c r="S15" t="s">
        <v>75</v>
      </c>
      <c r="T15">
        <v>947.43669999999997</v>
      </c>
      <c r="U15">
        <v>44142464.912699997</v>
      </c>
      <c r="W15" s="47">
        <v>43121</v>
      </c>
      <c r="X15" s="32">
        <v>43121</v>
      </c>
      <c r="Z15" s="74">
        <v>0.5</v>
      </c>
      <c r="AA15" t="s">
        <v>76</v>
      </c>
      <c r="AB15" t="s">
        <v>77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 t="shared" si="6"/>
        <v>-3.1954935471504298E-3</v>
      </c>
      <c r="K16" s="36">
        <f t="shared" si="5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74</v>
      </c>
      <c r="S16" t="s">
        <v>75</v>
      </c>
      <c r="T16">
        <v>942.74189999999999</v>
      </c>
      <c r="U16">
        <v>43923724.300999999</v>
      </c>
      <c r="W16" s="47">
        <v>43122</v>
      </c>
      <c r="X16" s="32">
        <v>43122</v>
      </c>
      <c r="Z16" s="74">
        <v>0.5</v>
      </c>
      <c r="AA16" t="s">
        <v>76</v>
      </c>
      <c r="AB16" t="s">
        <v>77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 t="shared" si="6"/>
        <v>-4.9552650852557889E-3</v>
      </c>
      <c r="K17" s="36">
        <f t="shared" si="5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74</v>
      </c>
      <c r="S17" t="s">
        <v>75</v>
      </c>
      <c r="T17">
        <v>931.27980000000002</v>
      </c>
      <c r="U17">
        <v>43389689.149499997</v>
      </c>
      <c r="W17" s="47">
        <v>43123</v>
      </c>
      <c r="X17" s="32">
        <v>43123</v>
      </c>
      <c r="Z17" s="74">
        <v>0.5</v>
      </c>
      <c r="AA17" t="s">
        <v>76</v>
      </c>
      <c r="AB17" t="s">
        <v>77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 t="shared" si="6"/>
        <v>-1.2158258798086741E-2</v>
      </c>
      <c r="K18" s="36">
        <f t="shared" si="5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74</v>
      </c>
      <c r="S18" t="s">
        <v>75</v>
      </c>
      <c r="T18">
        <v>922.08169999999996</v>
      </c>
      <c r="U18">
        <v>42961136.045299999</v>
      </c>
      <c r="W18" s="47">
        <v>43124</v>
      </c>
      <c r="X18" s="32">
        <v>43124</v>
      </c>
      <c r="Z18" s="74">
        <v>0.5</v>
      </c>
      <c r="AA18" t="s">
        <v>76</v>
      </c>
      <c r="AB18" t="s">
        <v>77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 t="shared" si="6"/>
        <v>-9.8768383035904295E-3</v>
      </c>
      <c r="K19" s="36">
        <f t="shared" si="5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74</v>
      </c>
      <c r="S19" t="s">
        <v>75</v>
      </c>
      <c r="T19">
        <v>924.28589999999997</v>
      </c>
      <c r="U19">
        <v>43063834.263800003</v>
      </c>
      <c r="W19" s="47">
        <v>43125</v>
      </c>
      <c r="X19" s="32">
        <v>43125</v>
      </c>
      <c r="Z19" s="74">
        <v>0.5</v>
      </c>
      <c r="AA19" t="s">
        <v>76</v>
      </c>
      <c r="AB19" t="s">
        <v>77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 t="shared" si="6"/>
        <v>2.3904606283804419E-3</v>
      </c>
      <c r="K20" s="36">
        <f t="shared" si="5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74</v>
      </c>
      <c r="S20" t="s">
        <v>75</v>
      </c>
      <c r="T20">
        <v>924.96669999999995</v>
      </c>
      <c r="U20">
        <v>43095552.160099998</v>
      </c>
      <c r="W20" s="47">
        <v>43126</v>
      </c>
      <c r="X20" s="32">
        <v>43126</v>
      </c>
      <c r="Z20" s="74">
        <v>0.5</v>
      </c>
      <c r="AA20" t="s">
        <v>76</v>
      </c>
      <c r="AB20" t="s">
        <v>77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 t="shared" si="6"/>
        <v>7.365686309830366E-4</v>
      </c>
      <c r="K21" s="36">
        <f t="shared" si="5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74</v>
      </c>
      <c r="S21" t="s">
        <v>75</v>
      </c>
      <c r="T21">
        <v>924.95650000000001</v>
      </c>
      <c r="U21">
        <v>43095079.496799998</v>
      </c>
      <c r="W21" s="47">
        <v>43127</v>
      </c>
      <c r="X21" s="32">
        <v>43127</v>
      </c>
      <c r="Z21" s="74">
        <v>0.5</v>
      </c>
      <c r="AA21" t="s">
        <v>76</v>
      </c>
      <c r="AB21" t="s">
        <v>77</v>
      </c>
    </row>
    <row r="22" spans="1:28" x14ac:dyDescent="0.2">
      <c r="A22" s="32">
        <v>43110</v>
      </c>
      <c r="B22">
        <v>951.59079999999994</v>
      </c>
      <c r="C22" s="4">
        <f t="shared" ref="C22:C52" si="7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 t="shared" si="6"/>
        <v>-1.8382686823799066E-3</v>
      </c>
      <c r="K22" s="36">
        <f t="shared" si="5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74</v>
      </c>
      <c r="S22" t="s">
        <v>75</v>
      </c>
      <c r="T22">
        <v>924.94640000000004</v>
      </c>
      <c r="U22">
        <v>43094606.850100003</v>
      </c>
      <c r="W22" s="47">
        <v>43128</v>
      </c>
      <c r="X22" s="32">
        <v>43128</v>
      </c>
      <c r="Z22" s="74">
        <v>0.5</v>
      </c>
      <c r="AA22" t="s">
        <v>76</v>
      </c>
      <c r="AB22" t="s">
        <v>77</v>
      </c>
    </row>
    <row r="23" spans="1:28" x14ac:dyDescent="0.2">
      <c r="A23" s="32">
        <v>43111</v>
      </c>
      <c r="B23">
        <v>955.76020000000005</v>
      </c>
      <c r="C23" s="4">
        <f t="shared" si="7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 t="shared" si="6"/>
        <v>-4.9878358543831158E-4</v>
      </c>
      <c r="K23" s="36">
        <f t="shared" si="5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74</v>
      </c>
      <c r="S23" t="s">
        <v>75</v>
      </c>
      <c r="T23">
        <v>923.24609999999996</v>
      </c>
      <c r="U23">
        <v>43015388.667999998</v>
      </c>
      <c r="W23" s="47">
        <v>43129</v>
      </c>
      <c r="X23" s="32">
        <v>43129</v>
      </c>
      <c r="Z23" s="74">
        <v>0.5</v>
      </c>
      <c r="AA23" t="s">
        <v>76</v>
      </c>
      <c r="AB23" t="s">
        <v>77</v>
      </c>
    </row>
    <row r="24" spans="1:28" x14ac:dyDescent="0.2">
      <c r="A24" s="32">
        <v>43112</v>
      </c>
      <c r="B24">
        <v>954.72360000000003</v>
      </c>
      <c r="C24" s="4">
        <f t="shared" si="7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 t="shared" si="6"/>
        <v>-2.2656400359954976E-3</v>
      </c>
      <c r="K24" s="36">
        <f t="shared" si="5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74</v>
      </c>
      <c r="S24" t="s">
        <v>75</v>
      </c>
      <c r="T24">
        <v>922.78560000000004</v>
      </c>
      <c r="U24">
        <v>42993933.988200001</v>
      </c>
      <c r="W24" s="47">
        <v>43130</v>
      </c>
      <c r="X24" s="32">
        <v>43130</v>
      </c>
      <c r="Z24" s="74">
        <v>0.5</v>
      </c>
      <c r="AA24" t="s">
        <v>76</v>
      </c>
      <c r="AB24" t="s">
        <v>77</v>
      </c>
    </row>
    <row r="25" spans="1:28" x14ac:dyDescent="0.2">
      <c r="A25" s="32">
        <v>43113</v>
      </c>
      <c r="B25">
        <v>954.71320000000003</v>
      </c>
      <c r="C25" s="4">
        <f t="shared" si="7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 t="shared" si="6"/>
        <v>1.0128762524914681E-2</v>
      </c>
      <c r="K25" s="36">
        <f t="shared" si="5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74</v>
      </c>
      <c r="S25" t="s">
        <v>75</v>
      </c>
      <c r="T25">
        <v>920.69489999999996</v>
      </c>
      <c r="U25">
        <v>42896525.226400003</v>
      </c>
      <c r="W25" s="47">
        <v>43131</v>
      </c>
      <c r="X25" s="32">
        <v>43131</v>
      </c>
      <c r="Z25" s="74">
        <v>0.5</v>
      </c>
      <c r="AA25" t="s">
        <v>76</v>
      </c>
      <c r="AB25" t="s">
        <v>77</v>
      </c>
    </row>
    <row r="26" spans="1:28" x14ac:dyDescent="0.2">
      <c r="A26" s="32">
        <v>43114</v>
      </c>
      <c r="B26">
        <v>954.70270000000005</v>
      </c>
      <c r="C26" s="4">
        <f t="shared" si="7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 t="shared" si="6"/>
        <v>7.8611178851550889E-4</v>
      </c>
      <c r="K26" s="36">
        <f t="shared" si="5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74</v>
      </c>
      <c r="S26" t="s">
        <v>75</v>
      </c>
      <c r="T26">
        <v>930.0204</v>
      </c>
      <c r="U26">
        <v>43331013.174000002</v>
      </c>
      <c r="W26" s="47">
        <v>43132</v>
      </c>
      <c r="X26" s="32">
        <v>43132</v>
      </c>
      <c r="Z26" s="74">
        <v>0.5</v>
      </c>
      <c r="AA26" t="s">
        <v>76</v>
      </c>
      <c r="AB26" t="s">
        <v>77</v>
      </c>
    </row>
    <row r="27" spans="1:28" x14ac:dyDescent="0.2">
      <c r="A27" s="32">
        <v>43115</v>
      </c>
      <c r="B27">
        <v>955.80129999999997</v>
      </c>
      <c r="C27" s="4">
        <f t="shared" si="7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 t="shared" si="6"/>
        <v>-1.0145787542717999E-3</v>
      </c>
      <c r="K27" s="36">
        <f t="shared" si="5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74</v>
      </c>
      <c r="S27" t="s">
        <v>75</v>
      </c>
      <c r="T27">
        <v>930.75149999999996</v>
      </c>
      <c r="U27">
        <v>50365077.006800003</v>
      </c>
      <c r="W27" s="47">
        <v>43133</v>
      </c>
      <c r="X27" s="32">
        <v>43133</v>
      </c>
      <c r="Z27" s="74">
        <v>0.5</v>
      </c>
      <c r="AA27" t="s">
        <v>76</v>
      </c>
      <c r="AB27" t="s">
        <v>77</v>
      </c>
    </row>
    <row r="28" spans="1:28" x14ac:dyDescent="0.2">
      <c r="A28" s="32">
        <v>43116</v>
      </c>
      <c r="B28">
        <v>955.79079999999999</v>
      </c>
      <c r="C28" s="4">
        <f t="shared" si="7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 t="shared" si="6"/>
        <v>-7.2292917042917626E-3</v>
      </c>
      <c r="K28" s="36">
        <f t="shared" si="5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74</v>
      </c>
      <c r="S28" t="s">
        <v>75</v>
      </c>
      <c r="T28">
        <v>930.74130000000002</v>
      </c>
      <c r="U28">
        <v>50364524.707900003</v>
      </c>
      <c r="W28" s="47">
        <v>43134</v>
      </c>
      <c r="X28" s="32">
        <v>43134</v>
      </c>
      <c r="Z28" s="74">
        <v>0.5</v>
      </c>
      <c r="AA28" t="s">
        <v>76</v>
      </c>
      <c r="AB28" t="s">
        <v>77</v>
      </c>
    </row>
    <row r="29" spans="1:28" x14ac:dyDescent="0.2">
      <c r="A29" s="32">
        <v>43117</v>
      </c>
      <c r="B29">
        <v>947.82749999999999</v>
      </c>
      <c r="C29" s="4">
        <f t="shared" si="7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 t="shared" si="6"/>
        <v>4.0723021594035735E-3</v>
      </c>
      <c r="K29" s="36">
        <f t="shared" si="5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74</v>
      </c>
      <c r="S29" t="s">
        <v>75</v>
      </c>
      <c r="T29">
        <v>930.73109999999997</v>
      </c>
      <c r="U29">
        <v>50363972.4234</v>
      </c>
      <c r="W29" s="47">
        <v>43135</v>
      </c>
      <c r="X29" s="32">
        <v>43135</v>
      </c>
      <c r="Z29" s="74">
        <v>0.5</v>
      </c>
      <c r="AA29" t="s">
        <v>76</v>
      </c>
      <c r="AB29" t="s">
        <v>77</v>
      </c>
    </row>
    <row r="30" spans="1:28" x14ac:dyDescent="0.2">
      <c r="A30" s="33">
        <v>43118</v>
      </c>
      <c r="B30">
        <v>950.49480000000005</v>
      </c>
      <c r="C30" s="4">
        <f t="shared" si="7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 t="shared" si="6"/>
        <v>-1.0180140978207186E-2</v>
      </c>
      <c r="K30" s="36">
        <f t="shared" si="5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74</v>
      </c>
      <c r="S30" t="s">
        <v>75</v>
      </c>
      <c r="T30">
        <v>929.78679999999997</v>
      </c>
      <c r="U30">
        <v>50312873.786700003</v>
      </c>
      <c r="W30" s="47">
        <v>43136</v>
      </c>
      <c r="X30" s="32">
        <v>43136</v>
      </c>
      <c r="Z30" s="74">
        <v>0.5</v>
      </c>
      <c r="AA30" t="s">
        <v>76</v>
      </c>
      <c r="AB30" t="s">
        <v>77</v>
      </c>
    </row>
    <row r="31" spans="1:28" x14ac:dyDescent="0.2">
      <c r="A31" s="32">
        <v>43119</v>
      </c>
      <c r="B31">
        <v>947.45749999999998</v>
      </c>
      <c r="C31" s="4">
        <f t="shared" si="7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 t="shared" si="6"/>
        <v>-1.0621231628156869E-2</v>
      </c>
      <c r="K31" s="36">
        <f t="shared" si="5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74</v>
      </c>
      <c r="S31" t="s">
        <v>75</v>
      </c>
      <c r="T31">
        <v>923.06510000000003</v>
      </c>
      <c r="U31">
        <v>49949147.687100001</v>
      </c>
      <c r="W31" s="47">
        <v>43137</v>
      </c>
      <c r="X31" s="32">
        <v>43137</v>
      </c>
      <c r="Z31" s="74">
        <v>0.5</v>
      </c>
      <c r="AA31" t="s">
        <v>76</v>
      </c>
      <c r="AB31" t="s">
        <v>77</v>
      </c>
    </row>
    <row r="32" spans="1:28" x14ac:dyDescent="0.2">
      <c r="A32" s="32">
        <v>43120</v>
      </c>
      <c r="B32">
        <v>947.44709999999998</v>
      </c>
      <c r="C32" s="4">
        <f t="shared" si="7"/>
        <v>-1.097674565875284E-5</v>
      </c>
      <c r="H32" s="35"/>
      <c r="Q32" s="47">
        <v>43138</v>
      </c>
      <c r="R32" t="s">
        <v>74</v>
      </c>
      <c r="S32" t="s">
        <v>75</v>
      </c>
      <c r="T32">
        <v>926.82410000000004</v>
      </c>
      <c r="U32">
        <v>50152553.271899998</v>
      </c>
      <c r="W32" s="47">
        <v>43138</v>
      </c>
      <c r="X32" s="32">
        <v>43138</v>
      </c>
      <c r="Z32" s="74">
        <v>0.5</v>
      </c>
      <c r="AA32" t="s">
        <v>76</v>
      </c>
      <c r="AB32" t="s">
        <v>77</v>
      </c>
    </row>
    <row r="33" spans="1:28" x14ac:dyDescent="0.2">
      <c r="A33" s="32">
        <v>43121</v>
      </c>
      <c r="B33">
        <v>947.43669999999997</v>
      </c>
      <c r="C33" s="4">
        <f t="shared" si="7"/>
        <v>-1.0976866149037257E-5</v>
      </c>
      <c r="Q33" s="47">
        <v>43139</v>
      </c>
      <c r="R33" t="s">
        <v>74</v>
      </c>
      <c r="S33" t="s">
        <v>75</v>
      </c>
      <c r="T33">
        <v>917.38890000000004</v>
      </c>
      <c r="U33">
        <v>49641994.208800003</v>
      </c>
      <c r="W33" s="47">
        <v>43139</v>
      </c>
      <c r="X33" s="32">
        <v>43139</v>
      </c>
      <c r="Z33" s="74">
        <v>0.5</v>
      </c>
      <c r="AA33" t="s">
        <v>76</v>
      </c>
      <c r="AB33" t="s">
        <v>77</v>
      </c>
    </row>
    <row r="34" spans="1:28" x14ac:dyDescent="0.2">
      <c r="A34" s="32">
        <v>43122</v>
      </c>
      <c r="B34">
        <v>942.74189999999999</v>
      </c>
      <c r="C34" s="4">
        <f t="shared" si="7"/>
        <v>-4.9552650852557889E-3</v>
      </c>
      <c r="Q34" s="47">
        <v>43140</v>
      </c>
      <c r="R34" t="s">
        <v>74</v>
      </c>
      <c r="S34" t="s">
        <v>75</v>
      </c>
      <c r="T34">
        <v>907.64509999999996</v>
      </c>
      <c r="U34">
        <v>49114737.848800004</v>
      </c>
      <c r="W34" s="47">
        <v>43140</v>
      </c>
      <c r="X34" s="32">
        <v>43140</v>
      </c>
      <c r="Z34" s="74">
        <v>0.5</v>
      </c>
      <c r="AA34" t="s">
        <v>76</v>
      </c>
      <c r="AB34" t="s">
        <v>77</v>
      </c>
    </row>
    <row r="35" spans="1:28" x14ac:dyDescent="0.2">
      <c r="A35" s="32">
        <v>43123</v>
      </c>
      <c r="B35">
        <v>931.27980000000002</v>
      </c>
      <c r="C35" s="4">
        <f t="shared" si="7"/>
        <v>-1.2158258798086741E-2</v>
      </c>
      <c r="Q35" s="47">
        <v>43141</v>
      </c>
      <c r="R35" t="s">
        <v>74</v>
      </c>
      <c r="S35" t="s">
        <v>75</v>
      </c>
      <c r="T35">
        <v>907.63520000000005</v>
      </c>
      <c r="U35">
        <v>49114199.833099999</v>
      </c>
      <c r="W35" s="47">
        <v>43141</v>
      </c>
      <c r="X35" s="32">
        <v>43141</v>
      </c>
      <c r="Z35" s="74">
        <v>0.5</v>
      </c>
      <c r="AA35" t="s">
        <v>76</v>
      </c>
      <c r="AB35" t="s">
        <v>77</v>
      </c>
    </row>
    <row r="36" spans="1:28" x14ac:dyDescent="0.2">
      <c r="A36" s="32">
        <v>43124</v>
      </c>
      <c r="B36">
        <v>922.08169999999996</v>
      </c>
      <c r="C36" s="4">
        <f t="shared" si="7"/>
        <v>-9.8768383035904295E-3</v>
      </c>
      <c r="Q36" s="47">
        <v>43142</v>
      </c>
      <c r="R36" t="s">
        <v>74</v>
      </c>
      <c r="S36" t="s">
        <v>75</v>
      </c>
      <c r="T36">
        <v>907.62519999999995</v>
      </c>
      <c r="U36">
        <v>49113660.619199999</v>
      </c>
      <c r="W36" s="47">
        <v>43142</v>
      </c>
      <c r="X36" s="32">
        <v>43142</v>
      </c>
      <c r="Z36" s="74">
        <v>0.5</v>
      </c>
      <c r="AA36" t="s">
        <v>76</v>
      </c>
      <c r="AB36" t="s">
        <v>77</v>
      </c>
    </row>
    <row r="37" spans="1:28" x14ac:dyDescent="0.2">
      <c r="A37" s="32">
        <v>43125</v>
      </c>
      <c r="B37">
        <v>924.28589999999997</v>
      </c>
      <c r="C37" s="4">
        <f t="shared" si="7"/>
        <v>2.3904606283804419E-3</v>
      </c>
      <c r="Q37" s="47">
        <v>43143</v>
      </c>
      <c r="R37" t="s">
        <v>74</v>
      </c>
      <c r="S37" t="s">
        <v>75</v>
      </c>
      <c r="T37">
        <v>907.61680000000001</v>
      </c>
      <c r="U37">
        <v>49113204.676700003</v>
      </c>
      <c r="W37" s="47">
        <v>43143</v>
      </c>
      <c r="X37" s="32">
        <v>43143</v>
      </c>
      <c r="Z37" s="74">
        <v>0.5</v>
      </c>
      <c r="AA37" t="s">
        <v>76</v>
      </c>
      <c r="AB37" t="s">
        <v>77</v>
      </c>
    </row>
    <row r="38" spans="1:28" x14ac:dyDescent="0.2">
      <c r="A38" s="32">
        <v>43126</v>
      </c>
      <c r="B38">
        <v>924.96669999999995</v>
      </c>
      <c r="C38" s="4">
        <f t="shared" si="7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7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7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7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7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7"/>
        <v>-2.2656400359954976E-3</v>
      </c>
    </row>
    <row r="44" spans="1:28" x14ac:dyDescent="0.2">
      <c r="A44" s="32">
        <v>43132</v>
      </c>
      <c r="B44">
        <v>930.0204</v>
      </c>
      <c r="C44" s="4">
        <f t="shared" si="7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7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7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7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7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7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7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7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7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8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8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8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2018-05-07T22:20:58Z</dcterms:modified>
</cp:coreProperties>
</file>