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"/>
    </mc:Choice>
  </mc:AlternateContent>
  <bookViews>
    <workbookView xWindow="0" yWindow="0" windowWidth="21540" windowHeight="7965" xr2:uid="{00000000-000D-0000-FFFF-FFFF00000000}"/>
  </bookViews>
  <sheets>
    <sheet name="Calculo rentabilidad" sheetId="4" r:id="rId1"/>
    <sheet name="lista Lebac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4" l="1"/>
  <c r="F22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F24" i="4"/>
  <c r="F25" i="4"/>
  <c r="F26" i="4"/>
  <c r="F27" i="4"/>
  <c r="F28" i="4"/>
  <c r="F21" i="4"/>
  <c r="G21" i="4" l="1"/>
  <c r="D29" i="4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H21" i="4" l="1"/>
  <c r="H29" i="4" s="1"/>
  <c r="G29" i="4"/>
  <c r="P8" i="4"/>
  <c r="O8" i="4"/>
  <c r="M25" i="4"/>
  <c r="M27" i="4" l="1"/>
  <c r="N27" i="4" s="1"/>
  <c r="E9" i="4"/>
  <c r="F9" i="4" s="1"/>
  <c r="G9" i="4" s="1"/>
  <c r="F13" i="4"/>
  <c r="G13" i="4" s="1"/>
  <c r="F14" i="4"/>
  <c r="G14" i="4" s="1"/>
  <c r="F15" i="4"/>
  <c r="G15" i="4" s="1"/>
  <c r="E10" i="4"/>
  <c r="F10" i="4" s="1"/>
  <c r="G10" i="4" s="1"/>
  <c r="E11" i="4"/>
  <c r="F11" i="4" s="1"/>
  <c r="G11" i="4" s="1"/>
  <c r="E12" i="4"/>
  <c r="F12" i="4" s="1"/>
  <c r="G12" i="4" s="1"/>
  <c r="E13" i="4"/>
  <c r="E14" i="4"/>
  <c r="E15" i="4"/>
  <c r="E8" i="4"/>
  <c r="F8" i="4" s="1"/>
  <c r="E16" i="4"/>
  <c r="D16" i="4"/>
  <c r="C16" i="4"/>
  <c r="M26" i="4"/>
  <c r="G8" i="4" l="1"/>
  <c r="G16" i="4" s="1"/>
  <c r="M30" i="4" s="1"/>
  <c r="M31" i="4" s="1"/>
  <c r="F16" i="4"/>
  <c r="M28" i="4"/>
  <c r="M29" i="4" s="1"/>
  <c r="N26" i="4"/>
  <c r="M32" i="4" l="1"/>
  <c r="M33" i="4" l="1"/>
  <c r="N33" i="4"/>
  <c r="B2" i="2" l="1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<sst xmlns="http://schemas.openxmlformats.org/spreadsheetml/2006/main" count="62" uniqueCount="54">
  <si>
    <t>FX inicio dia</t>
  </si>
  <si>
    <t>FX fin dia</t>
  </si>
  <si>
    <t>Trade n°</t>
  </si>
  <si>
    <t>Total Cartera USD fondo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</si>
  <si>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</si>
  <si>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</si>
  <si>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</si>
  <si>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</si>
  <si>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</si>
  <si>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</si>
  <si>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</si>
  <si>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</si>
  <si>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</si>
  <si>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</si>
  <si>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</si>
  <si>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</si>
  <si>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</si>
  <si>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</si>
  <si>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</si>
  <si>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</si>
  <si>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</si>
  <si>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</si>
  <si>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</si>
  <si>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</si>
  <si>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</si>
  <si>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</si>
  <si>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</si>
  <si>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</si>
  <si>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</si>
  <si>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</si>
  <si>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</si>
  <si>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</si>
  <si>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</si>
  <si>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</si>
  <si>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</si>
  <si>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</si>
  <si>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</si>
  <si>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</si>
  <si>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</si>
  <si>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</si>
  <si>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</si>
  <si>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</si>
  <si>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</si>
  <si>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</si>
  <si>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</si>
  <si>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Outputs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</si>
  <si>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</si>
  <si>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</si>
  <si>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</si>
  <si>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</si>
  <si>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</si>
  <si>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Cartera</t>
  </si>
  <si>
    <t>Retorno trading</t>
  </si>
  <si>
    <t>Instrumentos en cartera o ReInversión de nominales vencidos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</si>
</sst>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6" fontId="0" fillId="2" borderId="0" xfId="0" applyNumberFormat="1" applyFill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167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R33"/>
  <sheetViews>
    <sheetView showGridLines="0" tabSelected="1" workbookViewId="0">
      <selection activeCell="O22" sqref="O22"/>
    </sheetView>
  </sheetViews>
  <sheetFormatPr baseColWidth="10" defaultRowHeight="14.25" x14ac:dyDescent="0.2"/>
  <cols>
    <col min="2" max="2" width="12.75" customWidth="1"/>
    <col min="3" max="3" width="16.125" customWidth="1"/>
    <col min="4" max="4" width="12.625" bestFit="1" customWidth="1"/>
    <col min="5" max="5" width="8.375" bestFit="1" customWidth="1"/>
    <col min="6" max="6" width="10" bestFit="1" customWidth="1"/>
    <col min="7" max="7" width="10.75" bestFit="1" customWidth="1"/>
    <col min="8" max="8" width="11.375" bestFit="1" customWidth="1"/>
    <col min="9" max="9" width="3.5" customWidth="1"/>
    <col min="10" max="10" width="7.625" customWidth="1"/>
    <col min="11" max="11" width="16.75" bestFit="1" customWidth="1"/>
    <col min="12" max="12" width="30.75" bestFit="1" customWidth="1"/>
    <col min="13" max="13" width="14.625" bestFit="1" customWidth="1"/>
    <col min="14" max="14" width="13.75" customWidth="1"/>
    <col min="15" max="15" width="14" bestFit="1" customWidth="1"/>
    <col min="16" max="16" width="7.5" bestFit="1" customWidth="1"/>
  </cols>
  <sheetData>
    <row r="6" spans="2:18" ht="15" x14ac:dyDescent="0.25">
      <c r="B6" s="31" t="s">
        <v>32</v>
      </c>
      <c r="C6" s="31"/>
      <c r="D6" s="31"/>
      <c r="E6" s="31"/>
      <c r="F6" s="31"/>
      <c r="G6" s="31"/>
      <c r="J6" s="32" t="s">
        <v>53</v>
      </c>
      <c r="K6" s="32"/>
      <c r="L6" s="32"/>
      <c r="M6" s="32"/>
      <c r="N6" s="32"/>
      <c r="O6" s="32"/>
      <c r="P6" s="32"/>
    </row>
    <row r="7" spans="2:18" x14ac:dyDescent="0.2">
      <c r="B7" s="8" t="s">
        <v>2</v>
      </c>
      <c r="C7" s="8" t="s">
        <v>33</v>
      </c>
      <c r="D7" s="8" t="s">
        <v>29</v>
      </c>
      <c r="E7" s="8" t="s">
        <v>1</v>
      </c>
      <c r="F7" s="8" t="s">
        <v>34</v>
      </c>
      <c r="G7" s="8" t="s">
        <v>30</v>
      </c>
      <c r="J7" s="8" t="s">
        <v>39</v>
      </c>
      <c r="K7" s="8" t="s">
        <v>4</v>
      </c>
      <c r="L7" s="8" t="s">
        <v>18</v>
      </c>
      <c r="M7" s="8" t="s">
        <v>40</v>
      </c>
      <c r="N7" s="8" t="s">
        <v>37</v>
      </c>
      <c r="O7" s="8" t="s">
        <v>38</v>
      </c>
      <c r="P7" s="8" t="s">
        <v>41</v>
      </c>
    </row>
    <row r="8" spans="2:18" x14ac:dyDescent="0.2">
      <c r="B8" s="1">
        <v>1</v>
      </c>
      <c r="C8" s="9">
        <v>2430000</v>
      </c>
      <c r="D8" s="10">
        <v>17.888000000000002</v>
      </c>
      <c r="E8" s="1">
        <f t="shared" ref="E8:E15" si="0">IF(AND(C8&gt;0,D8&gt;0),$M$20,"")</f>
        <v>17.87</v>
      </c>
      <c r="F8" s="5">
        <f>+IF(D8&gt;0,D8/E8-1,"")</f>
        <v>1.0072747621712175E-3</v>
      </c>
      <c r="G8" s="2">
        <f>+IFERROR(F8*C8,)</f>
        <v>2447.6776720760586</v>
      </c>
      <c r="J8" s="1">
        <v>1</v>
      </c>
      <c r="K8" t="s">
        <v>31</v>
      </c>
      <c r="L8" s="21">
        <v>21151180.030418601</v>
      </c>
      <c r="M8" s="7">
        <v>97.905500000000004</v>
      </c>
      <c r="N8" s="30">
        <v>97.983099999999993</v>
      </c>
      <c r="O8" s="4">
        <f>+IF(AND(L8&gt;0,M8&gt;0,N8&gt;0),N8/M8-1,"")</f>
        <v>7.926010285426166E-4</v>
      </c>
      <c r="P8" s="6">
        <f>+IF(L8&gt;0,L8/SUM($L$8:$L$16),"")</f>
        <v>1</v>
      </c>
      <c r="Q8">
        <v>20000</v>
      </c>
      <c r="R8" s="36"/>
    </row>
    <row r="9" spans="2:18" x14ac:dyDescent="0.2">
      <c r="B9" s="1">
        <v>2</v>
      </c>
      <c r="C9" s="9">
        <v>2500000</v>
      </c>
      <c r="D9" s="10">
        <v>17.899999999999999</v>
      </c>
      <c r="E9" s="1">
        <f t="shared" si="0"/>
        <v>17.87</v>
      </c>
      <c r="F9" s="5">
        <f t="shared" ref="F9:F15" si="1">+IF(D9&gt;0,D9/E9-1,"")</f>
        <v>1.6787912702853625E-3</v>
      </c>
      <c r="G9" s="2">
        <f t="shared" ref="G9:G15" si="2">+IFERROR(F9*C9,)</f>
        <v>4196.978175713406</v>
      </c>
      <c r="J9" s="1">
        <v>2</v>
      </c>
      <c r="L9" s="21"/>
      <c r="M9" s="7"/>
      <c r="N9" s="7"/>
      <c r="O9" s="6" t="str">
        <f t="shared" ref="O9:O16" si="3">+IF(AND(L9&gt;0,M9&gt;0,N9&gt;0),N9/M9-1,"")</f>
        <v/>
      </c>
      <c r="P9" s="6" t="str">
        <f t="shared" ref="P9:P16" si="4">+IF(L9&gt;0,L9/SUM($L$8:$L$16),"")</f>
        <v/>
      </c>
    </row>
    <row r="10" spans="2:18" x14ac:dyDescent="0.2">
      <c r="B10" s="1">
        <v>3</v>
      </c>
      <c r="C10" s="9">
        <v>1500000</v>
      </c>
      <c r="D10" s="10">
        <v>17.82</v>
      </c>
      <c r="E10" s="1">
        <f t="shared" si="0"/>
        <v>17.87</v>
      </c>
      <c r="F10" s="5">
        <f t="shared" si="1"/>
        <v>-2.7979854504757151E-3</v>
      </c>
      <c r="G10" s="2">
        <f t="shared" si="2"/>
        <v>-4196.9781757135725</v>
      </c>
      <c r="J10" s="1">
        <v>3</v>
      </c>
      <c r="L10" s="21"/>
      <c r="M10" s="7"/>
      <c r="N10" s="7"/>
      <c r="O10" s="6" t="str">
        <f t="shared" si="3"/>
        <v/>
      </c>
      <c r="P10" s="6" t="str">
        <f t="shared" si="4"/>
        <v/>
      </c>
    </row>
    <row r="11" spans="2:18" x14ac:dyDescent="0.2">
      <c r="B11" s="1">
        <v>4</v>
      </c>
      <c r="C11" s="9">
        <v>950000</v>
      </c>
      <c r="D11" s="10">
        <v>17.850000000000001</v>
      </c>
      <c r="E11" s="1">
        <f t="shared" si="0"/>
        <v>17.87</v>
      </c>
      <c r="F11" s="5">
        <f t="shared" si="1"/>
        <v>-1.1191941801902416E-3</v>
      </c>
      <c r="G11" s="2">
        <f t="shared" si="2"/>
        <v>-1063.2344711807295</v>
      </c>
      <c r="J11" s="1">
        <v>4</v>
      </c>
      <c r="L11" s="21"/>
      <c r="M11" s="7"/>
      <c r="N11" s="7"/>
      <c r="O11" s="6" t="str">
        <f t="shared" si="3"/>
        <v/>
      </c>
      <c r="P11" s="6" t="str">
        <f t="shared" si="4"/>
        <v/>
      </c>
    </row>
    <row r="12" spans="2:18" x14ac:dyDescent="0.2">
      <c r="B12" s="1">
        <v>5</v>
      </c>
      <c r="C12" s="9">
        <v>2000000</v>
      </c>
      <c r="D12" s="10">
        <v>17.858000000000001</v>
      </c>
      <c r="E12" s="1">
        <f t="shared" si="0"/>
        <v>17.87</v>
      </c>
      <c r="F12" s="5">
        <f t="shared" si="1"/>
        <v>-6.7151650811414498E-4</v>
      </c>
      <c r="G12" s="2">
        <f t="shared" si="2"/>
        <v>-1343.0330162282899</v>
      </c>
      <c r="J12" s="1">
        <v>5</v>
      </c>
      <c r="L12" s="21"/>
      <c r="M12" s="7"/>
      <c r="N12" s="7"/>
      <c r="O12" s="6" t="str">
        <f t="shared" si="3"/>
        <v/>
      </c>
      <c r="P12" s="6" t="str">
        <f t="shared" si="4"/>
        <v/>
      </c>
    </row>
    <row r="13" spans="2:18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J13" s="1">
        <v>6</v>
      </c>
      <c r="L13" s="21"/>
      <c r="M13" s="7"/>
      <c r="N13" s="7"/>
      <c r="O13" s="6" t="str">
        <f t="shared" si="3"/>
        <v/>
      </c>
      <c r="P13" s="6" t="str">
        <f t="shared" si="4"/>
        <v/>
      </c>
    </row>
    <row r="14" spans="2:18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J14" s="1">
        <v>7</v>
      </c>
      <c r="L14" s="21"/>
      <c r="M14" s="7"/>
      <c r="N14" s="7"/>
      <c r="O14" s="6" t="str">
        <f t="shared" si="3"/>
        <v/>
      </c>
      <c r="P14" s="6" t="str">
        <f t="shared" si="4"/>
        <v/>
      </c>
    </row>
    <row r="15" spans="2:18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J15" s="1">
        <v>8</v>
      </c>
      <c r="L15" s="21"/>
      <c r="M15" s="7"/>
      <c r="N15" s="7"/>
      <c r="O15" s="6" t="str">
        <f t="shared" si="3"/>
        <v/>
      </c>
      <c r="P15" s="6" t="str">
        <f t="shared" si="4"/>
        <v/>
      </c>
    </row>
    <row r="16" spans="2:18" x14ac:dyDescent="0.2">
      <c r="B16" s="11" t="s">
        <v>42</v>
      </c>
      <c r="C16" s="12">
        <f>+SUM(C8:C15)</f>
        <v>9380000</v>
      </c>
      <c r="D16" s="13">
        <f>+SUMPRODUCT($C$8:$C$15,$D$8:$D$15)/SUM(C8:C15)</f>
        <v>17.870078891257997</v>
      </c>
      <c r="E16" s="11">
        <f>+$M$20</f>
        <v>17.87</v>
      </c>
      <c r="F16" s="24">
        <f>+SUMPRODUCT($C$8:$C$15,$F$8:$F$15)/SUMPRODUCT($C$8:$C$15)</f>
        <v>4.4147318408180379E-6</v>
      </c>
      <c r="G16" s="12">
        <f>+SUM(G8:G15)</f>
        <v>41.410184666873192</v>
      </c>
      <c r="J16" s="1">
        <v>9</v>
      </c>
      <c r="L16" s="21"/>
      <c r="M16" s="7"/>
      <c r="N16" s="7"/>
      <c r="O16" s="6" t="str">
        <f t="shared" si="3"/>
        <v/>
      </c>
      <c r="P16" s="6" t="str">
        <f t="shared" si="4"/>
        <v/>
      </c>
    </row>
    <row r="17" spans="2:14" x14ac:dyDescent="0.2">
      <c r="B17" s="18"/>
      <c r="C17" s="19"/>
      <c r="D17" s="20"/>
      <c r="E17" s="18"/>
      <c r="F17" s="18"/>
      <c r="G17" s="19"/>
    </row>
    <row r="19" spans="2:14" ht="15" x14ac:dyDescent="0.25">
      <c r="B19" s="31" t="s">
        <v>35</v>
      </c>
      <c r="C19" s="31"/>
      <c r="D19" s="31"/>
      <c r="E19" s="31"/>
      <c r="F19" s="31"/>
      <c r="G19" s="31"/>
      <c r="H19" s="31"/>
      <c r="L19" s="31" t="s">
        <v>44</v>
      </c>
      <c r="M19" s="31"/>
    </row>
    <row r="20" spans="2:14" x14ac:dyDescent="0.2">
      <c r="B20" s="15" t="s">
        <v>2</v>
      </c>
      <c r="C20" s="15" t="s">
        <v>4</v>
      </c>
      <c r="D20" s="15" t="s">
        <v>33</v>
      </c>
      <c r="E20" s="15" t="s">
        <v>36</v>
      </c>
      <c r="F20" s="15" t="s">
        <v>37</v>
      </c>
      <c r="G20" s="15" t="s">
        <v>38</v>
      </c>
      <c r="H20" s="15" t="s">
        <v>43</v>
      </c>
      <c r="L20" s="7" t="s">
        <v>1</v>
      </c>
      <c r="M20" s="7">
        <v>17.87</v>
      </c>
    </row>
    <row r="21" spans="2:14" x14ac:dyDescent="0.2">
      <c r="B21" s="1">
        <v>1</v>
      </c>
      <c r="C21" s="7" t="s">
        <v>31</v>
      </c>
      <c r="D21" s="21">
        <v>9380000</v>
      </c>
      <c r="E21" s="7">
        <v>97.921099999999996</v>
      </c>
      <c r="F21" s="17">
        <f>+IF(C21="","",VLOOKUP(C21,$K$8:$N$16,4,FALSE))</f>
        <v>97.983099999999993</v>
      </c>
      <c r="G21" s="5">
        <f>+IF(AND(F21&gt;0,E21&gt;0),F21/E21-1,"")</f>
        <v>6.3316282190450934E-4</v>
      </c>
      <c r="H21" s="3">
        <f>+IFERROR(G21*D21,)</f>
        <v>5939.0672694642981</v>
      </c>
      <c r="L21" s="7" t="s">
        <v>0</v>
      </c>
      <c r="M21" s="7">
        <v>17.780799999999999</v>
      </c>
    </row>
    <row r="22" spans="2:14" x14ac:dyDescent="0.2">
      <c r="B22" s="1">
        <v>2</v>
      </c>
      <c r="C22" s="7"/>
      <c r="D22" s="21"/>
      <c r="E22" s="7"/>
      <c r="F22" s="17" t="str">
        <f t="shared" ref="F22:F28" si="5">+IF(C22="","",VLOOKUP(C22,$K$8:$N$16,4,FALSE))</f>
        <v/>
      </c>
      <c r="G22" s="5" t="str">
        <f t="shared" ref="G22:G28" si="6">+IF(AND(F22&gt;0,E22&gt;0),F22/E22-1,"")</f>
        <v/>
      </c>
      <c r="H22" s="3">
        <f t="shared" ref="H22:H28" si="7">+IFERROR(G22*D22,)</f>
        <v>0</v>
      </c>
    </row>
    <row r="23" spans="2:14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</row>
    <row r="24" spans="2:14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L24" s="35" t="s">
        <v>45</v>
      </c>
      <c r="M24" s="35"/>
      <c r="N24" s="35"/>
    </row>
    <row r="25" spans="2:14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L25" s="16" t="s">
        <v>28</v>
      </c>
      <c r="M25" s="34">
        <f>+SUM($L$8:$L$16)</f>
        <v>21151180.030418601</v>
      </c>
      <c r="N25" s="34"/>
    </row>
    <row r="26" spans="2:14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L26" s="16" t="s">
        <v>49</v>
      </c>
      <c r="M26" s="22">
        <f>+M21/M20-1</f>
        <v>-4.9916060436486775E-3</v>
      </c>
      <c r="N26" s="19">
        <f>+M26*M25</f>
        <v>-105578.35807013871</v>
      </c>
    </row>
    <row r="27" spans="2:14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L27" s="16" t="s">
        <v>50</v>
      </c>
      <c r="M27" s="22">
        <f>+SUMPRODUCT($O$8:$O$16,$P$8:$P$16)</f>
        <v>7.926010285426166E-4</v>
      </c>
      <c r="N27" s="19">
        <f>+M27*M25</f>
        <v>16764.447046999834</v>
      </c>
    </row>
    <row r="28" spans="2:14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16"/>
      <c r="L28" s="16" t="s">
        <v>46</v>
      </c>
      <c r="M28" s="22">
        <f>+(1+M26)*(1+M27)-1</f>
        <v>-4.2029613671903387E-3</v>
      </c>
      <c r="N28" s="25"/>
    </row>
    <row r="29" spans="2:14" ht="15" x14ac:dyDescent="0.25">
      <c r="B29" s="11" t="s">
        <v>42</v>
      </c>
      <c r="C29" s="14"/>
      <c r="D29" s="12">
        <f>+SUM(D21:D28)</f>
        <v>9380000</v>
      </c>
      <c r="E29" s="13"/>
      <c r="F29" s="11"/>
      <c r="G29" s="24">
        <f>+SUMPRODUCT($D$21:$D$28,$G$21:$G$28)/SUMPRODUCT($D$21:$D$28)</f>
        <v>6.3316282190450934E-4</v>
      </c>
      <c r="H29" s="12">
        <f>+SUM(H21:H28)</f>
        <v>5939.0672694642981</v>
      </c>
      <c r="L29" s="16" t="s">
        <v>47</v>
      </c>
      <c r="M29" s="34">
        <f>+M25*(1+M28)</f>
        <v>21062282.437880263</v>
      </c>
      <c r="N29" s="34"/>
    </row>
    <row r="30" spans="2:14" x14ac:dyDescent="0.2">
      <c r="L30" s="16" t="s">
        <v>48</v>
      </c>
      <c r="M30" s="26">
        <f>+G16+H29</f>
        <v>5980.4774541311708</v>
      </c>
      <c r="N30" s="23"/>
    </row>
    <row r="31" spans="2:14" x14ac:dyDescent="0.2">
      <c r="L31" s="16" t="s">
        <v>52</v>
      </c>
      <c r="M31" s="22">
        <f>+M30/M25</f>
        <v>2.8274911591364348E-4</v>
      </c>
      <c r="N31" s="16"/>
    </row>
    <row r="32" spans="2:14" ht="15" x14ac:dyDescent="0.25">
      <c r="L32" s="16" t="s">
        <v>3</v>
      </c>
      <c r="M32" s="33">
        <f>+M25+N26+N27+M30</f>
        <v>21068346.596849591</v>
      </c>
      <c r="N32" s="33"/>
    </row>
    <row r="33" spans="12:14" ht="15" x14ac:dyDescent="0.25">
      <c r="L33" s="29" t="s">
        <v>51</v>
      </c>
      <c r="M33" s="27">
        <f>+M32/M25-1</f>
        <v>-3.9162558991925334E-3</v>
      </c>
      <c r="N33" s="28">
        <f>+M32-M25</f>
        <v>-82833.433569010347</v>
      </c>
    </row>
  </sheetData>
  <mergeCells count="8">
    <mergeCell ref="B6:G6"/>
    <mergeCell ref="J6:P6"/>
    <mergeCell ref="M32:N32"/>
    <mergeCell ref="M29:N29"/>
    <mergeCell ref="L24:N24"/>
    <mergeCell ref="M25:N25"/>
    <mergeCell ref="B19:H19"/>
    <mergeCell ref="L19:M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3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3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t="s">
        <v>9</v>
      </c>
      <c r="B2" t="str">
        <f>+ "LEBAC "&amp;C2</f>
        <v>LEBAC 20-12-2017</v>
      </c>
      <c r="C2" t="s">
        <v>19</v>
      </c>
      <c r="D2" t="str">
        <f ca="1">IF(TODAY()&gt;=C2,"Vencida","Vigente")</f>
        <v>Vigente</v>
      </c>
    </row>
    <row r="3" spans="1:4" x14ac:dyDescent="0.2">
      <c r="A3" t="s">
        <v>10</v>
      </c>
      <c r="B3" t="str">
        <f t="shared" ref="B3:B10" si="0">+ "LEBAC "&amp;C3</f>
        <v>LEBAC 17-01-2018</v>
      </c>
      <c r="C3" t="s">
        <v>20</v>
      </c>
      <c r="D3" t="str">
        <f t="shared" ref="D3:D10" ca="1" si="1">IF(TODAY()&gt;=C3,"Vencida","Vigente")</f>
        <v>Vigente</v>
      </c>
    </row>
    <row r="4" spans="1:4" x14ac:dyDescent="0.2">
      <c r="A4" t="s">
        <v>11</v>
      </c>
      <c r="B4" t="str">
        <f t="shared" si="0"/>
        <v>LEBAC 21-02-2018</v>
      </c>
      <c r="C4" t="s">
        <v>21</v>
      </c>
      <c r="D4" t="str">
        <f t="shared" ca="1" si="1"/>
        <v>Vigente</v>
      </c>
    </row>
    <row r="5" spans="1:4" x14ac:dyDescent="0.2">
      <c r="A5" t="s">
        <v>12</v>
      </c>
      <c r="B5" t="str">
        <f t="shared" si="0"/>
        <v>LEBAC 21-03-2018</v>
      </c>
      <c r="C5" t="s">
        <v>22</v>
      </c>
      <c r="D5" t="str">
        <f t="shared" ca="1" si="1"/>
        <v>Vigente</v>
      </c>
    </row>
    <row r="6" spans="1:4" x14ac:dyDescent="0.2">
      <c r="A6" t="s">
        <v>13</v>
      </c>
      <c r="B6" t="str">
        <f t="shared" si="0"/>
        <v>LEBAC 18-04-2018</v>
      </c>
      <c r="C6" t="s">
        <v>23</v>
      </c>
      <c r="D6" t="str">
        <f t="shared" ca="1" si="1"/>
        <v>Vigente</v>
      </c>
    </row>
    <row r="7" spans="1:4" x14ac:dyDescent="0.2">
      <c r="A7" t="s">
        <v>14</v>
      </c>
      <c r="B7" t="str">
        <f t="shared" si="0"/>
        <v>LEBAC 16-05-2018</v>
      </c>
      <c r="C7" t="s">
        <v>24</v>
      </c>
      <c r="D7" t="str">
        <f t="shared" ca="1" si="1"/>
        <v>Vigente</v>
      </c>
    </row>
    <row r="8" spans="1:4" x14ac:dyDescent="0.2">
      <c r="A8" t="s">
        <v>15</v>
      </c>
      <c r="B8" t="str">
        <f t="shared" si="0"/>
        <v>LEBAC 21-06-2018</v>
      </c>
      <c r="C8" t="s">
        <v>25</v>
      </c>
      <c r="D8" t="str">
        <f t="shared" ca="1" si="1"/>
        <v>Vigente</v>
      </c>
    </row>
    <row r="9" spans="1:4" x14ac:dyDescent="0.2">
      <c r="A9" t="s">
        <v>16</v>
      </c>
      <c r="B9" t="str">
        <f t="shared" si="0"/>
        <v>LEBAC 18-07-2018</v>
      </c>
      <c r="C9" t="s">
        <v>26</v>
      </c>
      <c r="D9" t="str">
        <f t="shared" ca="1" si="1"/>
        <v>Vigente</v>
      </c>
    </row>
    <row r="10" spans="1:4" x14ac:dyDescent="0.2">
      <c r="A10" t="s">
        <v>17</v>
      </c>
      <c r="B10" t="str">
        <f t="shared" si="0"/>
        <v>LEBAC 15-08-2018</v>
      </c>
      <c r="C10" t="s">
        <v>27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rentabilidad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2017-12-21T21:00:59Z</dcterms:modified>
</cp:coreProperties>
</file>