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ntabilidades BBOO\"/>
    </mc:Choice>
  </mc:AlternateContent>
  <xr:revisionPtr revIDLastSave="0" documentId="8_{0047BFD7-0835-43D7-AC77-F1EF5BC6755B}" xr6:coauthVersionLast="28" xr6:coauthVersionMax="28" xr10:uidLastSave="{00000000-0000-0000-0000-000000000000}"/>
  <bookViews>
    <workbookView xWindow="0" yWindow="0" windowWidth="20490" windowHeight="7530" activeTab="1" xr2:uid="{AAAEECD4-F3C6-4586-8442-16E7143716BD}"/>
  </bookViews>
  <sheets>
    <sheet name="FI" sheetId="1" r:id="rId1"/>
    <sheet name="F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2" l="1"/>
  <c r="F120" i="2"/>
  <c r="D105" i="2"/>
  <c r="D104" i="2"/>
  <c r="D103" i="2"/>
  <c r="D102" i="2"/>
  <c r="D101" i="2"/>
  <c r="D100" i="2"/>
  <c r="D99" i="2"/>
  <c r="C95" i="2"/>
  <c r="D94" i="2"/>
  <c r="D93" i="2"/>
  <c r="D92" i="2"/>
  <c r="D91" i="2"/>
  <c r="D90" i="2"/>
  <c r="D89" i="2"/>
  <c r="D88" i="2"/>
  <c r="D87" i="2"/>
  <c r="D86" i="2"/>
  <c r="D85" i="2"/>
  <c r="D84" i="2"/>
  <c r="D83" i="2"/>
  <c r="G80" i="2"/>
  <c r="C80" i="2"/>
  <c r="H79" i="2"/>
  <c r="D79" i="2"/>
  <c r="H78" i="2"/>
  <c r="D78" i="2"/>
  <c r="H77" i="2"/>
  <c r="D77" i="2"/>
  <c r="H76" i="2"/>
  <c r="D76" i="2"/>
  <c r="H75" i="2"/>
  <c r="D75" i="2"/>
  <c r="H74" i="2"/>
  <c r="D74" i="2"/>
  <c r="H73" i="2"/>
  <c r="D73" i="2"/>
  <c r="H72" i="2"/>
  <c r="D72" i="2"/>
  <c r="H71" i="2"/>
  <c r="D71" i="2"/>
  <c r="H70" i="2"/>
  <c r="D70" i="2"/>
  <c r="H69" i="2"/>
  <c r="H80" i="2" s="1"/>
  <c r="D69" i="2"/>
  <c r="H68" i="2"/>
  <c r="D68" i="2"/>
  <c r="G65" i="2"/>
  <c r="C65" i="2"/>
  <c r="H64" i="2"/>
  <c r="D64" i="2"/>
  <c r="H63" i="2"/>
  <c r="D63" i="2"/>
  <c r="H62" i="2"/>
  <c r="D62" i="2"/>
  <c r="H61" i="2"/>
  <c r="D61" i="2"/>
  <c r="H60" i="2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D65" i="2" s="1"/>
  <c r="G49" i="2"/>
  <c r="C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H49" i="2" s="1"/>
  <c r="D38" i="2"/>
  <c r="H37" i="2"/>
  <c r="D37" i="2"/>
  <c r="G34" i="2"/>
  <c r="C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D34" i="2" s="1"/>
  <c r="G19" i="2"/>
  <c r="C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H19" i="2" s="1"/>
  <c r="D8" i="2"/>
  <c r="H7" i="2"/>
  <c r="D7" i="2"/>
  <c r="D19" i="2" l="1"/>
  <c r="D49" i="2"/>
  <c r="D80" i="2"/>
  <c r="H34" i="2"/>
  <c r="H65" i="2"/>
  <c r="D95" i="2"/>
  <c r="D106" i="2"/>
  <c r="C54" i="1" l="1"/>
  <c r="D32" i="1" s="1"/>
  <c r="C53" i="1"/>
  <c r="H18" i="1" s="1"/>
  <c r="C52" i="1"/>
  <c r="B52" i="1"/>
  <c r="H48" i="1"/>
  <c r="D48" i="1"/>
  <c r="H47" i="1"/>
  <c r="D47" i="1"/>
  <c r="H46" i="1"/>
  <c r="D46" i="1"/>
  <c r="H45" i="1"/>
  <c r="D45" i="1"/>
  <c r="C45" i="1"/>
  <c r="H44" i="1"/>
  <c r="C44" i="1"/>
  <c r="D44" i="1" s="1"/>
  <c r="H43" i="1"/>
  <c r="D43" i="1"/>
  <c r="H42" i="1"/>
  <c r="D42" i="1"/>
  <c r="C42" i="1"/>
  <c r="H41" i="1"/>
  <c r="D41" i="1"/>
  <c r="H40" i="1"/>
  <c r="D40" i="1"/>
  <c r="H39" i="1"/>
  <c r="D39" i="1"/>
  <c r="H38" i="1"/>
  <c r="H49" i="1" s="1"/>
  <c r="D38" i="1"/>
  <c r="H37" i="1"/>
  <c r="D37" i="1"/>
  <c r="D49" i="1" s="1"/>
  <c r="H33" i="1"/>
  <c r="D33" i="1"/>
  <c r="H32" i="1"/>
  <c r="H31" i="1"/>
  <c r="D31" i="1"/>
  <c r="H30" i="1"/>
  <c r="G29" i="1"/>
  <c r="H29" i="1" s="1"/>
  <c r="D29" i="1"/>
  <c r="C29" i="1"/>
  <c r="G28" i="1"/>
  <c r="H28" i="1" s="1"/>
  <c r="D28" i="1"/>
  <c r="C28" i="1"/>
  <c r="H27" i="1"/>
  <c r="C27" i="1"/>
  <c r="D27" i="1" s="1"/>
  <c r="H26" i="1"/>
  <c r="H25" i="1"/>
  <c r="D25" i="1"/>
  <c r="H24" i="1"/>
  <c r="H23" i="1"/>
  <c r="D23" i="1"/>
  <c r="H22" i="1"/>
  <c r="D18" i="1"/>
  <c r="H17" i="1"/>
  <c r="D17" i="1"/>
  <c r="D16" i="1"/>
  <c r="H15" i="1"/>
  <c r="D15" i="1"/>
  <c r="G14" i="1"/>
  <c r="D14" i="1"/>
  <c r="H13" i="1"/>
  <c r="D13" i="1"/>
  <c r="G12" i="1"/>
  <c r="H12" i="1" s="1"/>
  <c r="D12" i="1"/>
  <c r="D19" i="1" s="1"/>
  <c r="D11" i="1"/>
  <c r="D10" i="1"/>
  <c r="H9" i="1"/>
  <c r="D9" i="1"/>
  <c r="D8" i="1"/>
  <c r="H7" i="1"/>
  <c r="D7" i="1"/>
  <c r="B4" i="1"/>
  <c r="H34" i="1" l="1"/>
  <c r="H19" i="1"/>
  <c r="H8" i="1"/>
  <c r="H10" i="1"/>
  <c r="D22" i="1"/>
  <c r="D24" i="1"/>
  <c r="D26" i="1"/>
  <c r="H14" i="1"/>
  <c r="H16" i="1"/>
  <c r="D30" i="1"/>
  <c r="D34" i="1" l="1"/>
</calcChain>
</file>

<file path=xl/sharedStrings.xml><?xml version="1.0" encoding="utf-8"?>
<sst xmlns="http://schemas.openxmlformats.org/spreadsheetml/2006/main" count="307" uniqueCount="57">
  <si>
    <t>CREDICORP CAPITAL ASSET MANAGEMENT S.A. ADMINISTRADORA GENERAL DE FONDOS</t>
  </si>
  <si>
    <t>FI Acciones US</t>
  </si>
  <si>
    <t>Monto</t>
  </si>
  <si>
    <t>% sobre el Patrimonio</t>
  </si>
  <si>
    <t>Deuda Corp</t>
  </si>
  <si>
    <t xml:space="preserve">Devengo Intereses </t>
  </si>
  <si>
    <t xml:space="preserve">Devengo Reajustes </t>
  </si>
  <si>
    <t>Dividendos</t>
  </si>
  <si>
    <t>Sorteo de Letras</t>
  </si>
  <si>
    <t xml:space="preserve">Fluctuación Caja </t>
  </si>
  <si>
    <t>Fluctuación Forwards</t>
  </si>
  <si>
    <t>Operaciones de Ventas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</si>
  <si>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</si>
  <si>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</si>
  <si>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</si>
  <si>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</si>
  <si>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</si>
  <si>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</si>
  <si>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FI Spreadcorp</t>
  </si>
  <si>
    <t>Macro 3</t>
  </si>
  <si>
    <t>Devengo pacto</t>
  </si>
  <si>
    <t xml:space="preserve">  </t>
  </si>
  <si>
    <t>IMT E-Plus</t>
  </si>
  <si>
    <t>SMALL CAP</t>
  </si>
  <si>
    <t>COMISIONES</t>
  </si>
  <si>
    <t>Patrimonios Afectos</t>
  </si>
  <si>
    <t>PATRIMONIO</t>
  </si>
  <si>
    <t xml:space="preserve"> </t>
  </si>
  <si>
    <t>Spreadcorp</t>
  </si>
  <si>
    <t>MACRO 3</t>
  </si>
  <si>
    <t>LIQUIDEZ</t>
  </si>
  <si>
    <t>MACRO 1.5</t>
  </si>
  <si>
    <t>Devengo Intereses Dia Anterior</t>
  </si>
  <si>
    <t>Devengo Reajustes Dia Anterior</t>
  </si>
  <si>
    <t>Devengo de Pacto</t>
  </si>
  <si>
    <t>M_MARKET</t>
  </si>
  <si>
    <t>DEUDA 360</t>
  </si>
  <si>
    <t>Devengo Intereses</t>
  </si>
  <si>
    <t>Devengo Reajustes</t>
  </si>
  <si>
    <t>Ajuste Sintetico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</si>
  <si>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</si>
  <si>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</si>
  <si>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</si>
  <si>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</si>
  <si>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</si>
  <si>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</si>
  <si>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</si>
  <si>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</si>
  <si>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</si>
  <si>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>Ajuste de precios</t>
  </si>
  <si>
    <t>Intereses</t>
  </si>
  <si>
    <t>Intereses ganados</t>
  </si>
  <si>
    <t>Gastos Aceptados</t>
  </si>
  <si>
    <t>Resultado en Ventas</t>
  </si>
  <si>
    <t>Aportes</t>
  </si>
  <si>
    <t>Patrimonio Tipo1</t>
  </si>
  <si>
    <t>LIQUIDEZ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</si>
</sst>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#,##0.000000"/>
    <numFmt numFmtId="165" formatCode="[$-F800]dddd\,\ mmmm\ dd\,\ yyyy"/>
    <numFmt numFmtId="166" formatCode="0.000"/>
    <numFmt numFmtId="167" formatCode="_-* #,##0_-;\-* #,##0_-;_-* &quot;-&quot;??_-;_-@_-"/>
    <numFmt numFmtId="168" formatCode="0.000%"/>
    <numFmt numFmtId="169" formatCode="#,##0.000"/>
    <numFmt numFmtId="170" formatCode="_(* #,##0.00_);_(* \(#,##0.00\);_(* &quot;-&quot;??_);_(@_)"/>
    <numFmt numFmtId="171" formatCode="0.00000%"/>
    <numFmt numFmtId="172" formatCode="_-* #,##0.0000_-;\-* #,##0.0000_-;_-* &quot;-&quot;??_-;_-@_-"/>
    <numFmt numFmtId="173" formatCode="#,##0.00000;[Red]\-#,##0.00000"/>
    <numFmt numFmtId="174" formatCode="#,##0.0000;[Red]\-#,##0.0000"/>
    <numFmt numFmtId="17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Border="1"/>
    <xf numFmtId="14" fontId="4" fillId="2" borderId="0" xfId="0" applyNumberFormat="1" applyFont="1" applyFill="1"/>
    <xf numFmtId="0" fontId="2" fillId="2" borderId="0" xfId="0" applyFont="1" applyFill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0" fontId="2" fillId="2" borderId="3" xfId="0" applyFont="1" applyFill="1" applyBorder="1"/>
    <xf numFmtId="167" fontId="2" fillId="2" borderId="4" xfId="1" applyNumberFormat="1" applyFont="1" applyFill="1" applyBorder="1"/>
    <xf numFmtId="168" fontId="2" fillId="2" borderId="5" xfId="2" applyNumberFormat="1" applyFont="1" applyFill="1" applyBorder="1"/>
    <xf numFmtId="168" fontId="2" fillId="2" borderId="6" xfId="2" applyNumberFormat="1" applyFont="1" applyFill="1" applyBorder="1"/>
    <xf numFmtId="167" fontId="2" fillId="0" borderId="4" xfId="1" applyNumberFormat="1" applyFont="1" applyFill="1" applyBorder="1"/>
    <xf numFmtId="168" fontId="2" fillId="2" borderId="7" xfId="2" applyNumberFormat="1" applyFont="1" applyFill="1" applyBorder="1"/>
    <xf numFmtId="168" fontId="2" fillId="2" borderId="0" xfId="2" applyNumberFormat="1" applyFont="1" applyFill="1"/>
    <xf numFmtId="169" fontId="2" fillId="2" borderId="0" xfId="0" applyNumberFormat="1" applyFont="1" applyFill="1"/>
    <xf numFmtId="0" fontId="2" fillId="2" borderId="8" xfId="0" applyFont="1" applyFill="1" applyBorder="1"/>
    <xf numFmtId="167" fontId="5" fillId="0" borderId="4" xfId="1" applyNumberFormat="1" applyFont="1" applyFill="1" applyBorder="1"/>
    <xf numFmtId="0" fontId="2" fillId="2" borderId="9" xfId="0" applyFont="1" applyFill="1" applyBorder="1"/>
    <xf numFmtId="0" fontId="4" fillId="2" borderId="10" xfId="0" applyFont="1" applyFill="1" applyBorder="1"/>
    <xf numFmtId="3" fontId="2" fillId="2" borderId="11" xfId="0" applyNumberFormat="1" applyFont="1" applyFill="1" applyBorder="1"/>
    <xf numFmtId="168" fontId="2" fillId="2" borderId="12" xfId="2" applyNumberFormat="1" applyFont="1" applyFill="1" applyBorder="1"/>
    <xf numFmtId="3" fontId="5" fillId="2" borderId="11" xfId="0" applyNumberFormat="1" applyFont="1" applyFill="1" applyBorder="1"/>
    <xf numFmtId="43" fontId="2" fillId="2" borderId="0" xfId="1" applyFont="1" applyFill="1"/>
    <xf numFmtId="0" fontId="4" fillId="2" borderId="0" xfId="0" applyFont="1" applyFill="1" applyBorder="1" applyAlignment="1">
      <alignment horizontal="center"/>
    </xf>
    <xf numFmtId="168" fontId="2" fillId="2" borderId="0" xfId="2" applyNumberFormat="1" applyFont="1" applyFill="1" applyBorder="1"/>
    <xf numFmtId="167" fontId="2" fillId="2" borderId="13" xfId="1" applyNumberFormat="1" applyFont="1" applyFill="1" applyBorder="1"/>
    <xf numFmtId="167" fontId="0" fillId="0" borderId="4" xfId="1" applyNumberFormat="1" applyFont="1" applyFill="1" applyBorder="1"/>
    <xf numFmtId="0" fontId="0" fillId="2" borderId="8" xfId="0" applyFont="1" applyFill="1" applyBorder="1"/>
    <xf numFmtId="38" fontId="2" fillId="2" borderId="0" xfId="0" applyNumberFormat="1" applyFont="1" applyFill="1"/>
    <xf numFmtId="0" fontId="4" fillId="2" borderId="2" xfId="0" applyFont="1" applyFill="1" applyBorder="1" applyAlignment="1">
      <alignment horizontal="center"/>
    </xf>
    <xf numFmtId="167" fontId="2" fillId="5" borderId="13" xfId="1" applyNumberFormat="1" applyFont="1" applyFill="1" applyBorder="1"/>
    <xf numFmtId="10" fontId="2" fillId="2" borderId="0" xfId="0" applyNumberFormat="1" applyFont="1" applyFill="1"/>
    <xf numFmtId="167" fontId="0" fillId="5" borderId="13" xfId="1" applyNumberFormat="1" applyFont="1" applyFill="1" applyBorder="1"/>
    <xf numFmtId="3" fontId="2" fillId="2" borderId="0" xfId="0" applyNumberFormat="1" applyFont="1" applyFill="1"/>
    <xf numFmtId="167" fontId="0" fillId="2" borderId="13" xfId="1" applyNumberFormat="1" applyFont="1" applyFill="1" applyBorder="1"/>
    <xf numFmtId="168" fontId="2" fillId="2" borderId="0" xfId="0" applyNumberFormat="1" applyFont="1" applyFill="1" applyBorder="1"/>
    <xf numFmtId="164" fontId="2" fillId="2" borderId="0" xfId="0" applyNumberFormat="1" applyFont="1" applyFill="1" applyAlignment="1">
      <alignment wrapText="1"/>
    </xf>
    <xf numFmtId="0" fontId="2" fillId="2" borderId="0" xfId="0" applyFont="1" applyFill="1" applyBorder="1" applyAlignment="1">
      <alignment wrapText="1"/>
    </xf>
    <xf numFmtId="38" fontId="2" fillId="2" borderId="0" xfId="0" applyNumberFormat="1" applyFont="1" applyFill="1" applyBorder="1"/>
    <xf numFmtId="38" fontId="2" fillId="2" borderId="5" xfId="0" applyNumberFormat="1" applyFont="1" applyFill="1" applyBorder="1"/>
    <xf numFmtId="38" fontId="0" fillId="2" borderId="5" xfId="0" applyNumberFormat="1" applyFont="1" applyFill="1" applyBorder="1"/>
    <xf numFmtId="164" fontId="2" fillId="2" borderId="0" xfId="0" applyNumberFormat="1" applyFont="1" applyFill="1" applyBorder="1"/>
    <xf numFmtId="0" fontId="6" fillId="2" borderId="0" xfId="0" applyFont="1" applyFill="1"/>
    <xf numFmtId="0" fontId="6" fillId="2" borderId="0" xfId="0" applyFont="1" applyFill="1" applyBorder="1"/>
    <xf numFmtId="14" fontId="7" fillId="2" borderId="0" xfId="0" applyNumberFormat="1" applyFont="1" applyFill="1"/>
    <xf numFmtId="14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6" fillId="2" borderId="1" xfId="0" applyFont="1" applyFill="1" applyBorder="1"/>
    <xf numFmtId="167" fontId="6" fillId="2" borderId="1" xfId="1" applyNumberFormat="1" applyFont="1" applyFill="1" applyBorder="1"/>
    <xf numFmtId="168" fontId="6" fillId="2" borderId="1" xfId="2" applyNumberFormat="1" applyFont="1" applyFill="1" applyBorder="1"/>
    <xf numFmtId="168" fontId="6" fillId="2" borderId="6" xfId="2" applyNumberFormat="1" applyFont="1" applyFill="1" applyBorder="1"/>
    <xf numFmtId="168" fontId="6" fillId="2" borderId="7" xfId="2" applyNumberFormat="1" applyFont="1" applyFill="1" applyBorder="1"/>
    <xf numFmtId="168" fontId="6" fillId="2" borderId="0" xfId="2" applyNumberFormat="1" applyFont="1" applyFill="1"/>
    <xf numFmtId="43" fontId="6" fillId="2" borderId="1" xfId="1" applyFont="1" applyFill="1" applyBorder="1"/>
    <xf numFmtId="3" fontId="6" fillId="2" borderId="1" xfId="0" applyNumberFormat="1" applyFont="1" applyFill="1" applyBorder="1"/>
    <xf numFmtId="43" fontId="6" fillId="2" borderId="0" xfId="1" applyFont="1" applyFill="1"/>
    <xf numFmtId="168" fontId="6" fillId="2" borderId="0" xfId="2" applyNumberFormat="1" applyFont="1" applyFill="1" applyBorder="1"/>
    <xf numFmtId="0" fontId="7" fillId="2" borderId="10" xfId="0" applyFont="1" applyFill="1" applyBorder="1"/>
    <xf numFmtId="3" fontId="7" fillId="2" borderId="1" xfId="0" applyNumberFormat="1" applyFont="1" applyFill="1" applyBorder="1"/>
    <xf numFmtId="168" fontId="7" fillId="2" borderId="12" xfId="2" applyNumberFormat="1" applyFont="1" applyFill="1" applyBorder="1"/>
    <xf numFmtId="168" fontId="7" fillId="2" borderId="0" xfId="2" applyNumberFormat="1" applyFont="1" applyFill="1" applyBorder="1"/>
    <xf numFmtId="0" fontId="7" fillId="2" borderId="0" xfId="0" applyFont="1" applyFill="1"/>
    <xf numFmtId="0" fontId="7" fillId="2" borderId="0" xfId="0" applyFont="1" applyFill="1" applyBorder="1" applyAlignment="1">
      <alignment horizontal="center"/>
    </xf>
    <xf numFmtId="170" fontId="6" fillId="2" borderId="0" xfId="0" applyNumberFormat="1" applyFont="1" applyFill="1"/>
    <xf numFmtId="4" fontId="7" fillId="2" borderId="1" xfId="0" applyNumberFormat="1" applyFont="1" applyFill="1" applyBorder="1"/>
    <xf numFmtId="170" fontId="7" fillId="2" borderId="0" xfId="0" applyNumberFormat="1" applyFont="1" applyFill="1"/>
    <xf numFmtId="38" fontId="6" fillId="2" borderId="0" xfId="0" applyNumberFormat="1" applyFont="1" applyFill="1"/>
    <xf numFmtId="0" fontId="7" fillId="2" borderId="2" xfId="0" applyFont="1" applyFill="1" applyBorder="1" applyAlignment="1">
      <alignment horizontal="center"/>
    </xf>
    <xf numFmtId="171" fontId="6" fillId="2" borderId="0" xfId="0" applyNumberFormat="1" applyFont="1" applyFill="1"/>
    <xf numFmtId="10" fontId="6" fillId="2" borderId="0" xfId="0" applyNumberFormat="1" applyFont="1" applyFill="1"/>
    <xf numFmtId="3" fontId="7" fillId="2" borderId="0" xfId="0" applyNumberFormat="1" applyFont="1" applyFill="1"/>
    <xf numFmtId="40" fontId="6" fillId="2" borderId="0" xfId="0" applyNumberFormat="1" applyFont="1" applyFill="1"/>
    <xf numFmtId="170" fontId="6" fillId="2" borderId="1" xfId="1" applyNumberFormat="1" applyFont="1" applyFill="1" applyBorder="1"/>
    <xf numFmtId="4" fontId="6" fillId="2" borderId="1" xfId="0" applyNumberFormat="1" applyFont="1" applyFill="1" applyBorder="1"/>
    <xf numFmtId="43" fontId="6" fillId="2" borderId="1" xfId="3" applyNumberFormat="1" applyFont="1" applyFill="1" applyBorder="1"/>
    <xf numFmtId="172" fontId="6" fillId="2" borderId="0" xfId="1" applyNumberFormat="1" applyFont="1" applyFill="1"/>
    <xf numFmtId="173" fontId="6" fillId="2" borderId="0" xfId="0" applyNumberFormat="1" applyFont="1" applyFill="1"/>
    <xf numFmtId="43" fontId="6" fillId="2" borderId="1" xfId="0" applyNumberFormat="1" applyFont="1" applyFill="1" applyBorder="1"/>
    <xf numFmtId="0" fontId="7" fillId="2" borderId="0" xfId="0" applyFont="1" applyFill="1" applyBorder="1"/>
    <xf numFmtId="174" fontId="7" fillId="2" borderId="0" xfId="0" applyNumberFormat="1" applyFont="1" applyFill="1"/>
    <xf numFmtId="175" fontId="6" fillId="2" borderId="0" xfId="2" applyNumberFormat="1" applyFont="1" applyFill="1"/>
    <xf numFmtId="0" fontId="6" fillId="2" borderId="3" xfId="0" applyFont="1" applyFill="1" applyBorder="1"/>
    <xf numFmtId="38" fontId="6" fillId="2" borderId="4" xfId="0" applyNumberFormat="1" applyFont="1" applyFill="1" applyBorder="1"/>
    <xf numFmtId="0" fontId="6" fillId="2" borderId="8" xfId="0" applyFont="1" applyFill="1" applyBorder="1"/>
    <xf numFmtId="170" fontId="6" fillId="2" borderId="4" xfId="1" applyNumberFormat="1" applyFont="1" applyFill="1" applyBorder="1"/>
    <xf numFmtId="167" fontId="6" fillId="2" borderId="13" xfId="1" applyNumberFormat="1" applyFont="1" applyFill="1" applyBorder="1"/>
    <xf numFmtId="4" fontId="7" fillId="2" borderId="11" xfId="0" applyNumberFormat="1" applyFont="1" applyFill="1" applyBorder="1"/>
    <xf numFmtId="4" fontId="7" fillId="2" borderId="0" xfId="0" applyNumberFormat="1" applyFont="1" applyFill="1" applyBorder="1"/>
    <xf numFmtId="3" fontId="6" fillId="2" borderId="0" xfId="0" applyNumberFormat="1" applyFont="1" applyFill="1" applyBorder="1"/>
    <xf numFmtId="168" fontId="6" fillId="2" borderId="0" xfId="0" applyNumberFormat="1" applyFont="1" applyFill="1" applyBorder="1"/>
    <xf numFmtId="0" fontId="8" fillId="0" borderId="1" xfId="4" applyFont="1" applyBorder="1" applyAlignment="1">
      <alignment horizontal="left"/>
    </xf>
    <xf numFmtId="167" fontId="9" fillId="0" borderId="1" xfId="5" applyNumberFormat="1" applyFont="1" applyFill="1" applyBorder="1" applyAlignment="1">
      <alignment horizontal="left"/>
    </xf>
    <xf numFmtId="38" fontId="6" fillId="6" borderId="5" xfId="0" applyNumberFormat="1" applyFont="1" applyFill="1" applyBorder="1"/>
    <xf numFmtId="38" fontId="6" fillId="2" borderId="5" xfId="0" applyNumberFormat="1" applyFont="1" applyFill="1" applyBorder="1"/>
    <xf numFmtId="38" fontId="6" fillId="2" borderId="0" xfId="0" applyNumberFormat="1" applyFont="1" applyFill="1" applyBorder="1"/>
    <xf numFmtId="43" fontId="6" fillId="2" borderId="5" xfId="1" applyFont="1" applyFill="1" applyBorder="1" applyAlignment="1">
      <alignment wrapText="1"/>
    </xf>
    <xf numFmtId="170" fontId="9" fillId="0" borderId="1" xfId="5" applyNumberFormat="1" applyFont="1" applyFill="1" applyBorder="1" applyAlignment="1">
      <alignment horizontal="left"/>
    </xf>
    <xf numFmtId="0" fontId="8" fillId="0" borderId="1" xfId="6" applyFont="1" applyBorder="1" applyAlignment="1">
      <alignment horizontal="left"/>
    </xf>
    <xf numFmtId="43" fontId="9" fillId="0" borderId="1" xfId="7" applyNumberFormat="1" applyFont="1" applyFill="1" applyBorder="1" applyAlignment="1">
      <alignment horizontal="left"/>
    </xf>
    <xf numFmtId="167" fontId="6" fillId="2" borderId="0" xfId="1" applyNumberFormat="1" applyFont="1" applyFill="1"/>
    <xf numFmtId="3" fontId="6" fillId="2" borderId="0" xfId="0" applyNumberFormat="1" applyFont="1" applyFill="1"/>
    <xf numFmtId="168" fontId="7" fillId="2" borderId="1" xfId="2" applyNumberFormat="1" applyFont="1" applyFill="1" applyBorder="1"/>
    <xf numFmtId="175" fontId="7" fillId="2" borderId="1" xfId="2" applyNumberFormat="1" applyFont="1" applyFill="1" applyBorder="1"/>
    <xf numFmtId="0" fontId="3" fillId="3" borderId="0" xfId="0" applyFont="1" applyFill="1" applyBorder="1" applyAlignment="1">
      <alignment horizontal="center" vertical="top" wrapText="1"/>
    </xf>
    <xf numFmtId="165" fontId="4" fillId="2" borderId="0" xfId="0" applyNumberFormat="1" applyFont="1" applyFill="1" applyAlignment="1">
      <alignment horizontal="center"/>
    </xf>
    <xf numFmtId="0" fontId="7" fillId="3" borderId="0" xfId="0" applyFont="1" applyFill="1" applyBorder="1" applyAlignment="1">
      <alignment horizontal="center" vertical="top" wrapText="1"/>
    </xf>
    <xf numFmtId="165" fontId="7" fillId="2" borderId="0" xfId="0" applyNumberFormat="1" applyFont="1" applyFill="1" applyAlignment="1">
      <alignment horizontal="center"/>
    </xf>
  </cellXfs>
  <cellStyles count="8">
    <cellStyle name="Millares" xfId="1" builtinId="3"/>
    <cellStyle name="Millares 6" xfId="5" xr:uid="{2A51D603-5DF0-4B1D-AD2D-E1F31B103E85}"/>
    <cellStyle name="Millares 6 2" xfId="7" xr:uid="{973E9199-9E56-494C-BC60-BE4081B25324}"/>
    <cellStyle name="Millares 7" xfId="3" xr:uid="{F707154F-46DA-48C6-9014-7ED9E89505F1}"/>
    <cellStyle name="Normal" xfId="0" builtinId="0"/>
    <cellStyle name="Normal 5" xfId="4" xr:uid="{DDCEB901-5284-4846-A5A1-AC8AB068F483}"/>
    <cellStyle name="Normal 5 2" xfId="6" xr:uid="{FFA2D9A4-547F-4E3A-970C-034955F26D5C}"/>
    <cellStyle name="Porcentaje" xfId="2" builtinId="5"/>
  </cellStyles>
  <dxfs count="71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E6AF-EFEB-464D-BADF-ADABB287B124}">
  <dimension ref="A2:N58"/>
  <sheetViews>
    <sheetView topLeftCell="A16" workbookViewId="0">
      <selection activeCell="D31" sqref="D31"/>
    </sheetView>
  </sheetViews>
  <sheetFormatPr baseColWidth="10" defaultRowHeight="12.75" x14ac:dyDescent="0.2"/>
  <cols>
    <col min="1" max="1" width="3" style="1" customWidth="1"/>
    <col min="2" max="2" width="33.140625" style="1" customWidth="1"/>
    <col min="3" max="3" width="20.5703125" style="1" customWidth="1"/>
    <col min="4" max="4" width="12.85546875" style="1" customWidth="1"/>
    <col min="5" max="5" width="4.28515625" style="3" customWidth="1"/>
    <col min="6" max="6" width="31.85546875" style="1" customWidth="1"/>
    <col min="7" max="7" width="15.7109375" style="1" customWidth="1"/>
    <col min="8" max="8" width="16.42578125" style="1" customWidth="1"/>
    <col min="9" max="9" width="4.42578125" style="1" customWidth="1"/>
    <col min="10" max="10" width="11.42578125" style="1"/>
    <col min="11" max="11" width="21" style="2" bestFit="1" customWidth="1"/>
    <col min="12" max="12" width="11.42578125" style="1"/>
    <col min="13" max="13" width="17.5703125" style="1" customWidth="1"/>
    <col min="14" max="16384" width="11.42578125" style="1"/>
  </cols>
  <sheetData>
    <row r="2" spans="1:14" ht="14.25" customHeight="1" x14ac:dyDescent="0.2">
      <c r="B2" s="108" t="s">
        <v>0</v>
      </c>
      <c r="C2" s="108"/>
      <c r="D2" s="108"/>
      <c r="E2" s="108"/>
      <c r="F2" s="108"/>
      <c r="G2" s="108"/>
      <c r="H2" s="108"/>
    </row>
    <row r="3" spans="1:14" ht="7.5" customHeight="1" x14ac:dyDescent="0.2"/>
    <row r="4" spans="1:14" x14ac:dyDescent="0.2">
      <c r="A4" s="4"/>
      <c r="B4" s="109">
        <f ca="1">TODAY()</f>
        <v>43165</v>
      </c>
      <c r="C4" s="109"/>
      <c r="D4" s="109"/>
      <c r="E4" s="109"/>
      <c r="F4" s="109"/>
      <c r="G4" s="109"/>
      <c r="H4" s="109"/>
    </row>
    <row r="5" spans="1:14" ht="14.1" customHeight="1" x14ac:dyDescent="0.2">
      <c r="A5" s="4"/>
      <c r="B5" s="4"/>
    </row>
    <row r="6" spans="1:14" s="5" customFormat="1" ht="25.5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  <c r="K6" s="8"/>
      <c r="M6" s="8"/>
      <c r="N6" s="9"/>
    </row>
    <row r="7" spans="1:14" ht="14.1" customHeight="1" x14ac:dyDescent="0.2">
      <c r="B7" s="10" t="s">
        <v>5</v>
      </c>
      <c r="C7" s="11"/>
      <c r="D7" s="12" t="str">
        <f>+IF(C7/$C$52=0,"",C7/$C$52)</f>
        <v/>
      </c>
      <c r="E7" s="13"/>
      <c r="F7" s="10" t="s">
        <v>5</v>
      </c>
      <c r="G7" s="14">
        <v>6242975</v>
      </c>
      <c r="H7" s="15">
        <f>+IF(G7/$C$53=0,"",G7/$C$53)</f>
        <v>1.0178471279129028E-4</v>
      </c>
      <c r="I7" s="16"/>
      <c r="K7" s="17"/>
    </row>
    <row r="8" spans="1:14" ht="14.1" customHeight="1" x14ac:dyDescent="0.2">
      <c r="B8" s="18" t="s">
        <v>6</v>
      </c>
      <c r="C8" s="11">
        <v>-29048077</v>
      </c>
      <c r="D8" s="12">
        <f t="shared" ref="D8:D18" si="0">+IF(C8/$C$52=0,"",C8/$C$52)</f>
        <v>-8.5461157427325421E-3</v>
      </c>
      <c r="E8" s="13"/>
      <c r="F8" s="18" t="s">
        <v>6</v>
      </c>
      <c r="G8" s="14"/>
      <c r="H8" s="15" t="str">
        <f>+IF(G8/$C$53=0,"",G8/$C$53)</f>
        <v/>
      </c>
      <c r="K8" s="17"/>
    </row>
    <row r="9" spans="1:14" ht="14.1" customHeight="1" x14ac:dyDescent="0.2">
      <c r="B9" s="18" t="s">
        <v>7</v>
      </c>
      <c r="C9" s="11">
        <v>0</v>
      </c>
      <c r="D9" s="12" t="str">
        <f t="shared" si="0"/>
        <v/>
      </c>
      <c r="E9" s="13"/>
      <c r="F9" s="18" t="s">
        <v>7</v>
      </c>
      <c r="G9" s="14"/>
      <c r="H9" s="15" t="str">
        <f>+IF(G9/$C$53=0,"",G9/$C$53)</f>
        <v/>
      </c>
      <c r="K9" s="17"/>
    </row>
    <row r="10" spans="1:14" ht="14.1" customHeight="1" x14ac:dyDescent="0.2">
      <c r="B10" s="10" t="s">
        <v>8</v>
      </c>
      <c r="C10" s="11"/>
      <c r="D10" s="12" t="str">
        <f t="shared" si="0"/>
        <v/>
      </c>
      <c r="E10" s="13"/>
      <c r="F10" s="18" t="s">
        <v>8</v>
      </c>
      <c r="G10" s="14"/>
      <c r="H10" s="15" t="str">
        <f>+IF(G10/$C$53=0,"",G10/$C$53)</f>
        <v/>
      </c>
      <c r="K10" s="17"/>
    </row>
    <row r="11" spans="1:14" ht="14.1" customHeight="1" x14ac:dyDescent="0.2">
      <c r="B11" s="10" t="s">
        <v>9</v>
      </c>
      <c r="C11" s="11">
        <v>-115309</v>
      </c>
      <c r="D11" s="12">
        <f>+IF(C11/$C$52=0,"",C11/$C$52)</f>
        <v>-3.3924588542599451E-5</v>
      </c>
      <c r="E11" s="13"/>
      <c r="F11" s="18" t="s">
        <v>9</v>
      </c>
      <c r="G11" s="14">
        <v>-393948</v>
      </c>
      <c r="H11" s="15"/>
      <c r="K11" s="17"/>
    </row>
    <row r="12" spans="1:14" ht="14.1" customHeight="1" x14ac:dyDescent="0.2">
      <c r="B12" s="10" t="s">
        <v>10</v>
      </c>
      <c r="C12" s="11"/>
      <c r="D12" s="12" t="str">
        <f t="shared" si="0"/>
        <v/>
      </c>
      <c r="E12" s="13"/>
      <c r="F12" s="18" t="s">
        <v>10</v>
      </c>
      <c r="G12" s="14">
        <f>-72590600+79751000</f>
        <v>7160400</v>
      </c>
      <c r="H12" s="15">
        <f t="shared" ref="H12:H18" si="1">+IF(G12/$C$53=0,"",G12/$C$53)</f>
        <v>1.1674229954000375E-4</v>
      </c>
      <c r="K12" s="17"/>
    </row>
    <row r="13" spans="1:14" ht="14.1" customHeight="1" x14ac:dyDescent="0.2">
      <c r="B13" s="18" t="s">
        <v>11</v>
      </c>
      <c r="C13" s="11"/>
      <c r="D13" s="12" t="str">
        <f t="shared" si="0"/>
        <v/>
      </c>
      <c r="E13" s="13"/>
      <c r="F13" s="18" t="s">
        <v>11</v>
      </c>
      <c r="G13" s="14">
        <v>275114</v>
      </c>
      <c r="H13" s="15">
        <f t="shared" si="1"/>
        <v>4.4854255342786145E-6</v>
      </c>
      <c r="K13" s="17"/>
    </row>
    <row r="14" spans="1:14" ht="14.1" customHeight="1" x14ac:dyDescent="0.2">
      <c r="B14" s="18" t="s">
        <v>12</v>
      </c>
      <c r="C14" s="11"/>
      <c r="D14" s="12" t="str">
        <f t="shared" si="0"/>
        <v/>
      </c>
      <c r="E14" s="13"/>
      <c r="F14" s="18" t="s">
        <v>12</v>
      </c>
      <c r="G14" s="14">
        <f>875057+3162063-1537858-1858857+681514+2401184</f>
        <v>3723103</v>
      </c>
      <c r="H14" s="15">
        <f t="shared" si="1"/>
        <v>6.0701023077521726E-5</v>
      </c>
      <c r="K14" s="17"/>
    </row>
    <row r="15" spans="1:14" ht="14.1" customHeight="1" x14ac:dyDescent="0.2">
      <c r="B15" s="18" t="s">
        <v>13</v>
      </c>
      <c r="C15" s="11">
        <v>24234314</v>
      </c>
      <c r="D15" s="12">
        <f t="shared" si="0"/>
        <v>7.1298782494181503E-3</v>
      </c>
      <c r="E15" s="13"/>
      <c r="F15" s="18" t="s">
        <v>13</v>
      </c>
      <c r="G15" s="14">
        <v>-7724524</v>
      </c>
      <c r="H15" s="15">
        <f t="shared" si="1"/>
        <v>-1.259397093195838E-4</v>
      </c>
      <c r="K15" s="17"/>
    </row>
    <row r="16" spans="1:14" ht="14.1" customHeight="1" x14ac:dyDescent="0.2">
      <c r="B16" s="18" t="s">
        <v>14</v>
      </c>
      <c r="C16" s="11"/>
      <c r="D16" s="12" t="str">
        <f t="shared" si="0"/>
        <v/>
      </c>
      <c r="E16" s="13"/>
      <c r="F16" s="18" t="s">
        <v>14</v>
      </c>
      <c r="G16" s="14"/>
      <c r="H16" s="15" t="str">
        <f t="shared" si="1"/>
        <v/>
      </c>
      <c r="K16" s="17"/>
    </row>
    <row r="17" spans="2:11" ht="14.1" customHeight="1" x14ac:dyDescent="0.2">
      <c r="B17" s="18" t="s">
        <v>15</v>
      </c>
      <c r="C17" s="11">
        <v>4322</v>
      </c>
      <c r="D17" s="12">
        <f t="shared" si="0"/>
        <v>1.2715579155236351E-6</v>
      </c>
      <c r="E17" s="13"/>
      <c r="F17" s="18" t="s">
        <v>15</v>
      </c>
      <c r="G17" s="14"/>
      <c r="H17" s="15" t="str">
        <f t="shared" si="1"/>
        <v/>
      </c>
      <c r="K17" s="17"/>
    </row>
    <row r="18" spans="2:11" ht="14.1" customHeight="1" x14ac:dyDescent="0.2">
      <c r="B18" s="18" t="s">
        <v>16</v>
      </c>
      <c r="C18" s="19">
        <v>-65816</v>
      </c>
      <c r="D18" s="12">
        <f t="shared" si="0"/>
        <v>-1.9363455753841639E-5</v>
      </c>
      <c r="E18" s="13"/>
      <c r="F18" s="20" t="s">
        <v>16</v>
      </c>
      <c r="G18" s="14"/>
      <c r="H18" s="15" t="str">
        <f t="shared" si="1"/>
        <v/>
      </c>
      <c r="K18" s="17"/>
    </row>
    <row r="19" spans="2:11" ht="14.1" customHeight="1" x14ac:dyDescent="0.2">
      <c r="B19" s="21" t="s">
        <v>17</v>
      </c>
      <c r="C19" s="22">
        <v>0</v>
      </c>
      <c r="D19" s="23">
        <f>SUM(D7:D18)</f>
        <v>-1.4682539796953093E-3</v>
      </c>
      <c r="E19" s="13"/>
      <c r="F19" s="21" t="s">
        <v>17</v>
      </c>
      <c r="G19" s="24"/>
      <c r="H19" s="23">
        <f>SUM(H7:H18)</f>
        <v>1.5777375162351055E-4</v>
      </c>
      <c r="I19" s="25"/>
    </row>
    <row r="20" spans="2:11" ht="14.1" customHeight="1" x14ac:dyDescent="0.2">
      <c r="E20" s="13"/>
    </row>
    <row r="21" spans="2:11" ht="25.5" x14ac:dyDescent="0.2">
      <c r="B21" s="6" t="s">
        <v>18</v>
      </c>
      <c r="C21" s="6" t="s">
        <v>2</v>
      </c>
      <c r="D21" s="6" t="s">
        <v>3</v>
      </c>
      <c r="E21" s="26"/>
      <c r="F21" s="6" t="s">
        <v>19</v>
      </c>
      <c r="G21" s="6" t="s">
        <v>2</v>
      </c>
      <c r="H21" s="6" t="s">
        <v>3</v>
      </c>
    </row>
    <row r="22" spans="2:11" ht="14.1" customHeight="1" x14ac:dyDescent="0.2">
      <c r="B22" s="10" t="s">
        <v>5</v>
      </c>
      <c r="C22" s="14">
        <v>16077676</v>
      </c>
      <c r="D22" s="15">
        <f t="shared" ref="D22:D33" si="2">+IF(C22/$C$54=0,"",C22/$C$54)</f>
        <v>1.1223157905636268E-4</v>
      </c>
      <c r="E22" s="27"/>
      <c r="F22" s="10" t="s">
        <v>5</v>
      </c>
      <c r="G22" s="14">
        <v>2438189</v>
      </c>
      <c r="H22" s="15">
        <f>+IF(G22/$C$55=0,"",G22/$C$55)</f>
        <v>1.6264010669335722E-4</v>
      </c>
    </row>
    <row r="23" spans="2:11" ht="14.1" customHeight="1" x14ac:dyDescent="0.2">
      <c r="B23" s="18" t="s">
        <v>6</v>
      </c>
      <c r="C23" s="14">
        <v>-39363367</v>
      </c>
      <c r="D23" s="15">
        <f t="shared" si="2"/>
        <v>-2.7477931732080668E-4</v>
      </c>
      <c r="E23" s="27"/>
      <c r="F23" s="18" t="s">
        <v>6</v>
      </c>
      <c r="G23" s="28"/>
      <c r="H23" s="15" t="str">
        <f t="shared" ref="H23:H33" si="3">+IF(G23/$C$55=0,"",G23/$C$55)</f>
        <v/>
      </c>
    </row>
    <row r="24" spans="2:11" ht="14.1" customHeight="1" x14ac:dyDescent="0.2">
      <c r="B24" s="18" t="s">
        <v>7</v>
      </c>
      <c r="C24" s="14"/>
      <c r="D24" s="15" t="str">
        <f t="shared" si="2"/>
        <v/>
      </c>
      <c r="E24" s="27"/>
      <c r="F24" s="18" t="s">
        <v>7</v>
      </c>
      <c r="G24" s="28"/>
      <c r="H24" s="15" t="str">
        <f t="shared" si="3"/>
        <v/>
      </c>
    </row>
    <row r="25" spans="2:11" ht="14.1" customHeight="1" x14ac:dyDescent="0.2">
      <c r="B25" s="18" t="s">
        <v>8</v>
      </c>
      <c r="C25" s="14"/>
      <c r="D25" s="15" t="str">
        <f t="shared" si="2"/>
        <v/>
      </c>
      <c r="E25" s="27"/>
      <c r="F25" s="18" t="s">
        <v>8</v>
      </c>
      <c r="G25" s="14"/>
      <c r="H25" s="15" t="str">
        <f t="shared" si="3"/>
        <v/>
      </c>
    </row>
    <row r="26" spans="2:11" ht="14.1" customHeight="1" x14ac:dyDescent="0.2">
      <c r="B26" s="18" t="s">
        <v>9</v>
      </c>
      <c r="C26" s="14">
        <v>6739</v>
      </c>
      <c r="D26" s="15">
        <f t="shared" si="2"/>
        <v>4.7042160276200871E-8</v>
      </c>
      <c r="E26" s="27"/>
      <c r="F26" s="18" t="s">
        <v>9</v>
      </c>
      <c r="G26" s="14">
        <v>-91457</v>
      </c>
      <c r="H26" s="15">
        <f t="shared" si="3"/>
        <v>-6.1006657965622731E-6</v>
      </c>
    </row>
    <row r="27" spans="2:11" ht="14.1" customHeight="1" x14ac:dyDescent="0.2">
      <c r="B27" s="18" t="s">
        <v>10</v>
      </c>
      <c r="C27" s="14">
        <f>-375455460+412782400</f>
        <v>37326940</v>
      </c>
      <c r="D27" s="15">
        <f t="shared" si="2"/>
        <v>2.605638661671069E-4</v>
      </c>
      <c r="E27" s="27"/>
      <c r="F27" s="18" t="s">
        <v>10</v>
      </c>
      <c r="G27" s="14"/>
      <c r="H27" s="15" t="str">
        <f t="shared" si="3"/>
        <v/>
      </c>
    </row>
    <row r="28" spans="2:11" ht="14.1" customHeight="1" x14ac:dyDescent="0.25">
      <c r="B28" s="18" t="s">
        <v>11</v>
      </c>
      <c r="C28" s="29">
        <f>84176+22506</f>
        <v>106682</v>
      </c>
      <c r="D28" s="15">
        <f t="shared" si="2"/>
        <v>7.4470273669471156E-7</v>
      </c>
      <c r="E28" s="27"/>
      <c r="F28" s="18" t="s">
        <v>11</v>
      </c>
      <c r="G28" s="14">
        <f>-596+12246+377091</f>
        <v>388741</v>
      </c>
      <c r="H28" s="15">
        <f t="shared" si="3"/>
        <v>2.5931081518324618E-5</v>
      </c>
    </row>
    <row r="29" spans="2:11" ht="14.1" customHeight="1" x14ac:dyDescent="0.2">
      <c r="B29" s="18" t="s">
        <v>12</v>
      </c>
      <c r="C29" s="14">
        <f>-77689-19476510+109857-9578960+590475+1291536-82860</f>
        <v>-27224151</v>
      </c>
      <c r="D29" s="15">
        <f t="shared" si="2"/>
        <v>-1.9004049187201278E-4</v>
      </c>
      <c r="E29" s="27"/>
      <c r="F29" s="18" t="s">
        <v>12</v>
      </c>
      <c r="G29" s="14">
        <f>-26932+4176324+5+15212+16680512</f>
        <v>20845121</v>
      </c>
      <c r="H29" s="15">
        <f t="shared" si="3"/>
        <v>1.3904798616825608E-3</v>
      </c>
    </row>
    <row r="30" spans="2:11" ht="14.1" customHeight="1" x14ac:dyDescent="0.2">
      <c r="B30" s="18" t="s">
        <v>13</v>
      </c>
      <c r="C30" s="14">
        <v>518771</v>
      </c>
      <c r="D30" s="15">
        <f t="shared" si="2"/>
        <v>3.621324904087402E-6</v>
      </c>
      <c r="E30" s="27"/>
      <c r="F30" s="18" t="s">
        <v>13</v>
      </c>
      <c r="G30" s="28"/>
      <c r="H30" s="15" t="str">
        <f t="shared" si="3"/>
        <v/>
      </c>
    </row>
    <row r="31" spans="2:11" ht="14.1" customHeight="1" x14ac:dyDescent="0.25">
      <c r="B31" s="30" t="s">
        <v>7</v>
      </c>
      <c r="C31" s="14"/>
      <c r="D31" s="15" t="str">
        <f t="shared" si="2"/>
        <v/>
      </c>
      <c r="E31" s="27"/>
      <c r="F31" s="18" t="s">
        <v>20</v>
      </c>
      <c r="G31" s="28">
        <v>-631984</v>
      </c>
      <c r="H31" s="15">
        <f t="shared" si="3"/>
        <v>-4.2156676610588711E-5</v>
      </c>
    </row>
    <row r="32" spans="2:11" ht="14.1" customHeight="1" x14ac:dyDescent="0.2">
      <c r="B32" s="18" t="s">
        <v>15</v>
      </c>
      <c r="C32" s="14"/>
      <c r="D32" s="15" t="str">
        <f t="shared" si="2"/>
        <v/>
      </c>
      <c r="E32" s="27"/>
      <c r="F32" s="18" t="s">
        <v>15</v>
      </c>
      <c r="G32" s="14"/>
      <c r="H32" s="15" t="str">
        <f t="shared" si="3"/>
        <v/>
      </c>
    </row>
    <row r="33" spans="1:10" ht="14.1" customHeight="1" x14ac:dyDescent="0.2">
      <c r="B33" s="18" t="s">
        <v>16</v>
      </c>
      <c r="C33" s="14">
        <v>-256858</v>
      </c>
      <c r="D33" s="15">
        <f t="shared" si="2"/>
        <v>-1.7930190242208641E-6</v>
      </c>
      <c r="E33" s="27"/>
      <c r="F33" s="18" t="s">
        <v>16</v>
      </c>
      <c r="G33" s="28">
        <v>-25232</v>
      </c>
      <c r="H33" s="15">
        <f t="shared" si="3"/>
        <v>-1.6831079018430441E-6</v>
      </c>
    </row>
    <row r="34" spans="1:10" ht="14.1" customHeight="1" x14ac:dyDescent="0.2">
      <c r="B34" s="21" t="s">
        <v>17</v>
      </c>
      <c r="C34" s="22"/>
      <c r="D34" s="23">
        <f>SUM(D22:D33)</f>
        <v>-8.9404313192512452E-5</v>
      </c>
      <c r="E34" s="27"/>
      <c r="F34" s="21" t="s">
        <v>17</v>
      </c>
      <c r="G34" s="22"/>
      <c r="H34" s="23">
        <f>SUM(H22:H33)</f>
        <v>1.5291105995852486E-3</v>
      </c>
    </row>
    <row r="35" spans="1:10" ht="12.75" customHeight="1" x14ac:dyDescent="0.2">
      <c r="C35" s="31"/>
    </row>
    <row r="36" spans="1:10" ht="25.5" x14ac:dyDescent="0.2">
      <c r="A36" s="1" t="s">
        <v>21</v>
      </c>
      <c r="B36" s="6" t="s">
        <v>22</v>
      </c>
      <c r="C36" s="6" t="s">
        <v>2</v>
      </c>
      <c r="D36" s="6" t="s">
        <v>3</v>
      </c>
      <c r="E36" s="32"/>
      <c r="F36" s="6" t="s">
        <v>23</v>
      </c>
      <c r="G36" s="6" t="s">
        <v>2</v>
      </c>
      <c r="H36" s="6" t="s">
        <v>3</v>
      </c>
    </row>
    <row r="37" spans="1:10" ht="14.1" customHeight="1" x14ac:dyDescent="0.2">
      <c r="B37" s="10" t="s">
        <v>5</v>
      </c>
      <c r="C37" s="33">
        <v>3680635</v>
      </c>
      <c r="D37" s="15">
        <f t="shared" ref="D37:D48" si="4">+IF(C37/$C$56=0,"",C37/$C$56)</f>
        <v>1.0667362654442333E-4</v>
      </c>
      <c r="E37" s="13"/>
      <c r="F37" s="10" t="s">
        <v>5</v>
      </c>
      <c r="G37" s="28"/>
      <c r="H37" s="15" t="str">
        <f>+IF(G37/$C$57=0,"",G37/$C$57)</f>
        <v/>
      </c>
      <c r="J37" s="34"/>
    </row>
    <row r="38" spans="1:10" ht="14.1" customHeight="1" x14ac:dyDescent="0.2">
      <c r="B38" s="10" t="s">
        <v>6</v>
      </c>
      <c r="C38" s="33"/>
      <c r="D38" s="15" t="str">
        <f t="shared" si="4"/>
        <v/>
      </c>
      <c r="E38" s="13"/>
      <c r="F38" s="10" t="s">
        <v>6</v>
      </c>
      <c r="G38" s="28"/>
      <c r="H38" s="15" t="str">
        <f t="shared" ref="H38:H48" si="5">+IF(G38/$C$57=0,"",G38/$C$57)</f>
        <v/>
      </c>
    </row>
    <row r="39" spans="1:10" ht="14.1" customHeight="1" x14ac:dyDescent="0.2">
      <c r="B39" s="10" t="s">
        <v>7</v>
      </c>
      <c r="C39" s="33">
        <v>-1315000</v>
      </c>
      <c r="D39" s="15">
        <f t="shared" si="4"/>
        <v>-3.8111852684636394E-5</v>
      </c>
      <c r="E39" s="13"/>
      <c r="F39" s="10" t="s">
        <v>7</v>
      </c>
      <c r="G39" s="28"/>
      <c r="H39" s="15" t="str">
        <f t="shared" si="5"/>
        <v/>
      </c>
    </row>
    <row r="40" spans="1:10" ht="14.1" customHeight="1" x14ac:dyDescent="0.2">
      <c r="B40" s="10" t="s">
        <v>8</v>
      </c>
      <c r="C40" s="33">
        <v>0</v>
      </c>
      <c r="D40" s="15" t="str">
        <f t="shared" si="4"/>
        <v/>
      </c>
      <c r="E40" s="13"/>
      <c r="F40" s="10" t="s">
        <v>8</v>
      </c>
      <c r="G40" s="28"/>
      <c r="H40" s="15" t="str">
        <f t="shared" si="5"/>
        <v/>
      </c>
    </row>
    <row r="41" spans="1:10" ht="14.1" customHeight="1" x14ac:dyDescent="0.2">
      <c r="B41" s="18" t="s">
        <v>9</v>
      </c>
      <c r="C41" s="33">
        <v>-105338</v>
      </c>
      <c r="D41" s="15">
        <f t="shared" si="4"/>
        <v>-3.0529477856229877E-6</v>
      </c>
      <c r="E41" s="13"/>
      <c r="F41" s="18" t="s">
        <v>9</v>
      </c>
      <c r="G41" s="28"/>
      <c r="H41" s="15" t="str">
        <f t="shared" si="5"/>
        <v/>
      </c>
    </row>
    <row r="42" spans="1:10" ht="14.1" customHeight="1" x14ac:dyDescent="0.25">
      <c r="B42" s="18" t="s">
        <v>10</v>
      </c>
      <c r="C42" s="35">
        <f>80064500-87106640</f>
        <v>-7042140</v>
      </c>
      <c r="D42" s="15">
        <f t="shared" si="4"/>
        <v>-2.0409810058143372E-4</v>
      </c>
      <c r="E42" s="13"/>
      <c r="F42" s="18" t="s">
        <v>10</v>
      </c>
      <c r="G42" s="28"/>
      <c r="H42" s="15" t="str">
        <f t="shared" si="5"/>
        <v/>
      </c>
    </row>
    <row r="43" spans="1:10" ht="14.1" customHeight="1" x14ac:dyDescent="0.25">
      <c r="B43" s="18" t="s">
        <v>11</v>
      </c>
      <c r="C43" s="35"/>
      <c r="D43" s="15" t="str">
        <f t="shared" si="4"/>
        <v/>
      </c>
      <c r="E43" s="13"/>
      <c r="F43" s="18" t="s">
        <v>11</v>
      </c>
      <c r="G43" s="29"/>
      <c r="H43" s="15" t="str">
        <f t="shared" si="5"/>
        <v/>
      </c>
    </row>
    <row r="44" spans="1:10" ht="14.1" customHeight="1" x14ac:dyDescent="0.25">
      <c r="B44" s="18" t="s">
        <v>12</v>
      </c>
      <c r="C44" s="33">
        <f>-877129+1280531+1491836+3002810-2858036+1033+17574331</f>
        <v>19615376</v>
      </c>
      <c r="D44" s="15">
        <f>+IF(C44/$C$56=0,"",C44/$C$56)</f>
        <v>5.6850062392832881E-4</v>
      </c>
      <c r="E44" s="13"/>
      <c r="F44" s="18" t="s">
        <v>24</v>
      </c>
      <c r="G44" s="29"/>
      <c r="H44" s="15" t="str">
        <f t="shared" si="5"/>
        <v/>
      </c>
    </row>
    <row r="45" spans="1:10" ht="14.1" customHeight="1" x14ac:dyDescent="0.2">
      <c r="B45" s="18" t="s">
        <v>13</v>
      </c>
      <c r="C45" s="33">
        <f>3393+22830-577366</f>
        <v>-551143</v>
      </c>
      <c r="D45" s="15">
        <f>+IF(C45/$C$56=0,"",C45/$C$56)</f>
        <v>-1.5973445493664302E-5</v>
      </c>
      <c r="E45" s="27"/>
      <c r="F45" s="18" t="s">
        <v>13</v>
      </c>
      <c r="G45" s="28">
        <v>27299002</v>
      </c>
      <c r="H45" s="15">
        <f t="shared" si="5"/>
        <v>2.4978713910443467E-3</v>
      </c>
      <c r="I45" s="36"/>
    </row>
    <row r="46" spans="1:10" ht="14.1" customHeight="1" x14ac:dyDescent="0.2">
      <c r="B46" s="18" t="s">
        <v>20</v>
      </c>
      <c r="C46" s="33">
        <v>-670060</v>
      </c>
      <c r="D46" s="15">
        <f t="shared" si="4"/>
        <v>-1.9419945254652063E-5</v>
      </c>
      <c r="E46" s="27"/>
      <c r="F46" s="18" t="s">
        <v>14</v>
      </c>
      <c r="G46" s="28"/>
      <c r="H46" s="15" t="str">
        <f t="shared" si="5"/>
        <v/>
      </c>
      <c r="I46" s="36"/>
    </row>
    <row r="47" spans="1:10" ht="14.1" customHeight="1" x14ac:dyDescent="0.2">
      <c r="B47" s="18" t="s">
        <v>15</v>
      </c>
      <c r="C47" s="33"/>
      <c r="D47" s="15" t="str">
        <f t="shared" si="4"/>
        <v/>
      </c>
      <c r="E47" s="27"/>
      <c r="F47" s="18" t="s">
        <v>15</v>
      </c>
      <c r="G47" s="14"/>
      <c r="H47" s="15" t="str">
        <f t="shared" si="5"/>
        <v/>
      </c>
      <c r="I47" s="36"/>
    </row>
    <row r="48" spans="1:10" ht="14.1" customHeight="1" x14ac:dyDescent="0.25">
      <c r="B48" s="18" t="s">
        <v>16</v>
      </c>
      <c r="C48" s="33">
        <v>-165043</v>
      </c>
      <c r="D48" s="15">
        <f t="shared" si="4"/>
        <v>-4.7833418270953952E-6</v>
      </c>
      <c r="F48" s="18" t="s">
        <v>16</v>
      </c>
      <c r="G48" s="37">
        <v>-43886</v>
      </c>
      <c r="H48" s="15">
        <f t="shared" si="5"/>
        <v>-4.0155894295099941E-6</v>
      </c>
    </row>
    <row r="49" spans="1:11" ht="14.1" customHeight="1" x14ac:dyDescent="0.2">
      <c r="B49" s="21" t="s">
        <v>17</v>
      </c>
      <c r="C49" s="22"/>
      <c r="D49" s="23">
        <f>SUM(D37:D48)</f>
        <v>3.8973461684564724E-4</v>
      </c>
      <c r="E49" s="38"/>
      <c r="F49" s="21" t="s">
        <v>17</v>
      </c>
      <c r="G49" s="22">
        <v>0</v>
      </c>
      <c r="H49" s="23">
        <f>SUM(H37:H48)</f>
        <v>2.4938558016148367E-3</v>
      </c>
    </row>
    <row r="50" spans="1:11" s="5" customFormat="1" ht="9.75" customHeight="1" x14ac:dyDescent="0.2">
      <c r="B50" s="1"/>
      <c r="C50" s="31"/>
      <c r="D50" s="1"/>
      <c r="K50" s="39"/>
    </row>
    <row r="51" spans="1:11" ht="41.25" customHeight="1" x14ac:dyDescent="0.2">
      <c r="B51" s="6" t="s">
        <v>25</v>
      </c>
      <c r="C51" s="6" t="s">
        <v>26</v>
      </c>
      <c r="D51" s="40"/>
      <c r="E51" s="41"/>
      <c r="F51" s="31"/>
    </row>
    <row r="52" spans="1:11" ht="14.1" customHeight="1" x14ac:dyDescent="0.2">
      <c r="B52" s="10" t="str">
        <f>+B6</f>
        <v>FI Acciones US</v>
      </c>
      <c r="C52" s="42">
        <f>441299816+1072428069+1441707381+443544794</f>
        <v>3398980060</v>
      </c>
      <c r="D52" s="3"/>
      <c r="E52" s="41"/>
      <c r="F52" s="31"/>
      <c r="I52" s="1" t="s">
        <v>27</v>
      </c>
    </row>
    <row r="53" spans="1:11" ht="14.1" customHeight="1" x14ac:dyDescent="0.25">
      <c r="B53" s="18" t="s">
        <v>4</v>
      </c>
      <c r="C53" s="43">
        <f>10452892436+34240445064+16641757219</f>
        <v>61335094719</v>
      </c>
      <c r="D53" s="3"/>
      <c r="E53" s="41"/>
      <c r="F53" s="31"/>
    </row>
    <row r="54" spans="1:11" ht="14.1" customHeight="1" x14ac:dyDescent="0.2">
      <c r="B54" s="18" t="s">
        <v>28</v>
      </c>
      <c r="C54" s="42">
        <f>10228694984+14165922564+13591933036+91560223425+13707701560</f>
        <v>143254475569</v>
      </c>
      <c r="D54" s="3"/>
      <c r="F54" s="31"/>
    </row>
    <row r="55" spans="1:11" ht="14.1" customHeight="1" x14ac:dyDescent="0.25">
      <c r="B55" s="18" t="s">
        <v>29</v>
      </c>
      <c r="C55" s="43">
        <v>14991314563</v>
      </c>
      <c r="D55" s="3"/>
      <c r="E55" s="41"/>
      <c r="F55" s="31"/>
    </row>
    <row r="56" spans="1:11" ht="14.1" customHeight="1" x14ac:dyDescent="0.2">
      <c r="B56" s="18" t="s">
        <v>22</v>
      </c>
      <c r="C56" s="42">
        <v>34503701798</v>
      </c>
      <c r="D56" s="3"/>
      <c r="E56" s="41"/>
      <c r="F56" s="31"/>
    </row>
    <row r="57" spans="1:11" ht="14.1" customHeight="1" x14ac:dyDescent="0.2">
      <c r="B57" s="18" t="s">
        <v>23</v>
      </c>
      <c r="C57" s="42">
        <v>10928906147</v>
      </c>
      <c r="D57" s="3"/>
      <c r="E57" s="1"/>
    </row>
    <row r="58" spans="1:11" s="3" customFormat="1" x14ac:dyDescent="0.2">
      <c r="A58" s="1"/>
      <c r="B58" s="31"/>
      <c r="C58" s="1" t="s">
        <v>21</v>
      </c>
      <c r="F58" s="1"/>
      <c r="G58" s="1"/>
      <c r="H58" s="1"/>
      <c r="I58" s="1"/>
      <c r="J58" s="1"/>
      <c r="K58" s="44"/>
    </row>
  </sheetData>
  <mergeCells count="2">
    <mergeCell ref="B2:H2"/>
    <mergeCell ref="B4:H4"/>
  </mergeCells>
  <conditionalFormatting sqref="G44">
    <cfRule type="cellIs" dxfId="70" priority="1" stopIfTrue="1" operator="lessThan">
      <formula>0</formula>
    </cfRule>
  </conditionalFormatting>
  <conditionalFormatting sqref="C19 C7:C17 C37:C48">
    <cfRule type="cellIs" dxfId="69" priority="23" stopIfTrue="1" operator="lessThan">
      <formula>0</formula>
    </cfRule>
  </conditionalFormatting>
  <conditionalFormatting sqref="G23:G24 G33 G30:G31">
    <cfRule type="cellIs" dxfId="68" priority="22" stopIfTrue="1" operator="lessThan">
      <formula>0</formula>
    </cfRule>
  </conditionalFormatting>
  <conditionalFormatting sqref="G37:G39">
    <cfRule type="cellIs" dxfId="67" priority="21" stopIfTrue="1" operator="lessThan">
      <formula>0</formula>
    </cfRule>
  </conditionalFormatting>
  <conditionalFormatting sqref="G40">
    <cfRule type="cellIs" dxfId="66" priority="20" stopIfTrue="1" operator="lessThan">
      <formula>0</formula>
    </cfRule>
  </conditionalFormatting>
  <conditionalFormatting sqref="G41:G42">
    <cfRule type="cellIs" dxfId="65" priority="19" stopIfTrue="1" operator="lessThan">
      <formula>0</formula>
    </cfRule>
  </conditionalFormatting>
  <conditionalFormatting sqref="C31:C33 C22:C25">
    <cfRule type="cellIs" dxfId="64" priority="18" stopIfTrue="1" operator="lessThan">
      <formula>0</formula>
    </cfRule>
  </conditionalFormatting>
  <conditionalFormatting sqref="G19">
    <cfRule type="cellIs" dxfId="63" priority="17" stopIfTrue="1" operator="lessThan">
      <formula>0</formula>
    </cfRule>
  </conditionalFormatting>
  <conditionalFormatting sqref="C26:C28">
    <cfRule type="cellIs" dxfId="62" priority="16" stopIfTrue="1" operator="lessThan">
      <formula>0</formula>
    </cfRule>
  </conditionalFormatting>
  <conditionalFormatting sqref="G32">
    <cfRule type="cellIs" dxfId="61" priority="15" stopIfTrue="1" operator="lessThan">
      <formula>0</formula>
    </cfRule>
  </conditionalFormatting>
  <conditionalFormatting sqref="G26:G28">
    <cfRule type="cellIs" dxfId="60" priority="14" stopIfTrue="1" operator="lessThan">
      <formula>0</formula>
    </cfRule>
  </conditionalFormatting>
  <conditionalFormatting sqref="G29">
    <cfRule type="cellIs" dxfId="59" priority="13" stopIfTrue="1" operator="lessThan">
      <formula>0</formula>
    </cfRule>
  </conditionalFormatting>
  <conditionalFormatting sqref="G22">
    <cfRule type="cellIs" dxfId="58" priority="12" stopIfTrue="1" operator="lessThan">
      <formula>0</formula>
    </cfRule>
  </conditionalFormatting>
  <conditionalFormatting sqref="C18">
    <cfRule type="cellIs" dxfId="57" priority="11" stopIfTrue="1" operator="lessThan">
      <formula>0</formula>
    </cfRule>
  </conditionalFormatting>
  <conditionalFormatting sqref="C30">
    <cfRule type="cellIs" dxfId="56" priority="10" stopIfTrue="1" operator="lessThan">
      <formula>0</formula>
    </cfRule>
  </conditionalFormatting>
  <conditionalFormatting sqref="G25">
    <cfRule type="cellIs" dxfId="55" priority="9" stopIfTrue="1" operator="lessThan">
      <formula>0</formula>
    </cfRule>
  </conditionalFormatting>
  <conditionalFormatting sqref="G16:G18 G14 G7:G10">
    <cfRule type="cellIs" dxfId="54" priority="8" stopIfTrue="1" operator="lessThan">
      <formula>0</formula>
    </cfRule>
  </conditionalFormatting>
  <conditionalFormatting sqref="G11:G13">
    <cfRule type="cellIs" dxfId="53" priority="7" stopIfTrue="1" operator="lessThan">
      <formula>0</formula>
    </cfRule>
  </conditionalFormatting>
  <conditionalFormatting sqref="G15">
    <cfRule type="cellIs" dxfId="52" priority="6" stopIfTrue="1" operator="lessThan">
      <formula>0</formula>
    </cfRule>
  </conditionalFormatting>
  <conditionalFormatting sqref="C29">
    <cfRule type="cellIs" dxfId="51" priority="5" stopIfTrue="1" operator="lessThan">
      <formula>0</formula>
    </cfRule>
  </conditionalFormatting>
  <conditionalFormatting sqref="G48 G45:G46">
    <cfRule type="cellIs" dxfId="50" priority="4" stopIfTrue="1" operator="lessThan">
      <formula>0</formula>
    </cfRule>
  </conditionalFormatting>
  <conditionalFormatting sqref="G47">
    <cfRule type="cellIs" dxfId="49" priority="3" stopIfTrue="1" operator="lessThan">
      <formula>0</formula>
    </cfRule>
  </conditionalFormatting>
  <conditionalFormatting sqref="G43">
    <cfRule type="cellIs" dxfId="48" priority="2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AE16-3F7E-4C7E-B3CE-13C5AA186FEC}">
  <dimension ref="A2:L130"/>
  <sheetViews>
    <sheetView tabSelected="1" topLeftCell="A10" workbookViewId="0">
      <selection activeCell="K47" sqref="K47"/>
    </sheetView>
  </sheetViews>
  <sheetFormatPr baseColWidth="10" defaultRowHeight="12" x14ac:dyDescent="0.2"/>
  <cols>
    <col min="1" max="1" width="3" style="45" customWidth="1"/>
    <col min="2" max="2" width="35.28515625" style="45" customWidth="1"/>
    <col min="3" max="3" width="20.5703125" style="45" customWidth="1"/>
    <col min="4" max="4" width="16.5703125" style="45" customWidth="1"/>
    <col min="5" max="5" width="4.28515625" style="46" customWidth="1"/>
    <col min="6" max="6" width="35.28515625" style="45" customWidth="1"/>
    <col min="7" max="7" width="15.7109375" style="45" customWidth="1"/>
    <col min="8" max="8" width="16.42578125" style="45" customWidth="1"/>
    <col min="9" max="9" width="13" style="45" customWidth="1"/>
    <col min="10" max="16384" width="11.42578125" style="45"/>
  </cols>
  <sheetData>
    <row r="2" spans="1:9" ht="14.25" customHeight="1" x14ac:dyDescent="0.2">
      <c r="B2" s="110" t="s">
        <v>0</v>
      </c>
      <c r="C2" s="110"/>
      <c r="D2" s="110"/>
      <c r="E2" s="110"/>
      <c r="F2" s="110"/>
      <c r="G2" s="110"/>
      <c r="H2" s="110"/>
    </row>
    <row r="3" spans="1:9" ht="7.5" customHeight="1" x14ac:dyDescent="0.2"/>
    <row r="4" spans="1:9" x14ac:dyDescent="0.2">
      <c r="A4" s="47"/>
      <c r="B4" s="111">
        <v>43102</v>
      </c>
      <c r="C4" s="111"/>
      <c r="D4" s="111"/>
      <c r="E4" s="111"/>
      <c r="F4" s="111"/>
      <c r="G4" s="111"/>
      <c r="H4" s="111"/>
    </row>
    <row r="5" spans="1:9" x14ac:dyDescent="0.2">
      <c r="A5" s="47"/>
      <c r="B5" s="48"/>
      <c r="C5" s="48"/>
      <c r="D5" s="48"/>
      <c r="E5" s="48"/>
      <c r="F5" s="48"/>
      <c r="G5" s="48"/>
      <c r="H5" s="48"/>
    </row>
    <row r="6" spans="1:9" s="49" customFormat="1" ht="24" x14ac:dyDescent="0.2">
      <c r="B6" s="50" t="s">
        <v>30</v>
      </c>
      <c r="C6" s="50" t="s">
        <v>2</v>
      </c>
      <c r="D6" s="50" t="s">
        <v>3</v>
      </c>
      <c r="E6" s="51"/>
      <c r="F6" s="50" t="s">
        <v>31</v>
      </c>
      <c r="G6" s="50" t="s">
        <v>2</v>
      </c>
      <c r="H6" s="50" t="s">
        <v>3</v>
      </c>
    </row>
    <row r="7" spans="1:9" x14ac:dyDescent="0.2">
      <c r="B7" s="52" t="s">
        <v>32</v>
      </c>
      <c r="C7" s="53">
        <v>3938777</v>
      </c>
      <c r="D7" s="54">
        <f>+IF(C7/$F$120=0,"",C7/$F$120)</f>
        <v>8.2047939049285619E-5</v>
      </c>
      <c r="E7" s="55"/>
      <c r="F7" s="52" t="s">
        <v>32</v>
      </c>
      <c r="G7" s="53">
        <v>689865</v>
      </c>
      <c r="H7" s="54">
        <f>+IF(G7/$C$122=0,"",G7/$C$122)</f>
        <v>1.0637667033338107E-4</v>
      </c>
      <c r="I7" s="57"/>
    </row>
    <row r="8" spans="1:9" x14ac:dyDescent="0.2">
      <c r="B8" s="52" t="s">
        <v>33</v>
      </c>
      <c r="C8" s="53"/>
      <c r="D8" s="54" t="str">
        <f>+IF(C8/$F$120=0,"",C8/$F$120)</f>
        <v/>
      </c>
      <c r="E8" s="55"/>
      <c r="F8" s="52" t="s">
        <v>33</v>
      </c>
      <c r="G8" s="53">
        <v>37594</v>
      </c>
      <c r="H8" s="54">
        <f>+IF(G8/$C$122=0,"",G8/$C$122)</f>
        <v>5.796966862376158E-6</v>
      </c>
    </row>
    <row r="9" spans="1:9" x14ac:dyDescent="0.2">
      <c r="B9" s="52" t="s">
        <v>7</v>
      </c>
      <c r="C9" s="58"/>
      <c r="D9" s="54" t="str">
        <f>+IF(C9/$F$120=0,"",C9/$F$120)</f>
        <v/>
      </c>
      <c r="E9" s="55"/>
      <c r="F9" s="52" t="s">
        <v>7</v>
      </c>
      <c r="G9" s="53"/>
      <c r="H9" s="54" t="str">
        <f t="shared" ref="H9:H18" si="0">+IF(G9/$C$122=0,"",G9/$C$122)</f>
        <v/>
      </c>
    </row>
    <row r="10" spans="1:9" x14ac:dyDescent="0.2">
      <c r="B10" s="52" t="s">
        <v>8</v>
      </c>
      <c r="C10" s="53"/>
      <c r="D10" s="54" t="str">
        <f>+IF(C10/$F$120=0,"",C10/$F$120)</f>
        <v/>
      </c>
      <c r="E10" s="55"/>
      <c r="F10" s="52" t="s">
        <v>8</v>
      </c>
      <c r="G10" s="53"/>
      <c r="H10" s="54" t="str">
        <f t="shared" si="0"/>
        <v/>
      </c>
    </row>
    <row r="11" spans="1:9" x14ac:dyDescent="0.2">
      <c r="B11" s="52" t="s">
        <v>9</v>
      </c>
      <c r="C11" s="53"/>
      <c r="D11" s="54" t="str">
        <f t="shared" ref="D11:D14" si="1">+IF(C11/$F$120=0,"",C11/$F$120)</f>
        <v/>
      </c>
      <c r="E11" s="55"/>
      <c r="F11" s="52" t="s">
        <v>9</v>
      </c>
      <c r="G11" s="53">
        <v>-90737</v>
      </c>
      <c r="H11" s="54">
        <f t="shared" si="0"/>
        <v>-1.3991577969660728E-5</v>
      </c>
    </row>
    <row r="12" spans="1:9" x14ac:dyDescent="0.2">
      <c r="B12" s="52" t="s">
        <v>10</v>
      </c>
      <c r="C12" s="53"/>
      <c r="D12" s="54" t="str">
        <f t="shared" si="1"/>
        <v/>
      </c>
      <c r="E12" s="55"/>
      <c r="F12" s="52" t="s">
        <v>10</v>
      </c>
      <c r="G12" s="53">
        <v>0</v>
      </c>
      <c r="H12" s="54" t="str">
        <f t="shared" si="0"/>
        <v/>
      </c>
    </row>
    <row r="13" spans="1:9" x14ac:dyDescent="0.2">
      <c r="B13" s="52" t="s">
        <v>34</v>
      </c>
      <c r="C13" s="53"/>
      <c r="D13" s="54" t="str">
        <f t="shared" si="1"/>
        <v/>
      </c>
      <c r="E13" s="55"/>
      <c r="F13" s="52" t="s">
        <v>34</v>
      </c>
      <c r="G13" s="53"/>
      <c r="H13" s="54" t="str">
        <f t="shared" si="0"/>
        <v/>
      </c>
    </row>
    <row r="14" spans="1:9" x14ac:dyDescent="0.2">
      <c r="B14" s="52" t="s">
        <v>12</v>
      </c>
      <c r="C14" s="59"/>
      <c r="D14" s="54" t="str">
        <f t="shared" si="1"/>
        <v/>
      </c>
      <c r="E14" s="55"/>
      <c r="F14" s="52" t="s">
        <v>12</v>
      </c>
      <c r="G14" s="59">
        <v>6899872</v>
      </c>
      <c r="H14" s="54">
        <f t="shared" si="0"/>
        <v>1.063955134825693E-3</v>
      </c>
    </row>
    <row r="15" spans="1:9" x14ac:dyDescent="0.2">
      <c r="B15" s="52" t="s">
        <v>13</v>
      </c>
      <c r="C15" s="59"/>
      <c r="D15" s="54" t="str">
        <f>+IF(C15/$F$120=0,"",C15/$F$120)</f>
        <v/>
      </c>
      <c r="E15" s="55"/>
      <c r="F15" s="52" t="s">
        <v>13</v>
      </c>
      <c r="G15" s="59"/>
      <c r="H15" s="54" t="str">
        <f t="shared" si="0"/>
        <v/>
      </c>
      <c r="I15" s="60"/>
    </row>
    <row r="16" spans="1:9" x14ac:dyDescent="0.2">
      <c r="B16" s="52" t="s">
        <v>14</v>
      </c>
      <c r="C16" s="53"/>
      <c r="D16" s="54" t="str">
        <f>+IF(C16/$F$120=0,"",C16/$F$120)</f>
        <v/>
      </c>
      <c r="E16" s="55"/>
      <c r="F16" s="52" t="s">
        <v>14</v>
      </c>
      <c r="G16" s="53"/>
      <c r="H16" s="54" t="str">
        <f t="shared" si="0"/>
        <v/>
      </c>
      <c r="I16" s="60"/>
    </row>
    <row r="17" spans="2:9" x14ac:dyDescent="0.2">
      <c r="B17" s="52" t="s">
        <v>15</v>
      </c>
      <c r="C17" s="59"/>
      <c r="D17" s="54" t="str">
        <f>+IF(C17/$F$120=0,"",C17/$F$120)</f>
        <v/>
      </c>
      <c r="E17" s="55"/>
      <c r="F17" s="52" t="s">
        <v>15</v>
      </c>
      <c r="G17" s="59"/>
      <c r="H17" s="54" t="str">
        <f t="shared" si="0"/>
        <v/>
      </c>
      <c r="I17" s="60"/>
    </row>
    <row r="18" spans="2:9" x14ac:dyDescent="0.2">
      <c r="B18" s="52" t="s">
        <v>16</v>
      </c>
      <c r="C18" s="59">
        <v>-157885</v>
      </c>
      <c r="D18" s="54">
        <f>+IF(C18/$F$120=0,"",C18/$F$120)</f>
        <v>-3.2888733880583894E-6</v>
      </c>
      <c r="E18" s="61"/>
      <c r="F18" s="52" t="s">
        <v>16</v>
      </c>
      <c r="G18" s="59">
        <v>-35472</v>
      </c>
      <c r="H18" s="54">
        <f t="shared" si="0"/>
        <v>-5.4697560393202928E-6</v>
      </c>
    </row>
    <row r="19" spans="2:9" s="66" customFormat="1" x14ac:dyDescent="0.2">
      <c r="B19" s="62" t="s">
        <v>17</v>
      </c>
      <c r="C19" s="63">
        <f>SUM(C7:C18)</f>
        <v>3780892</v>
      </c>
      <c r="D19" s="64">
        <f>SUM(D7:D18)</f>
        <v>7.8759065661227224E-5</v>
      </c>
      <c r="E19" s="65"/>
      <c r="F19" s="62" t="s">
        <v>17</v>
      </c>
      <c r="G19" s="63">
        <f>SUM(G7:G18)</f>
        <v>7501122</v>
      </c>
      <c r="H19" s="106">
        <f>SUM(H7:H18)</f>
        <v>1.1566674380124693E-3</v>
      </c>
    </row>
    <row r="20" spans="2:9" ht="6" customHeight="1" x14ac:dyDescent="0.2"/>
    <row r="21" spans="2:9" ht="24" x14ac:dyDescent="0.2">
      <c r="B21" s="50" t="s">
        <v>35</v>
      </c>
      <c r="C21" s="50" t="s">
        <v>2</v>
      </c>
      <c r="D21" s="50" t="s">
        <v>3</v>
      </c>
      <c r="E21" s="67"/>
      <c r="F21" s="50" t="s">
        <v>36</v>
      </c>
      <c r="G21" s="50" t="s">
        <v>2</v>
      </c>
      <c r="H21" s="50" t="s">
        <v>3</v>
      </c>
    </row>
    <row r="22" spans="2:9" x14ac:dyDescent="0.2">
      <c r="B22" s="52" t="s">
        <v>37</v>
      </c>
      <c r="C22" s="58">
        <v>2852.3024</v>
      </c>
      <c r="D22" s="54">
        <f>+IF(C22/$F$121=0,"",C22/$F$121)</f>
        <v>7.4110815222168519E-5</v>
      </c>
      <c r="E22" s="61"/>
      <c r="F22" s="52" t="s">
        <v>32</v>
      </c>
      <c r="G22" s="53">
        <v>2389977</v>
      </c>
      <c r="H22" s="54">
        <f t="shared" ref="H22:H33" si="2">+IF(G22/$C$115=0,"",G22/$C$115)</f>
        <v>8.1779102434177179E-5</v>
      </c>
      <c r="I22" s="68"/>
    </row>
    <row r="23" spans="2:9" x14ac:dyDescent="0.2">
      <c r="B23" s="52" t="s">
        <v>38</v>
      </c>
      <c r="C23" s="58"/>
      <c r="D23" s="54" t="str">
        <f>+IF(C23/$F$121=0,"",C23/$F$121)</f>
        <v/>
      </c>
      <c r="E23" s="61"/>
      <c r="F23" s="52" t="s">
        <v>33</v>
      </c>
      <c r="G23" s="53">
        <v>221391</v>
      </c>
      <c r="H23" s="54">
        <f t="shared" si="2"/>
        <v>7.5754525114697424E-6</v>
      </c>
      <c r="I23" s="68"/>
    </row>
    <row r="24" spans="2:9" x14ac:dyDescent="0.2">
      <c r="B24" s="52" t="s">
        <v>39</v>
      </c>
      <c r="C24" s="58"/>
      <c r="D24" s="54" t="str">
        <f>+IF(C24/$F$121=0,"",C24/$F$121)</f>
        <v/>
      </c>
      <c r="E24" s="61"/>
      <c r="F24" s="52" t="s">
        <v>7</v>
      </c>
      <c r="G24" s="58"/>
      <c r="H24" s="54" t="str">
        <f t="shared" si="2"/>
        <v/>
      </c>
      <c r="I24" s="68"/>
    </row>
    <row r="25" spans="2:9" x14ac:dyDescent="0.2">
      <c r="B25" s="52" t="s">
        <v>8</v>
      </c>
      <c r="C25" s="58"/>
      <c r="D25" s="54" t="str">
        <f>+IF(C25/$F$121=0,"",C25/$F$121)</f>
        <v/>
      </c>
      <c r="E25" s="61"/>
      <c r="F25" s="52" t="s">
        <v>8</v>
      </c>
      <c r="G25" s="53"/>
      <c r="H25" s="54" t="str">
        <f t="shared" si="2"/>
        <v/>
      </c>
      <c r="I25" s="68"/>
    </row>
    <row r="26" spans="2:9" x14ac:dyDescent="0.2">
      <c r="B26" s="52" t="s">
        <v>9</v>
      </c>
      <c r="C26" s="58">
        <v>-34574.280012104755</v>
      </c>
      <c r="D26" s="54">
        <f>+IF(C26/$F$121=0,"",C26/$F$121)</f>
        <v>-8.9833675328976695E-4</v>
      </c>
      <c r="E26" s="61"/>
      <c r="F26" s="52" t="s">
        <v>9</v>
      </c>
      <c r="G26" s="53">
        <v>13081</v>
      </c>
      <c r="H26" s="54">
        <f t="shared" si="2"/>
        <v>4.4759947017961751E-7</v>
      </c>
      <c r="I26" s="68"/>
    </row>
    <row r="27" spans="2:9" x14ac:dyDescent="0.2">
      <c r="B27" s="52" t="s">
        <v>10</v>
      </c>
      <c r="C27" s="58">
        <v>-157527.32042275264</v>
      </c>
      <c r="D27" s="54">
        <f t="shared" ref="D27:D33" si="3">+IF(C27/$F$121=0,"",C27/$F$121)</f>
        <v>-4.093001547204096E-3</v>
      </c>
      <c r="E27" s="61"/>
      <c r="F27" s="52" t="s">
        <v>10</v>
      </c>
      <c r="G27" s="53"/>
      <c r="H27" s="54" t="str">
        <f t="shared" si="2"/>
        <v/>
      </c>
      <c r="I27" s="68"/>
    </row>
    <row r="28" spans="2:9" x14ac:dyDescent="0.2">
      <c r="B28" s="52" t="s">
        <v>34</v>
      </c>
      <c r="C28" s="58"/>
      <c r="D28" s="54" t="str">
        <f t="shared" si="3"/>
        <v/>
      </c>
      <c r="E28" s="61"/>
      <c r="F28" s="52" t="s">
        <v>34</v>
      </c>
      <c r="G28" s="53"/>
      <c r="H28" s="54" t="str">
        <f t="shared" si="2"/>
        <v/>
      </c>
      <c r="I28" s="68"/>
    </row>
    <row r="29" spans="2:9" x14ac:dyDescent="0.2">
      <c r="B29" s="52" t="s">
        <v>12</v>
      </c>
      <c r="C29" s="58"/>
      <c r="D29" s="54" t="str">
        <f t="shared" si="3"/>
        <v/>
      </c>
      <c r="E29" s="61"/>
      <c r="F29" s="52" t="s">
        <v>12</v>
      </c>
      <c r="G29" s="59">
        <v>6810861</v>
      </c>
      <c r="H29" s="54">
        <f t="shared" si="2"/>
        <v>2.3305081989656907E-4</v>
      </c>
      <c r="I29" s="68"/>
    </row>
    <row r="30" spans="2:9" x14ac:dyDescent="0.2">
      <c r="B30" s="52" t="s">
        <v>13</v>
      </c>
      <c r="C30" s="58"/>
      <c r="D30" s="54" t="str">
        <f t="shared" si="3"/>
        <v/>
      </c>
      <c r="E30" s="61"/>
      <c r="F30" s="52" t="s">
        <v>13</v>
      </c>
      <c r="G30" s="59"/>
      <c r="H30" s="54" t="str">
        <f t="shared" si="2"/>
        <v/>
      </c>
      <c r="I30" s="68"/>
    </row>
    <row r="31" spans="2:9" x14ac:dyDescent="0.2">
      <c r="B31" s="52" t="s">
        <v>14</v>
      </c>
      <c r="C31" s="58">
        <v>191110.16940000001</v>
      </c>
      <c r="D31" s="54">
        <f t="shared" si="3"/>
        <v>4.9655781418831068E-3</v>
      </c>
      <c r="E31" s="61"/>
      <c r="F31" s="52" t="s">
        <v>14</v>
      </c>
      <c r="G31" s="53"/>
      <c r="H31" s="54" t="str">
        <f t="shared" si="2"/>
        <v/>
      </c>
    </row>
    <row r="32" spans="2:9" x14ac:dyDescent="0.2">
      <c r="B32" s="52" t="s">
        <v>15</v>
      </c>
      <c r="C32" s="58"/>
      <c r="D32" s="54" t="str">
        <f t="shared" si="3"/>
        <v/>
      </c>
      <c r="E32" s="61"/>
      <c r="F32" s="52" t="s">
        <v>15</v>
      </c>
      <c r="G32" s="59"/>
      <c r="H32" s="54" t="str">
        <f t="shared" si="2"/>
        <v/>
      </c>
    </row>
    <row r="33" spans="1:12" x14ac:dyDescent="0.2">
      <c r="B33" s="52" t="s">
        <v>16</v>
      </c>
      <c r="C33" s="58">
        <v>-210.88</v>
      </c>
      <c r="D33" s="54">
        <f t="shared" si="3"/>
        <v>-5.4792537825059849E-6</v>
      </c>
      <c r="E33" s="61"/>
      <c r="F33" s="52" t="s">
        <v>16</v>
      </c>
      <c r="G33" s="59">
        <v>-160160</v>
      </c>
      <c r="H33" s="54">
        <f t="shared" si="2"/>
        <v>-5.480279118107755E-6</v>
      </c>
    </row>
    <row r="34" spans="1:12" s="66" customFormat="1" x14ac:dyDescent="0.2">
      <c r="B34" s="62" t="s">
        <v>17</v>
      </c>
      <c r="C34" s="69">
        <f>SUM(C22:C33)</f>
        <v>1649.9913651426077</v>
      </c>
      <c r="D34" s="106">
        <f>SUM(D22:D33)</f>
        <v>4.2871402828906784E-5</v>
      </c>
      <c r="E34" s="65"/>
      <c r="F34" s="62" t="s">
        <v>17</v>
      </c>
      <c r="G34" s="69">
        <f>SUM(G22:G33)</f>
        <v>9275150</v>
      </c>
      <c r="H34" s="106">
        <f>SUM(H22:H33)</f>
        <v>3.1737269519428789E-4</v>
      </c>
      <c r="I34" s="70"/>
    </row>
    <row r="35" spans="1:12" ht="6.75" customHeight="1" x14ac:dyDescent="0.2">
      <c r="C35" s="71"/>
      <c r="G35" s="71"/>
    </row>
    <row r="36" spans="1:12" ht="24" x14ac:dyDescent="0.2">
      <c r="A36" s="45" t="s">
        <v>21</v>
      </c>
      <c r="B36" s="50" t="s">
        <v>40</v>
      </c>
      <c r="C36" s="50" t="s">
        <v>2</v>
      </c>
      <c r="D36" s="50" t="s">
        <v>3</v>
      </c>
      <c r="E36" s="72"/>
      <c r="F36" s="50" t="s">
        <v>41</v>
      </c>
      <c r="G36" s="50" t="s">
        <v>2</v>
      </c>
      <c r="H36" s="50" t="s">
        <v>3</v>
      </c>
    </row>
    <row r="37" spans="1:12" x14ac:dyDescent="0.2">
      <c r="B37" s="52" t="s">
        <v>32</v>
      </c>
      <c r="C37" s="53">
        <v>4772022</v>
      </c>
      <c r="D37" s="54">
        <f t="shared" ref="D37:D48" si="4">+IF(C37/$C$123=0,"",C37/$C$123)</f>
        <v>5.8956204110292554E-5</v>
      </c>
      <c r="E37" s="55"/>
      <c r="F37" s="52" t="s">
        <v>32</v>
      </c>
      <c r="G37" s="53"/>
      <c r="H37" s="54" t="str">
        <f t="shared" ref="H37:H48" si="5">+IF(G37/$C$118=0,"",G37/$C$118)</f>
        <v/>
      </c>
      <c r="J37" s="73"/>
      <c r="L37" s="74"/>
    </row>
    <row r="38" spans="1:12" x14ac:dyDescent="0.2">
      <c r="B38" s="52" t="s">
        <v>33</v>
      </c>
      <c r="C38" s="53">
        <v>1132140</v>
      </c>
      <c r="D38" s="54">
        <f t="shared" si="4"/>
        <v>1.3987084913151409E-5</v>
      </c>
      <c r="E38" s="55"/>
      <c r="F38" s="52" t="s">
        <v>33</v>
      </c>
      <c r="G38" s="53"/>
      <c r="H38" s="54" t="str">
        <f t="shared" si="5"/>
        <v/>
      </c>
    </row>
    <row r="39" spans="1:12" x14ac:dyDescent="0.2">
      <c r="B39" s="52" t="s">
        <v>7</v>
      </c>
      <c r="C39" s="58"/>
      <c r="D39" s="54" t="str">
        <f t="shared" si="4"/>
        <v/>
      </c>
      <c r="E39" s="55"/>
      <c r="F39" s="52" t="s">
        <v>7</v>
      </c>
      <c r="G39" s="58"/>
      <c r="H39" s="54" t="str">
        <f t="shared" si="5"/>
        <v/>
      </c>
    </row>
    <row r="40" spans="1:12" x14ac:dyDescent="0.2">
      <c r="B40" s="52" t="s">
        <v>8</v>
      </c>
      <c r="C40" s="53"/>
      <c r="D40" s="54" t="str">
        <f t="shared" si="4"/>
        <v/>
      </c>
      <c r="E40" s="55"/>
      <c r="F40" s="52" t="s">
        <v>8</v>
      </c>
      <c r="G40" s="53"/>
      <c r="H40" s="54" t="str">
        <f t="shared" si="5"/>
        <v/>
      </c>
    </row>
    <row r="41" spans="1:12" x14ac:dyDescent="0.2">
      <c r="B41" s="52" t="s">
        <v>9</v>
      </c>
      <c r="C41" s="53">
        <v>2899</v>
      </c>
      <c r="D41" s="54">
        <f t="shared" si="4"/>
        <v>3.5815852423928079E-8</v>
      </c>
      <c r="E41" s="55"/>
      <c r="F41" s="52" t="s">
        <v>9</v>
      </c>
      <c r="G41" s="53"/>
      <c r="H41" s="54" t="str">
        <f t="shared" si="5"/>
        <v/>
      </c>
    </row>
    <row r="42" spans="1:12" x14ac:dyDescent="0.2">
      <c r="B42" s="52" t="s">
        <v>10</v>
      </c>
      <c r="C42" s="53"/>
      <c r="D42" s="54" t="str">
        <f t="shared" si="4"/>
        <v/>
      </c>
      <c r="E42" s="55"/>
      <c r="F42" s="52" t="s">
        <v>10</v>
      </c>
      <c r="G42" s="53"/>
      <c r="H42" s="54" t="str">
        <f t="shared" si="5"/>
        <v/>
      </c>
    </row>
    <row r="43" spans="1:12" x14ac:dyDescent="0.2">
      <c r="B43" s="52" t="s">
        <v>34</v>
      </c>
      <c r="C43" s="53"/>
      <c r="D43" s="54" t="str">
        <f t="shared" si="4"/>
        <v/>
      </c>
      <c r="E43" s="55"/>
      <c r="F43" s="52" t="s">
        <v>34</v>
      </c>
      <c r="G43" s="53"/>
      <c r="H43" s="54" t="str">
        <f t="shared" si="5"/>
        <v/>
      </c>
    </row>
    <row r="44" spans="1:12" x14ac:dyDescent="0.2">
      <c r="B44" s="52" t="s">
        <v>12</v>
      </c>
      <c r="C44" s="59">
        <v>28742377</v>
      </c>
      <c r="D44" s="54">
        <f t="shared" si="4"/>
        <v>3.5509925248185741E-4</v>
      </c>
      <c r="E44" s="55"/>
      <c r="F44" s="52" t="s">
        <v>12</v>
      </c>
      <c r="G44" s="59"/>
      <c r="H44" s="54" t="str">
        <f t="shared" si="5"/>
        <v/>
      </c>
    </row>
    <row r="45" spans="1:12" x14ac:dyDescent="0.2">
      <c r="B45" s="52" t="s">
        <v>13</v>
      </c>
      <c r="C45" s="59">
        <v>2133382</v>
      </c>
      <c r="D45" s="54">
        <f t="shared" si="4"/>
        <v>2.6356983399746302E-5</v>
      </c>
      <c r="E45" s="55"/>
      <c r="F45" s="52" t="s">
        <v>13</v>
      </c>
      <c r="G45" s="59">
        <v>36608879</v>
      </c>
      <c r="H45" s="54">
        <f t="shared" si="5"/>
        <v>7.3293046200186632E-3</v>
      </c>
    </row>
    <row r="46" spans="1:12" x14ac:dyDescent="0.2">
      <c r="B46" s="52" t="s">
        <v>14</v>
      </c>
      <c r="C46" s="53"/>
      <c r="D46" s="54" t="str">
        <f t="shared" si="4"/>
        <v/>
      </c>
      <c r="E46" s="55"/>
      <c r="F46" s="52" t="s">
        <v>14</v>
      </c>
      <c r="G46" s="53"/>
      <c r="H46" s="54" t="str">
        <f t="shared" si="5"/>
        <v/>
      </c>
    </row>
    <row r="47" spans="1:12" x14ac:dyDescent="0.2">
      <c r="B47" s="52" t="s">
        <v>15</v>
      </c>
      <c r="C47" s="59">
        <v>-62236</v>
      </c>
      <c r="D47" s="54">
        <f t="shared" si="4"/>
        <v>-7.6889803085739492E-7</v>
      </c>
      <c r="E47" s="55"/>
      <c r="F47" s="52" t="s">
        <v>15</v>
      </c>
      <c r="G47" s="59"/>
      <c r="H47" s="54" t="str">
        <f t="shared" si="5"/>
        <v/>
      </c>
    </row>
    <row r="48" spans="1:12" x14ac:dyDescent="0.2">
      <c r="B48" s="52" t="s">
        <v>16</v>
      </c>
      <c r="C48" s="59">
        <v>-181501</v>
      </c>
      <c r="D48" s="54">
        <f t="shared" si="4"/>
        <v>-2.242363929215374E-6</v>
      </c>
      <c r="E48" s="55"/>
      <c r="F48" s="52" t="s">
        <v>16</v>
      </c>
      <c r="G48" s="59">
        <v>-16032</v>
      </c>
      <c r="H48" s="54">
        <f t="shared" si="5"/>
        <v>-3.209697070159925E-6</v>
      </c>
    </row>
    <row r="49" spans="2:9" s="66" customFormat="1" x14ac:dyDescent="0.2">
      <c r="B49" s="62" t="s">
        <v>17</v>
      </c>
      <c r="C49" s="63">
        <f>SUM(C37:C48)</f>
        <v>36539083</v>
      </c>
      <c r="D49" s="106">
        <f>SUM(D37:D48)</f>
        <v>4.514240787973988E-4</v>
      </c>
      <c r="E49" s="65"/>
      <c r="F49" s="62" t="s">
        <v>17</v>
      </c>
      <c r="G49" s="63">
        <f>SUM(G37:G48)</f>
        <v>36592847</v>
      </c>
      <c r="H49" s="106">
        <f>SUM(H37:H48)</f>
        <v>7.3260949229485032E-3</v>
      </c>
      <c r="I49" s="75"/>
    </row>
    <row r="50" spans="2:9" ht="4.5" customHeight="1" x14ac:dyDescent="0.2">
      <c r="C50" s="71"/>
      <c r="G50" s="76"/>
    </row>
    <row r="51" spans="2:9" ht="4.5" customHeight="1" x14ac:dyDescent="0.2">
      <c r="C51" s="71"/>
      <c r="G51" s="76"/>
    </row>
    <row r="52" spans="2:9" ht="24" x14ac:dyDescent="0.2">
      <c r="B52" s="50" t="s">
        <v>42</v>
      </c>
      <c r="C52" s="50" t="s">
        <v>2</v>
      </c>
      <c r="D52" s="50" t="s">
        <v>3</v>
      </c>
      <c r="E52" s="72"/>
      <c r="F52" s="50" t="s">
        <v>43</v>
      </c>
      <c r="G52" s="50" t="s">
        <v>2</v>
      </c>
      <c r="H52" s="50" t="s">
        <v>3</v>
      </c>
    </row>
    <row r="53" spans="2:9" x14ac:dyDescent="0.2">
      <c r="B53" s="52" t="s">
        <v>32</v>
      </c>
      <c r="C53" s="53"/>
      <c r="D53" s="54" t="str">
        <f t="shared" ref="D53:D64" si="6">+IF(C53/$C$116=0,"",C53/$C$116)</f>
        <v/>
      </c>
      <c r="E53" s="55"/>
      <c r="F53" s="52" t="s">
        <v>32</v>
      </c>
      <c r="G53" s="77">
        <v>14167.3359</v>
      </c>
      <c r="H53" s="54">
        <f t="shared" ref="H53:H64" si="7">+IF(G53/$C$124=0,"",G53/$C$124)</f>
        <v>1.314196039063564E-4</v>
      </c>
    </row>
    <row r="54" spans="2:9" x14ac:dyDescent="0.2">
      <c r="B54" s="52" t="s">
        <v>33</v>
      </c>
      <c r="C54" s="53"/>
      <c r="D54" s="54" t="str">
        <f t="shared" si="6"/>
        <v/>
      </c>
      <c r="E54" s="55"/>
      <c r="F54" s="52" t="s">
        <v>33</v>
      </c>
      <c r="G54" s="53"/>
      <c r="H54" s="54" t="str">
        <f t="shared" si="7"/>
        <v/>
      </c>
    </row>
    <row r="55" spans="2:9" x14ac:dyDescent="0.2">
      <c r="B55" s="52" t="s">
        <v>7</v>
      </c>
      <c r="C55" s="58"/>
      <c r="D55" s="54" t="str">
        <f t="shared" si="6"/>
        <v/>
      </c>
      <c r="E55" s="55"/>
      <c r="F55" s="52" t="s">
        <v>7</v>
      </c>
      <c r="G55" s="58"/>
      <c r="H55" s="54" t="str">
        <f t="shared" si="7"/>
        <v/>
      </c>
    </row>
    <row r="56" spans="2:9" x14ac:dyDescent="0.2">
      <c r="B56" s="52" t="s">
        <v>8</v>
      </c>
      <c r="C56" s="53"/>
      <c r="D56" s="54" t="str">
        <f t="shared" si="6"/>
        <v/>
      </c>
      <c r="E56" s="55"/>
      <c r="F56" s="52" t="s">
        <v>8</v>
      </c>
      <c r="G56" s="53"/>
      <c r="H56" s="54" t="str">
        <f t="shared" si="7"/>
        <v/>
      </c>
    </row>
    <row r="57" spans="2:9" x14ac:dyDescent="0.2">
      <c r="B57" s="52" t="s">
        <v>44</v>
      </c>
      <c r="C57" s="53"/>
      <c r="D57" s="54" t="str">
        <f t="shared" si="6"/>
        <v/>
      </c>
      <c r="E57" s="55"/>
      <c r="F57" s="52" t="s">
        <v>9</v>
      </c>
      <c r="G57" s="53"/>
      <c r="H57" s="54" t="str">
        <f t="shared" si="7"/>
        <v/>
      </c>
    </row>
    <row r="58" spans="2:9" x14ac:dyDescent="0.2">
      <c r="B58" s="52" t="s">
        <v>45</v>
      </c>
      <c r="C58" s="53"/>
      <c r="D58" s="54" t="str">
        <f t="shared" si="6"/>
        <v/>
      </c>
      <c r="E58" s="55"/>
      <c r="F58" s="52" t="s">
        <v>10</v>
      </c>
      <c r="G58" s="53"/>
      <c r="H58" s="54" t="str">
        <f t="shared" si="7"/>
        <v/>
      </c>
    </row>
    <row r="59" spans="2:9" x14ac:dyDescent="0.2">
      <c r="B59" s="52" t="s">
        <v>34</v>
      </c>
      <c r="C59" s="53"/>
      <c r="D59" s="54" t="str">
        <f t="shared" si="6"/>
        <v/>
      </c>
      <c r="E59" s="55"/>
      <c r="F59" s="52" t="s">
        <v>34</v>
      </c>
      <c r="G59" s="53"/>
      <c r="H59" s="54" t="str">
        <f t="shared" si="7"/>
        <v/>
      </c>
    </row>
    <row r="60" spans="2:9" x14ac:dyDescent="0.2">
      <c r="B60" s="52" t="s">
        <v>12</v>
      </c>
      <c r="C60" s="59"/>
      <c r="D60" s="54" t="str">
        <f t="shared" si="6"/>
        <v/>
      </c>
      <c r="E60" s="55"/>
      <c r="F60" s="52" t="s">
        <v>12</v>
      </c>
      <c r="G60" s="78">
        <v>-79063.66</v>
      </c>
      <c r="H60" s="54">
        <f t="shared" si="7"/>
        <v>-7.3341346276591319E-4</v>
      </c>
    </row>
    <row r="61" spans="2:9" x14ac:dyDescent="0.2">
      <c r="B61" s="52" t="s">
        <v>13</v>
      </c>
      <c r="C61" s="59">
        <v>174485729</v>
      </c>
      <c r="D61" s="54">
        <f t="shared" si="6"/>
        <v>7.7923641489386119E-3</v>
      </c>
      <c r="E61" s="55"/>
      <c r="F61" s="52" t="s">
        <v>13</v>
      </c>
      <c r="G61" s="59"/>
      <c r="H61" s="54" t="str">
        <f t="shared" si="7"/>
        <v/>
      </c>
    </row>
    <row r="62" spans="2:9" x14ac:dyDescent="0.2">
      <c r="B62" s="52" t="s">
        <v>14</v>
      </c>
      <c r="C62" s="53"/>
      <c r="D62" s="54" t="str">
        <f t="shared" si="6"/>
        <v/>
      </c>
      <c r="E62" s="55"/>
      <c r="F62" s="52" t="s">
        <v>14</v>
      </c>
      <c r="G62" s="53"/>
      <c r="H62" s="54" t="str">
        <f t="shared" si="7"/>
        <v/>
      </c>
    </row>
    <row r="63" spans="2:9" x14ac:dyDescent="0.2">
      <c r="B63" s="52" t="s">
        <v>15</v>
      </c>
      <c r="C63" s="59"/>
      <c r="D63" s="54" t="str">
        <f t="shared" si="6"/>
        <v/>
      </c>
      <c r="E63" s="55"/>
      <c r="F63" s="52" t="s">
        <v>15</v>
      </c>
      <c r="G63" s="78"/>
      <c r="H63" s="54" t="str">
        <f t="shared" si="7"/>
        <v/>
      </c>
    </row>
    <row r="64" spans="2:9" x14ac:dyDescent="0.2">
      <c r="B64" s="52" t="s">
        <v>16</v>
      </c>
      <c r="C64" s="59">
        <v>-54455</v>
      </c>
      <c r="D64" s="54">
        <f t="shared" si="6"/>
        <v>-2.4319077105179879E-6</v>
      </c>
      <c r="E64" s="55"/>
      <c r="F64" s="52" t="s">
        <v>16</v>
      </c>
      <c r="G64" s="78">
        <v>-109.36</v>
      </c>
      <c r="H64" s="54">
        <f t="shared" si="7"/>
        <v>-1.0144495750396612E-6</v>
      </c>
    </row>
    <row r="65" spans="2:8" s="66" customFormat="1" x14ac:dyDescent="0.2">
      <c r="B65" s="62" t="s">
        <v>17</v>
      </c>
      <c r="C65" s="63">
        <f>SUM(C53:C64)</f>
        <v>174431274</v>
      </c>
      <c r="D65" s="106">
        <f>SUM(D53:D64)</f>
        <v>7.7899322412280942E-3</v>
      </c>
      <c r="E65" s="65"/>
      <c r="F65" s="62" t="s">
        <v>17</v>
      </c>
      <c r="G65" s="69">
        <f>SUM(G53:G64)</f>
        <v>-65005.684100000006</v>
      </c>
      <c r="H65" s="106">
        <f>SUM(H53:H64)</f>
        <v>-6.0300830843459648E-4</v>
      </c>
    </row>
    <row r="66" spans="2:8" ht="13.5" customHeight="1" x14ac:dyDescent="0.2">
      <c r="C66" s="71"/>
      <c r="G66" s="76"/>
    </row>
    <row r="67" spans="2:8" ht="24" x14ac:dyDescent="0.2">
      <c r="B67" s="50" t="s">
        <v>46</v>
      </c>
      <c r="C67" s="50" t="s">
        <v>2</v>
      </c>
      <c r="D67" s="50" t="s">
        <v>3</v>
      </c>
      <c r="E67" s="72"/>
      <c r="F67" s="50" t="s">
        <v>47</v>
      </c>
      <c r="G67" s="50" t="s">
        <v>2</v>
      </c>
      <c r="H67" s="50" t="s">
        <v>3</v>
      </c>
    </row>
    <row r="68" spans="2:8" x14ac:dyDescent="0.2">
      <c r="B68" s="52" t="s">
        <v>32</v>
      </c>
      <c r="C68" s="53"/>
      <c r="D68" s="54" t="str">
        <f>+IF(C68/$C$117=0,"",C68/$C$117)</f>
        <v/>
      </c>
      <c r="E68" s="55"/>
      <c r="F68" s="52" t="s">
        <v>32</v>
      </c>
      <c r="G68" s="53"/>
      <c r="H68" s="54" t="str">
        <f>+IF(G68/$C$119=0,"",G68/$C$119)</f>
        <v/>
      </c>
    </row>
    <row r="69" spans="2:8" x14ac:dyDescent="0.2">
      <c r="B69" s="52" t="s">
        <v>33</v>
      </c>
      <c r="C69" s="53"/>
      <c r="D69" s="54" t="str">
        <f t="shared" ref="D69:D79" si="8">+IF(C69/$C$117=0,"",C69/$C$117)</f>
        <v/>
      </c>
      <c r="E69" s="55"/>
      <c r="F69" s="52" t="s">
        <v>33</v>
      </c>
      <c r="G69" s="53"/>
      <c r="H69" s="54" t="str">
        <f t="shared" ref="H69:H79" si="9">+IF(G69/$C$119=0,"",G69/$C$119)</f>
        <v/>
      </c>
    </row>
    <row r="70" spans="2:8" x14ac:dyDescent="0.2">
      <c r="B70" s="52" t="s">
        <v>7</v>
      </c>
      <c r="C70" s="58"/>
      <c r="D70" s="54" t="str">
        <f t="shared" si="8"/>
        <v/>
      </c>
      <c r="E70" s="55"/>
      <c r="F70" s="52" t="s">
        <v>7</v>
      </c>
      <c r="G70" s="58"/>
      <c r="H70" s="54" t="str">
        <f t="shared" si="9"/>
        <v/>
      </c>
    </row>
    <row r="71" spans="2:8" x14ac:dyDescent="0.2">
      <c r="B71" s="52" t="s">
        <v>8</v>
      </c>
      <c r="C71" s="53"/>
      <c r="D71" s="54" t="str">
        <f t="shared" si="8"/>
        <v/>
      </c>
      <c r="E71" s="55"/>
      <c r="F71" s="52" t="s">
        <v>8</v>
      </c>
      <c r="G71" s="53"/>
      <c r="H71" s="54" t="str">
        <f t="shared" si="9"/>
        <v/>
      </c>
    </row>
    <row r="72" spans="2:8" x14ac:dyDescent="0.2">
      <c r="B72" s="52" t="s">
        <v>9</v>
      </c>
      <c r="C72" s="53">
        <v>-7209678</v>
      </c>
      <c r="D72" s="54">
        <f t="shared" si="8"/>
        <v>-5.3518235903604096E-4</v>
      </c>
      <c r="E72" s="55"/>
      <c r="F72" s="52" t="s">
        <v>9</v>
      </c>
      <c r="G72" s="53">
        <v>-3222</v>
      </c>
      <c r="H72" s="54">
        <f t="shared" si="9"/>
        <v>-5.786215372080955E-7</v>
      </c>
    </row>
    <row r="73" spans="2:8" x14ac:dyDescent="0.2">
      <c r="B73" s="52" t="s">
        <v>10</v>
      </c>
      <c r="C73" s="53"/>
      <c r="D73" s="54" t="str">
        <f t="shared" si="8"/>
        <v/>
      </c>
      <c r="E73" s="55"/>
      <c r="F73" s="52" t="s">
        <v>10</v>
      </c>
      <c r="G73" s="53"/>
      <c r="H73" s="54" t="str">
        <f t="shared" si="9"/>
        <v/>
      </c>
    </row>
    <row r="74" spans="2:8" x14ac:dyDescent="0.2">
      <c r="B74" s="52" t="s">
        <v>34</v>
      </c>
      <c r="C74" s="53"/>
      <c r="D74" s="54" t="str">
        <f t="shared" si="8"/>
        <v/>
      </c>
      <c r="E74" s="55"/>
      <c r="F74" s="52" t="s">
        <v>34</v>
      </c>
      <c r="G74" s="53"/>
      <c r="H74" s="54" t="str">
        <f t="shared" si="9"/>
        <v/>
      </c>
    </row>
    <row r="75" spans="2:8" x14ac:dyDescent="0.2">
      <c r="B75" s="52" t="s">
        <v>12</v>
      </c>
      <c r="C75" s="59"/>
      <c r="D75" s="54" t="str">
        <f t="shared" si="8"/>
        <v/>
      </c>
      <c r="E75" s="55"/>
      <c r="F75" s="52" t="s">
        <v>12</v>
      </c>
      <c r="G75" s="59"/>
      <c r="H75" s="54" t="str">
        <f t="shared" si="9"/>
        <v/>
      </c>
    </row>
    <row r="76" spans="2:8" x14ac:dyDescent="0.2">
      <c r="B76" s="52" t="s">
        <v>13</v>
      </c>
      <c r="C76" s="59">
        <v>106726370</v>
      </c>
      <c r="D76" s="54">
        <f t="shared" si="8"/>
        <v>7.9224162948682789E-3</v>
      </c>
      <c r="E76" s="55"/>
      <c r="F76" s="52" t="s">
        <v>13</v>
      </c>
      <c r="G76" s="59">
        <v>4366526</v>
      </c>
      <c r="H76" s="54">
        <f t="shared" si="9"/>
        <v>7.8416076548079344E-4</v>
      </c>
    </row>
    <row r="77" spans="2:8" x14ac:dyDescent="0.2">
      <c r="B77" s="52" t="s">
        <v>14</v>
      </c>
      <c r="C77" s="53">
        <v>-112085597</v>
      </c>
      <c r="D77" s="54">
        <f t="shared" si="8"/>
        <v>-8.320237632862798E-3</v>
      </c>
      <c r="E77" s="55"/>
      <c r="F77" s="52" t="s">
        <v>14</v>
      </c>
      <c r="G77" s="53">
        <v>-54969659</v>
      </c>
      <c r="H77" s="54">
        <f t="shared" si="9"/>
        <v>-9.8717034731175737E-3</v>
      </c>
    </row>
    <row r="78" spans="2:8" x14ac:dyDescent="0.2">
      <c r="B78" s="52" t="s">
        <v>15</v>
      </c>
      <c r="C78" s="59"/>
      <c r="D78" s="54" t="str">
        <f t="shared" si="8"/>
        <v/>
      </c>
      <c r="E78" s="55"/>
      <c r="F78" s="52" t="s">
        <v>15</v>
      </c>
      <c r="G78" s="59"/>
      <c r="H78" s="54" t="str">
        <f t="shared" si="9"/>
        <v/>
      </c>
    </row>
    <row r="79" spans="2:8" x14ac:dyDescent="0.2">
      <c r="B79" s="52" t="s">
        <v>16</v>
      </c>
      <c r="C79" s="59">
        <v>-21150</v>
      </c>
      <c r="D79" s="54">
        <f t="shared" si="8"/>
        <v>-1.5699878543275116E-6</v>
      </c>
      <c r="E79" s="55"/>
      <c r="F79" s="52" t="s">
        <v>16</v>
      </c>
      <c r="G79" s="59">
        <v>-16069</v>
      </c>
      <c r="H79" s="54">
        <f t="shared" si="9"/>
        <v>-2.8857447180002753E-6</v>
      </c>
    </row>
    <row r="80" spans="2:8" s="66" customFormat="1" x14ac:dyDescent="0.2">
      <c r="B80" s="62" t="s">
        <v>17</v>
      </c>
      <c r="C80" s="63">
        <f>SUM(C68:C79)</f>
        <v>-12590055</v>
      </c>
      <c r="D80" s="106">
        <f>SUM(D68:D79)</f>
        <v>-9.3457368488488748E-4</v>
      </c>
      <c r="E80" s="65"/>
      <c r="F80" s="62" t="s">
        <v>17</v>
      </c>
      <c r="G80" s="63">
        <f>SUM(G68:G79)</f>
        <v>-50622424</v>
      </c>
      <c r="H80" s="106">
        <f>SUM(H68:H79)</f>
        <v>-9.0910070738919879E-3</v>
      </c>
    </row>
    <row r="81" spans="2:7" ht="4.5" customHeight="1" x14ac:dyDescent="0.2">
      <c r="C81" s="71"/>
      <c r="G81" s="76"/>
    </row>
    <row r="82" spans="2:7" ht="25.5" customHeight="1" x14ac:dyDescent="0.2">
      <c r="B82" s="50" t="s">
        <v>48</v>
      </c>
      <c r="C82" s="50" t="s">
        <v>2</v>
      </c>
      <c r="D82" s="50" t="s">
        <v>3</v>
      </c>
      <c r="G82" s="76"/>
    </row>
    <row r="83" spans="2:7" ht="12.75" customHeight="1" x14ac:dyDescent="0.2">
      <c r="B83" s="52" t="s">
        <v>32</v>
      </c>
      <c r="C83" s="79"/>
      <c r="D83" s="54" t="str">
        <f>+IF(C83/$C$125=0,"",C83/$C$125)</f>
        <v/>
      </c>
      <c r="G83" s="76"/>
    </row>
    <row r="84" spans="2:7" ht="12.75" customHeight="1" x14ac:dyDescent="0.2">
      <c r="B84" s="52" t="s">
        <v>33</v>
      </c>
      <c r="C84" s="79"/>
      <c r="D84" s="54" t="str">
        <f t="shared" ref="D84:D94" si="10">+IF(C84/$C$125=0,"",C84/$C$125)</f>
        <v/>
      </c>
      <c r="G84" s="76"/>
    </row>
    <row r="85" spans="2:7" ht="12.75" customHeight="1" x14ac:dyDescent="0.2">
      <c r="B85" s="52" t="s">
        <v>7</v>
      </c>
      <c r="C85" s="79"/>
      <c r="D85" s="54" t="str">
        <f t="shared" si="10"/>
        <v/>
      </c>
      <c r="G85" s="76"/>
    </row>
    <row r="86" spans="2:7" ht="12.75" customHeight="1" x14ac:dyDescent="0.2">
      <c r="B86" s="52" t="s">
        <v>8</v>
      </c>
      <c r="C86" s="79"/>
      <c r="D86" s="54" t="str">
        <f t="shared" si="10"/>
        <v/>
      </c>
      <c r="G86" s="76"/>
    </row>
    <row r="87" spans="2:7" ht="12.75" customHeight="1" x14ac:dyDescent="0.2">
      <c r="B87" s="52" t="s">
        <v>9</v>
      </c>
      <c r="C87" s="79">
        <v>-51209.236793575605</v>
      </c>
      <c r="D87" s="54">
        <f t="shared" si="10"/>
        <v>-1.4073715324932146E-3</v>
      </c>
      <c r="G87" s="76"/>
    </row>
    <row r="88" spans="2:7" ht="12.75" customHeight="1" x14ac:dyDescent="0.2">
      <c r="B88" s="52" t="s">
        <v>10</v>
      </c>
      <c r="C88" s="79"/>
      <c r="D88" s="54" t="str">
        <f t="shared" si="10"/>
        <v/>
      </c>
      <c r="G88" s="80"/>
    </row>
    <row r="89" spans="2:7" ht="12.75" customHeight="1" x14ac:dyDescent="0.2">
      <c r="B89" s="52" t="s">
        <v>34</v>
      </c>
      <c r="C89" s="79"/>
      <c r="D89" s="54" t="str">
        <f t="shared" si="10"/>
        <v/>
      </c>
      <c r="G89" s="81"/>
    </row>
    <row r="90" spans="2:7" s="66" customFormat="1" ht="12.75" customHeight="1" x14ac:dyDescent="0.2">
      <c r="B90" s="52" t="s">
        <v>12</v>
      </c>
      <c r="C90" s="82">
        <v>49010.480499999998</v>
      </c>
      <c r="D90" s="54">
        <f t="shared" si="10"/>
        <v>1.3469436251814459E-3</v>
      </c>
      <c r="E90" s="83"/>
      <c r="G90" s="84"/>
    </row>
    <row r="91" spans="2:7" ht="12.75" customHeight="1" x14ac:dyDescent="0.2">
      <c r="B91" s="52" t="s">
        <v>13</v>
      </c>
      <c r="C91" s="82"/>
      <c r="D91" s="54" t="str">
        <f t="shared" si="10"/>
        <v/>
      </c>
      <c r="G91" s="76"/>
    </row>
    <row r="92" spans="2:7" ht="12.75" customHeight="1" x14ac:dyDescent="0.2">
      <c r="B92" s="52" t="s">
        <v>14</v>
      </c>
      <c r="C92" s="79">
        <v>500010.42019999999</v>
      </c>
      <c r="D92" s="54">
        <f t="shared" si="10"/>
        <v>1.3741669968175198E-2</v>
      </c>
      <c r="G92" s="76"/>
    </row>
    <row r="93" spans="2:7" ht="12.75" customHeight="1" x14ac:dyDescent="0.2">
      <c r="B93" s="52" t="s">
        <v>15</v>
      </c>
      <c r="C93" s="82"/>
      <c r="D93" s="54" t="str">
        <f t="shared" si="10"/>
        <v/>
      </c>
      <c r="G93" s="76"/>
    </row>
    <row r="94" spans="2:7" ht="12.75" customHeight="1" x14ac:dyDescent="0.2">
      <c r="B94" s="52" t="s">
        <v>16</v>
      </c>
      <c r="C94" s="82"/>
      <c r="D94" s="54" t="str">
        <f t="shared" si="10"/>
        <v/>
      </c>
      <c r="G94" s="76"/>
    </row>
    <row r="95" spans="2:7" ht="12.75" customHeight="1" x14ac:dyDescent="0.2">
      <c r="B95" s="62" t="s">
        <v>17</v>
      </c>
      <c r="C95" s="69">
        <f>SUM(C83:C94)</f>
        <v>497811.66390642436</v>
      </c>
      <c r="D95" s="107">
        <f>SUM(D83:D94)</f>
        <v>1.3681242060863429E-2</v>
      </c>
      <c r="F95" s="85"/>
      <c r="G95" s="57"/>
    </row>
    <row r="96" spans="2:7" ht="15" customHeight="1" x14ac:dyDescent="0.2">
      <c r="C96" s="71"/>
      <c r="G96" s="76"/>
    </row>
    <row r="97" spans="2:7" ht="4.5" hidden="1" customHeight="1" x14ac:dyDescent="0.2">
      <c r="C97" s="71"/>
      <c r="G97" s="76"/>
    </row>
    <row r="98" spans="2:7" ht="25.5" hidden="1" customHeight="1" x14ac:dyDescent="0.2">
      <c r="B98" s="50" t="s">
        <v>43</v>
      </c>
      <c r="C98" s="50"/>
      <c r="D98" s="50" t="s">
        <v>3</v>
      </c>
      <c r="E98" s="67"/>
      <c r="F98" s="46"/>
    </row>
    <row r="99" spans="2:7" ht="12.75" hidden="1" customHeight="1" x14ac:dyDescent="0.2">
      <c r="B99" s="86"/>
      <c r="C99" s="87"/>
      <c r="D99" s="56" t="str">
        <f>+IF(C99/$C$124=0,"",C99/$C$124)</f>
        <v/>
      </c>
      <c r="E99" s="61"/>
      <c r="F99" s="46"/>
    </row>
    <row r="100" spans="2:7" ht="12.75" hidden="1" customHeight="1" x14ac:dyDescent="0.2">
      <c r="B100" s="88" t="s">
        <v>49</v>
      </c>
      <c r="C100" s="89"/>
      <c r="D100" s="56" t="str">
        <f t="shared" ref="D100:D105" si="11">+IF(C100/$C$124=0,"",C100/$C$124)</f>
        <v/>
      </c>
      <c r="E100" s="61"/>
      <c r="F100" s="46"/>
    </row>
    <row r="101" spans="2:7" ht="12.75" hidden="1" customHeight="1" x14ac:dyDescent="0.2">
      <c r="B101" s="88" t="s">
        <v>50</v>
      </c>
      <c r="C101" s="89"/>
      <c r="D101" s="56" t="str">
        <f t="shared" si="11"/>
        <v/>
      </c>
      <c r="E101" s="61"/>
      <c r="F101" s="46"/>
    </row>
    <row r="102" spans="2:7" ht="12.75" hidden="1" customHeight="1" x14ac:dyDescent="0.2">
      <c r="B102" s="88" t="s">
        <v>51</v>
      </c>
      <c r="C102" s="89"/>
      <c r="D102" s="56" t="str">
        <f t="shared" si="11"/>
        <v/>
      </c>
      <c r="E102" s="61"/>
      <c r="F102" s="46"/>
    </row>
    <row r="103" spans="2:7" ht="12.75" hidden="1" customHeight="1" x14ac:dyDescent="0.2">
      <c r="B103" s="88" t="s">
        <v>52</v>
      </c>
      <c r="C103" s="89"/>
      <c r="D103" s="56" t="str">
        <f t="shared" si="11"/>
        <v/>
      </c>
      <c r="E103" s="61"/>
      <c r="F103" s="46"/>
    </row>
    <row r="104" spans="2:7" ht="12.75" hidden="1" customHeight="1" x14ac:dyDescent="0.2">
      <c r="B104" s="88" t="s">
        <v>53</v>
      </c>
      <c r="C104" s="90"/>
      <c r="D104" s="56" t="str">
        <f t="shared" si="11"/>
        <v/>
      </c>
      <c r="E104" s="61"/>
      <c r="F104" s="46"/>
    </row>
    <row r="105" spans="2:7" ht="12.75" hidden="1" customHeight="1" x14ac:dyDescent="0.2">
      <c r="B105" s="88"/>
      <c r="C105" s="87"/>
      <c r="D105" s="56" t="str">
        <f t="shared" si="11"/>
        <v/>
      </c>
      <c r="E105" s="61"/>
      <c r="F105" s="46"/>
    </row>
    <row r="106" spans="2:7" s="66" customFormat="1" ht="12.75" hidden="1" customHeight="1" x14ac:dyDescent="0.2">
      <c r="B106" s="62" t="s">
        <v>17</v>
      </c>
      <c r="C106" s="91"/>
      <c r="D106" s="64">
        <f>SUM(D99:D105)</f>
        <v>0</v>
      </c>
      <c r="E106" s="65"/>
    </row>
    <row r="107" spans="2:7" s="66" customFormat="1" ht="12.75" hidden="1" customHeight="1" x14ac:dyDescent="0.2">
      <c r="B107" s="83"/>
      <c r="C107" s="92"/>
      <c r="D107" s="65"/>
      <c r="E107" s="65"/>
    </row>
    <row r="108" spans="2:7" s="66" customFormat="1" ht="12.75" hidden="1" customHeight="1" x14ac:dyDescent="0.2">
      <c r="B108" s="83"/>
      <c r="C108" s="92"/>
      <c r="D108" s="65"/>
      <c r="E108" s="65"/>
    </row>
    <row r="109" spans="2:7" s="66" customFormat="1" ht="12.75" hidden="1" customHeight="1" x14ac:dyDescent="0.2">
      <c r="B109" s="83"/>
      <c r="C109" s="92"/>
      <c r="D109" s="65"/>
      <c r="E109" s="65"/>
    </row>
    <row r="110" spans="2:7" s="66" customFormat="1" ht="12.75" hidden="1" customHeight="1" x14ac:dyDescent="0.2">
      <c r="B110" s="83"/>
      <c r="C110" s="92"/>
      <c r="D110" s="65"/>
      <c r="E110" s="65"/>
    </row>
    <row r="111" spans="2:7" s="66" customFormat="1" ht="12.75" hidden="1" customHeight="1" x14ac:dyDescent="0.2">
      <c r="B111" s="83"/>
      <c r="C111" s="92"/>
      <c r="D111" s="65"/>
      <c r="E111" s="65"/>
    </row>
    <row r="112" spans="2:7" s="66" customFormat="1" ht="12.75" hidden="1" customHeight="1" x14ac:dyDescent="0.2">
      <c r="B112" s="83"/>
      <c r="C112" s="92"/>
      <c r="D112" s="65"/>
      <c r="E112" s="65"/>
    </row>
    <row r="113" spans="1:12" x14ac:dyDescent="0.2">
      <c r="B113" s="46"/>
      <c r="C113" s="93"/>
      <c r="D113" s="61"/>
      <c r="E113" s="94"/>
      <c r="F113" s="46"/>
      <c r="H113" s="61"/>
    </row>
    <row r="114" spans="1:12" s="49" customFormat="1" ht="41.25" customHeight="1" x14ac:dyDescent="0.2">
      <c r="B114" s="50" t="s">
        <v>25</v>
      </c>
      <c r="C114" s="50"/>
      <c r="D114" s="50" t="s">
        <v>54</v>
      </c>
      <c r="F114" s="50" t="s">
        <v>55</v>
      </c>
    </row>
    <row r="115" spans="1:12" x14ac:dyDescent="0.2">
      <c r="B115" s="95" t="s">
        <v>36</v>
      </c>
      <c r="C115" s="96">
        <v>29224788838</v>
      </c>
      <c r="D115" s="97"/>
      <c r="E115" s="45"/>
      <c r="F115" s="98"/>
      <c r="H115" s="61"/>
    </row>
    <row r="116" spans="1:12" x14ac:dyDescent="0.2">
      <c r="B116" s="95" t="s">
        <v>42</v>
      </c>
      <c r="C116" s="96">
        <v>22391885911</v>
      </c>
      <c r="D116" s="97"/>
      <c r="E116" s="99"/>
      <c r="F116" s="98"/>
      <c r="G116" s="49"/>
      <c r="H116" s="49"/>
    </row>
    <row r="117" spans="1:12" x14ac:dyDescent="0.2">
      <c r="B117" s="95" t="s">
        <v>46</v>
      </c>
      <c r="C117" s="96">
        <v>13471441796</v>
      </c>
      <c r="D117" s="97"/>
      <c r="E117" s="99"/>
      <c r="F117" s="98"/>
      <c r="H117" s="61"/>
    </row>
    <row r="118" spans="1:12" x14ac:dyDescent="0.2">
      <c r="B118" s="95" t="s">
        <v>41</v>
      </c>
      <c r="C118" s="96">
        <v>4994863892</v>
      </c>
      <c r="D118" s="97"/>
      <c r="E118" s="99"/>
      <c r="F118" s="98"/>
      <c r="G118" s="49"/>
      <c r="H118" s="49"/>
    </row>
    <row r="119" spans="1:12" x14ac:dyDescent="0.2">
      <c r="B119" s="95" t="s">
        <v>47</v>
      </c>
      <c r="C119" s="96">
        <v>5568406623</v>
      </c>
      <c r="D119" s="97"/>
      <c r="E119" s="99"/>
      <c r="F119" s="98"/>
      <c r="H119" s="61"/>
    </row>
    <row r="120" spans="1:12" x14ac:dyDescent="0.2">
      <c r="B120" s="95" t="s">
        <v>30</v>
      </c>
      <c r="C120" s="96">
        <v>47003170886</v>
      </c>
      <c r="D120" s="100">
        <v>1002629694</v>
      </c>
      <c r="F120" s="98">
        <f>+C120+D120</f>
        <v>48005800580</v>
      </c>
      <c r="G120" s="49"/>
      <c r="H120" s="49"/>
    </row>
    <row r="121" spans="1:12" x14ac:dyDescent="0.2">
      <c r="B121" s="95" t="s">
        <v>35</v>
      </c>
      <c r="C121" s="101">
        <v>38486991.32</v>
      </c>
      <c r="D121" s="100">
        <v>1.32</v>
      </c>
      <c r="F121" s="98">
        <f>+C121+D121</f>
        <v>38486992.640000001</v>
      </c>
      <c r="H121" s="61"/>
    </row>
    <row r="122" spans="1:12" x14ac:dyDescent="0.2">
      <c r="B122" s="95" t="s">
        <v>31</v>
      </c>
      <c r="C122" s="96">
        <v>6485115560</v>
      </c>
      <c r="D122" s="97"/>
      <c r="F122" s="98"/>
      <c r="G122" s="49"/>
      <c r="H122" s="49"/>
    </row>
    <row r="123" spans="1:12" x14ac:dyDescent="0.2">
      <c r="B123" s="95" t="s">
        <v>40</v>
      </c>
      <c r="C123" s="96">
        <v>80941812181</v>
      </c>
      <c r="D123" s="97"/>
      <c r="F123" s="98"/>
      <c r="H123" s="61"/>
    </row>
    <row r="124" spans="1:12" x14ac:dyDescent="0.2">
      <c r="B124" s="95" t="s">
        <v>43</v>
      </c>
      <c r="C124" s="101">
        <v>107802302.54000001</v>
      </c>
      <c r="D124" s="97"/>
      <c r="E124" s="99"/>
      <c r="F124" s="98"/>
      <c r="G124" s="49"/>
      <c r="H124" s="49"/>
    </row>
    <row r="125" spans="1:12" x14ac:dyDescent="0.2">
      <c r="B125" s="102" t="s">
        <v>56</v>
      </c>
      <c r="C125" s="103">
        <v>36386437.846200004</v>
      </c>
      <c r="D125" s="97"/>
      <c r="E125" s="99"/>
      <c r="F125" s="98"/>
      <c r="G125" s="49"/>
    </row>
    <row r="126" spans="1:12" x14ac:dyDescent="0.2">
      <c r="C126" s="104"/>
    </row>
    <row r="128" spans="1:12" s="46" customFormat="1" x14ac:dyDescent="0.2">
      <c r="A128" s="45"/>
      <c r="B128" s="45"/>
      <c r="C128" s="45"/>
      <c r="D128" s="105"/>
      <c r="F128" s="45"/>
      <c r="G128" s="45"/>
      <c r="H128" s="45"/>
      <c r="I128" s="45"/>
      <c r="J128" s="45"/>
      <c r="K128" s="45"/>
      <c r="L128" s="45"/>
    </row>
    <row r="129" spans="1:12" s="46" customFormat="1" x14ac:dyDescent="0.2">
      <c r="A129" s="45"/>
      <c r="B129" s="45"/>
      <c r="C129" s="45"/>
      <c r="D129" s="105"/>
      <c r="F129" s="45"/>
      <c r="G129" s="45"/>
      <c r="H129" s="45"/>
      <c r="I129" s="45"/>
      <c r="J129" s="45"/>
      <c r="K129" s="45"/>
      <c r="L129" s="45"/>
    </row>
    <row r="130" spans="1:12" s="46" customFormat="1" x14ac:dyDescent="0.2">
      <c r="A130" s="45"/>
      <c r="B130" s="45"/>
      <c r="C130" s="45"/>
      <c r="D130" s="105"/>
      <c r="F130" s="45"/>
      <c r="G130" s="45"/>
      <c r="H130" s="45"/>
      <c r="I130" s="45"/>
      <c r="J130" s="45"/>
      <c r="K130" s="45"/>
      <c r="L130" s="45"/>
    </row>
  </sheetData>
  <mergeCells count="2">
    <mergeCell ref="B2:H2"/>
    <mergeCell ref="B4:H4"/>
  </mergeCells>
  <conditionalFormatting sqref="C14:C18">
    <cfRule type="cellIs" dxfId="47" priority="48" stopIfTrue="1" operator="lessThan">
      <formula>0</formula>
    </cfRule>
  </conditionalFormatting>
  <conditionalFormatting sqref="C7:C9">
    <cfRule type="cellIs" dxfId="46" priority="47" stopIfTrue="1" operator="lessThan">
      <formula>0</formula>
    </cfRule>
  </conditionalFormatting>
  <conditionalFormatting sqref="C10:C13">
    <cfRule type="cellIs" dxfId="45" priority="45" stopIfTrue="1" operator="lessThan">
      <formula>0</formula>
    </cfRule>
  </conditionalFormatting>
  <conditionalFormatting sqref="C104">
    <cfRule type="cellIs" dxfId="44" priority="44" stopIfTrue="1" operator="lessThan">
      <formula>0</formula>
    </cfRule>
  </conditionalFormatting>
  <conditionalFormatting sqref="C7">
    <cfRule type="cellIs" dxfId="43" priority="46" stopIfTrue="1" operator="lessThan">
      <formula>0</formula>
    </cfRule>
  </conditionalFormatting>
  <conditionalFormatting sqref="C29:C33">
    <cfRule type="cellIs" dxfId="42" priority="39" stopIfTrue="1" operator="lessThan">
      <formula>0</formula>
    </cfRule>
  </conditionalFormatting>
  <conditionalFormatting sqref="G7:G9">
    <cfRule type="cellIs" dxfId="41" priority="42" stopIfTrue="1" operator="lessThan">
      <formula>0</formula>
    </cfRule>
  </conditionalFormatting>
  <conditionalFormatting sqref="C22">
    <cfRule type="cellIs" dxfId="40" priority="37" stopIfTrue="1" operator="lessThan">
      <formula>0</formula>
    </cfRule>
  </conditionalFormatting>
  <conditionalFormatting sqref="C25:C28">
    <cfRule type="cellIs" dxfId="39" priority="36" stopIfTrue="1" operator="lessThan">
      <formula>0</formula>
    </cfRule>
  </conditionalFormatting>
  <conditionalFormatting sqref="G14:G18">
    <cfRule type="cellIs" dxfId="38" priority="43" stopIfTrue="1" operator="lessThan">
      <formula>0</formula>
    </cfRule>
  </conditionalFormatting>
  <conditionalFormatting sqref="G7">
    <cfRule type="cellIs" dxfId="37" priority="41" stopIfTrue="1" operator="lessThan">
      <formula>0</formula>
    </cfRule>
  </conditionalFormatting>
  <conditionalFormatting sqref="G10:G13">
    <cfRule type="cellIs" dxfId="36" priority="40" stopIfTrue="1" operator="lessThan">
      <formula>0</formula>
    </cfRule>
  </conditionalFormatting>
  <conditionalFormatting sqref="C22:C24">
    <cfRule type="cellIs" dxfId="35" priority="38" stopIfTrue="1" operator="lessThan">
      <formula>0</formula>
    </cfRule>
  </conditionalFormatting>
  <conditionalFormatting sqref="G22">
    <cfRule type="cellIs" dxfId="34" priority="33" stopIfTrue="1" operator="lessThan">
      <formula>0</formula>
    </cfRule>
  </conditionalFormatting>
  <conditionalFormatting sqref="G29:G33">
    <cfRule type="cellIs" dxfId="33" priority="35" stopIfTrue="1" operator="lessThan">
      <formula>0</formula>
    </cfRule>
  </conditionalFormatting>
  <conditionalFormatting sqref="G22:G24">
    <cfRule type="cellIs" dxfId="32" priority="34" stopIfTrue="1" operator="lessThan">
      <formula>0</formula>
    </cfRule>
  </conditionalFormatting>
  <conditionalFormatting sqref="G25:G28">
    <cfRule type="cellIs" dxfId="31" priority="32" stopIfTrue="1" operator="lessThan">
      <formula>0</formula>
    </cfRule>
  </conditionalFormatting>
  <conditionalFormatting sqref="C40:C43">
    <cfRule type="cellIs" dxfId="30" priority="28" stopIfTrue="1" operator="lessThan">
      <formula>0</formula>
    </cfRule>
  </conditionalFormatting>
  <conditionalFormatting sqref="G44:G48">
    <cfRule type="cellIs" dxfId="29" priority="27" stopIfTrue="1" operator="lessThan">
      <formula>0</formula>
    </cfRule>
  </conditionalFormatting>
  <conditionalFormatting sqref="G37">
    <cfRule type="cellIs" dxfId="28" priority="25" stopIfTrue="1" operator="lessThan">
      <formula>0</formula>
    </cfRule>
  </conditionalFormatting>
  <conditionalFormatting sqref="C44:C48">
    <cfRule type="cellIs" dxfId="27" priority="31" stopIfTrue="1" operator="lessThan">
      <formula>0</formula>
    </cfRule>
  </conditionalFormatting>
  <conditionalFormatting sqref="C37:C39">
    <cfRule type="cellIs" dxfId="26" priority="30" stopIfTrue="1" operator="lessThan">
      <formula>0</formula>
    </cfRule>
  </conditionalFormatting>
  <conditionalFormatting sqref="C37">
    <cfRule type="cellIs" dxfId="25" priority="29" stopIfTrue="1" operator="lessThan">
      <formula>0</formula>
    </cfRule>
  </conditionalFormatting>
  <conditionalFormatting sqref="C56:C59">
    <cfRule type="cellIs" dxfId="24" priority="20" stopIfTrue="1" operator="lessThan">
      <formula>0</formula>
    </cfRule>
  </conditionalFormatting>
  <conditionalFormatting sqref="G60:G63">
    <cfRule type="cellIs" dxfId="23" priority="19" stopIfTrue="1" operator="lessThan">
      <formula>0</formula>
    </cfRule>
  </conditionalFormatting>
  <conditionalFormatting sqref="G37:G39">
    <cfRule type="cellIs" dxfId="22" priority="26" stopIfTrue="1" operator="lessThan">
      <formula>0</formula>
    </cfRule>
  </conditionalFormatting>
  <conditionalFormatting sqref="G53">
    <cfRule type="cellIs" dxfId="21" priority="17" stopIfTrue="1" operator="lessThan">
      <formula>0</formula>
    </cfRule>
  </conditionalFormatting>
  <conditionalFormatting sqref="G40:G43">
    <cfRule type="cellIs" dxfId="20" priority="24" stopIfTrue="1" operator="lessThan">
      <formula>0</formula>
    </cfRule>
  </conditionalFormatting>
  <conditionalFormatting sqref="C60:C64">
    <cfRule type="cellIs" dxfId="19" priority="23" stopIfTrue="1" operator="lessThan">
      <formula>0</formula>
    </cfRule>
  </conditionalFormatting>
  <conditionalFormatting sqref="C53:C55">
    <cfRule type="cellIs" dxfId="18" priority="22" stopIfTrue="1" operator="lessThan">
      <formula>0</formula>
    </cfRule>
  </conditionalFormatting>
  <conditionalFormatting sqref="C53">
    <cfRule type="cellIs" dxfId="17" priority="21" stopIfTrue="1" operator="lessThan">
      <formula>0</formula>
    </cfRule>
  </conditionalFormatting>
  <conditionalFormatting sqref="G53:G55">
    <cfRule type="cellIs" dxfId="16" priority="18" stopIfTrue="1" operator="lessThan">
      <formula>0</formula>
    </cfRule>
  </conditionalFormatting>
  <conditionalFormatting sqref="G56:G59">
    <cfRule type="cellIs" dxfId="15" priority="16" stopIfTrue="1" operator="lessThan">
      <formula>0</formula>
    </cfRule>
  </conditionalFormatting>
  <conditionalFormatting sqref="C75:C78">
    <cfRule type="cellIs" dxfId="14" priority="15" stopIfTrue="1" operator="lessThan">
      <formula>0</formula>
    </cfRule>
  </conditionalFormatting>
  <conditionalFormatting sqref="C68:C70">
    <cfRule type="cellIs" dxfId="13" priority="14" stopIfTrue="1" operator="lessThan">
      <formula>0</formula>
    </cfRule>
  </conditionalFormatting>
  <conditionalFormatting sqref="C68">
    <cfRule type="cellIs" dxfId="12" priority="13" stopIfTrue="1" operator="lessThan">
      <formula>0</formula>
    </cfRule>
  </conditionalFormatting>
  <conditionalFormatting sqref="C71:C74">
    <cfRule type="cellIs" dxfId="11" priority="12" stopIfTrue="1" operator="lessThan">
      <formula>0</formula>
    </cfRule>
  </conditionalFormatting>
  <conditionalFormatting sqref="G75:G79">
    <cfRule type="cellIs" dxfId="10" priority="11" stopIfTrue="1" operator="lessThan">
      <formula>0</formula>
    </cfRule>
  </conditionalFormatting>
  <conditionalFormatting sqref="G68:G70">
    <cfRule type="cellIs" dxfId="9" priority="10" stopIfTrue="1" operator="lessThan">
      <formula>0</formula>
    </cfRule>
  </conditionalFormatting>
  <conditionalFormatting sqref="G68">
    <cfRule type="cellIs" dxfId="8" priority="9" stopIfTrue="1" operator="lessThan">
      <formula>0</formula>
    </cfRule>
  </conditionalFormatting>
  <conditionalFormatting sqref="G71:G74">
    <cfRule type="cellIs" dxfId="7" priority="8" stopIfTrue="1" operator="lessThan">
      <formula>0</formula>
    </cfRule>
  </conditionalFormatting>
  <conditionalFormatting sqref="G64">
    <cfRule type="cellIs" dxfId="6" priority="7" stopIfTrue="1" operator="lessThan">
      <formula>0</formula>
    </cfRule>
  </conditionalFormatting>
  <conditionalFormatting sqref="C79">
    <cfRule type="cellIs" dxfId="5" priority="6" stopIfTrue="1" operator="lessThan">
      <formula>0</formula>
    </cfRule>
  </conditionalFormatting>
  <conditionalFormatting sqref="C90:C93">
    <cfRule type="cellIs" dxfId="4" priority="5" stopIfTrue="1" operator="lessThan">
      <formula>0</formula>
    </cfRule>
  </conditionalFormatting>
  <conditionalFormatting sqref="C83:C85">
    <cfRule type="cellIs" dxfId="3" priority="4" stopIfTrue="1" operator="lessThan">
      <formula>0</formula>
    </cfRule>
  </conditionalFormatting>
  <conditionalFormatting sqref="C83">
    <cfRule type="cellIs" dxfId="2" priority="3" stopIfTrue="1" operator="lessThan">
      <formula>0</formula>
    </cfRule>
  </conditionalFormatting>
  <conditionalFormatting sqref="C86:C89">
    <cfRule type="cellIs" dxfId="1" priority="2" stopIfTrue="1" operator="lessThan">
      <formula>0</formula>
    </cfRule>
  </conditionalFormatting>
  <conditionalFormatting sqref="C94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</vt:lpstr>
      <vt:lpstr>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Muñoz Ale</dc:creator>
  <cp:lastModifiedBy>Diego Posch Ponce</cp:lastModifiedBy>
  <dcterms:created xsi:type="dcterms:W3CDTF">2018-01-03T01:17:59Z</dcterms:created>
  <dcterms:modified xsi:type="dcterms:W3CDTF">2018-03-06T19:21:39Z</dcterms:modified>
</cp:coreProperties>
</file>