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Rentabilidades Fondos\ENVIABLES\"/>
    </mc:Choice>
  </mc:AlternateContent>
  <bookViews>
    <workbookView xWindow="0" yWindow="0" windowWidth="21600" windowHeight="9510" activeTab="1" xr2:uid="{ECB576A9-83D0-49CE-B62C-1D914F0467E1}"/>
  </bookViews>
  <sheets>
    <sheet name="FM" sheetId="1" r:id="rId1"/>
    <sheet name="FI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2" l="1"/>
  <c r="C55" i="2"/>
  <c r="C52" i="2"/>
  <c r="C51" i="2"/>
  <c r="D31" i="2" s="1"/>
  <c r="C50" i="2"/>
  <c r="C49" i="2"/>
  <c r="B49" i="2"/>
  <c r="H46" i="2"/>
  <c r="H45" i="2"/>
  <c r="C45" i="2"/>
  <c r="D45" i="2" s="1"/>
  <c r="H44" i="2"/>
  <c r="D44" i="2"/>
  <c r="H43" i="2"/>
  <c r="D43" i="2"/>
  <c r="H42" i="2"/>
  <c r="D42" i="2"/>
  <c r="H41" i="2"/>
  <c r="D41" i="2"/>
  <c r="H40" i="2"/>
  <c r="D40" i="2"/>
  <c r="H39" i="2"/>
  <c r="D39" i="2"/>
  <c r="C39" i="2"/>
  <c r="H38" i="2"/>
  <c r="C38" i="2"/>
  <c r="D38" i="2" s="1"/>
  <c r="H37" i="2"/>
  <c r="D37" i="2"/>
  <c r="H36" i="2"/>
  <c r="D36" i="2"/>
  <c r="H35" i="2"/>
  <c r="D35" i="2"/>
  <c r="L31" i="2"/>
  <c r="G31" i="2"/>
  <c r="H31" i="2" s="1"/>
  <c r="L30" i="2"/>
  <c r="H30" i="2"/>
  <c r="D30" i="2"/>
  <c r="L29" i="2"/>
  <c r="H29" i="2"/>
  <c r="L28" i="2"/>
  <c r="H28" i="2"/>
  <c r="L27" i="2"/>
  <c r="H27" i="2"/>
  <c r="G27" i="2"/>
  <c r="L26" i="2"/>
  <c r="H26" i="2"/>
  <c r="L25" i="2"/>
  <c r="G25" i="2"/>
  <c r="H25" i="2" s="1"/>
  <c r="L24" i="2"/>
  <c r="H24" i="2"/>
  <c r="D24" i="2"/>
  <c r="L23" i="2"/>
  <c r="H23" i="2"/>
  <c r="L22" i="2"/>
  <c r="H22" i="2"/>
  <c r="L21" i="2"/>
  <c r="L32" i="2" s="1"/>
  <c r="H21" i="2"/>
  <c r="H32" i="2" s="1"/>
  <c r="L17" i="2"/>
  <c r="H17" i="2"/>
  <c r="D17" i="2"/>
  <c r="L16" i="2"/>
  <c r="H16" i="2"/>
  <c r="G16" i="2"/>
  <c r="D16" i="2"/>
  <c r="L15" i="2"/>
  <c r="H15" i="2"/>
  <c r="D15" i="2"/>
  <c r="K14" i="2"/>
  <c r="L14" i="2" s="1"/>
  <c r="H14" i="2"/>
  <c r="D14" i="2"/>
  <c r="L13" i="2"/>
  <c r="H13" i="2"/>
  <c r="D13" i="2"/>
  <c r="L12" i="2"/>
  <c r="H12" i="2"/>
  <c r="D12" i="2"/>
  <c r="L11" i="2"/>
  <c r="G11" i="2"/>
  <c r="H11" i="2" s="1"/>
  <c r="D11" i="2"/>
  <c r="L10" i="2"/>
  <c r="H10" i="2"/>
  <c r="D10" i="2"/>
  <c r="L9" i="2"/>
  <c r="H9" i="2"/>
  <c r="D9" i="2"/>
  <c r="L8" i="2"/>
  <c r="H8" i="2"/>
  <c r="D8" i="2"/>
  <c r="L7" i="2"/>
  <c r="L18" i="2" s="1"/>
  <c r="H7" i="2"/>
  <c r="H18" i="2" s="1"/>
  <c r="D7" i="2"/>
  <c r="D18" i="2" s="1"/>
  <c r="D46" i="2" l="1"/>
  <c r="D23" i="2"/>
  <c r="D29" i="2"/>
  <c r="D22" i="2"/>
  <c r="D27" i="2"/>
  <c r="D28" i="2"/>
  <c r="D21" i="2"/>
  <c r="D25" i="2"/>
  <c r="D26" i="2"/>
  <c r="D32" i="2" l="1"/>
  <c r="F121" i="1" l="1"/>
  <c r="F120" i="1"/>
  <c r="D105" i="1"/>
  <c r="D104" i="1"/>
  <c r="D103" i="1"/>
  <c r="D102" i="1"/>
  <c r="D101" i="1"/>
  <c r="D100" i="1"/>
  <c r="D99" i="1"/>
  <c r="D106" i="1" s="1"/>
  <c r="C95" i="1"/>
  <c r="D94" i="1"/>
  <c r="D93" i="1"/>
  <c r="D92" i="1"/>
  <c r="D91" i="1"/>
  <c r="D90" i="1"/>
  <c r="D89" i="1"/>
  <c r="D88" i="1"/>
  <c r="D87" i="1"/>
  <c r="D86" i="1"/>
  <c r="D85" i="1"/>
  <c r="D84" i="1"/>
  <c r="D95" i="1" s="1"/>
  <c r="D83" i="1"/>
  <c r="G80" i="1"/>
  <c r="C80" i="1"/>
  <c r="H79" i="1"/>
  <c r="D79" i="1"/>
  <c r="H78" i="1"/>
  <c r="D78" i="1"/>
  <c r="H77" i="1"/>
  <c r="D77" i="1"/>
  <c r="H76" i="1"/>
  <c r="D76" i="1"/>
  <c r="H75" i="1"/>
  <c r="D75" i="1"/>
  <c r="H74" i="1"/>
  <c r="D74" i="1"/>
  <c r="H73" i="1"/>
  <c r="D73" i="1"/>
  <c r="H72" i="1"/>
  <c r="D72" i="1"/>
  <c r="H71" i="1"/>
  <c r="D71" i="1"/>
  <c r="H70" i="1"/>
  <c r="D70" i="1"/>
  <c r="H69" i="1"/>
  <c r="D69" i="1"/>
  <c r="D80" i="1" s="1"/>
  <c r="H68" i="1"/>
  <c r="H80" i="1" s="1"/>
  <c r="D68" i="1"/>
  <c r="G65" i="1"/>
  <c r="C65" i="1"/>
  <c r="H64" i="1"/>
  <c r="D64" i="1"/>
  <c r="H63" i="1"/>
  <c r="D63" i="1"/>
  <c r="H62" i="1"/>
  <c r="D62" i="1"/>
  <c r="H61" i="1"/>
  <c r="D61" i="1"/>
  <c r="H60" i="1"/>
  <c r="D60" i="1"/>
  <c r="H59" i="1"/>
  <c r="D59" i="1"/>
  <c r="H58" i="1"/>
  <c r="D58" i="1"/>
  <c r="H57" i="1"/>
  <c r="D57" i="1"/>
  <c r="H56" i="1"/>
  <c r="D56" i="1"/>
  <c r="H55" i="1"/>
  <c r="D55" i="1"/>
  <c r="H54" i="1"/>
  <c r="D54" i="1"/>
  <c r="D65" i="1" s="1"/>
  <c r="H53" i="1"/>
  <c r="H65" i="1" s="1"/>
  <c r="D53" i="1"/>
  <c r="G49" i="1"/>
  <c r="C49" i="1"/>
  <c r="H48" i="1"/>
  <c r="D48" i="1"/>
  <c r="H47" i="1"/>
  <c r="D47" i="1"/>
  <c r="H46" i="1"/>
  <c r="D46" i="1"/>
  <c r="H45" i="1"/>
  <c r="D45" i="1"/>
  <c r="H44" i="1"/>
  <c r="D44" i="1"/>
  <c r="H43" i="1"/>
  <c r="D43" i="1"/>
  <c r="H42" i="1"/>
  <c r="D42" i="1"/>
  <c r="H41" i="1"/>
  <c r="D41" i="1"/>
  <c r="H40" i="1"/>
  <c r="D40" i="1"/>
  <c r="H39" i="1"/>
  <c r="D39" i="1"/>
  <c r="H38" i="1"/>
  <c r="D38" i="1"/>
  <c r="D49" i="1" s="1"/>
  <c r="H37" i="1"/>
  <c r="H49" i="1" s="1"/>
  <c r="D37" i="1"/>
  <c r="G34" i="1"/>
  <c r="D34" i="1"/>
  <c r="C34" i="1"/>
  <c r="H33" i="1"/>
  <c r="D33" i="1"/>
  <c r="H32" i="1"/>
  <c r="D32" i="1"/>
  <c r="H31" i="1"/>
  <c r="D31" i="1"/>
  <c r="H30" i="1"/>
  <c r="D30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D23" i="1"/>
  <c r="H22" i="1"/>
  <c r="H34" i="1" s="1"/>
  <c r="D22" i="1"/>
  <c r="G19" i="1"/>
  <c r="D19" i="1"/>
  <c r="C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H19" i="1" s="1"/>
  <c r="D7" i="1"/>
</calcChain>
</file>

<file path=xl/sharedStrings.xml><?xml version="1.0" encoding="utf-8"?>
<sst xmlns="http://schemas.openxmlformats.org/spreadsheetml/2006/main" count="333" uniqueCount="62">
  <si>
    <t>CREDICORP CAPITAL ASSET MANAGEMENT S.A. ADMINISTRADORA GENERAL DE FONDOS</t>
  </si>
  <si>
    <t>LIQUIDEZ</t>
  </si>
  <si>
    <t>Monto</t>
  </si>
  <si>
    <t>% sobre el Patrimonio</t>
  </si>
  <si>
    <t>MACRO 1.5</t>
  </si>
  <si>
    <t>Devengo Intereses Dia Anterior</t>
  </si>
  <si>
    <t>Devengo Reajustes Dia Anterior</t>
  </si>
  <si>
    <t>Dividendos</t>
  </si>
  <si>
    <t>Sorteo de Letras</t>
  </si>
  <si>
    <t xml:space="preserve">Fluctuación Caja </t>
  </si>
  <si>
    <t>Fluctuación Forwards</t>
  </si>
  <si>
    <t>Devengo de Pacto</t>
  </si>
  <si>
    <t>Ajuste de Tasas</t>
  </si>
  <si>
    <t>Ajuste de Precios</t>
  </si>
  <si>
    <t xml:space="preserve">Devengo de Reajuste </t>
  </si>
  <si>
    <t>Utilidad/Perdida en vta. de valores</t>
  </si>
  <si>
    <t xml:space="preserve">Gastos Aceptados </t>
  </si>
  <si>
    <t>Rentabilidad antes de Remuneración</t>
  </si>
  <si>
    <t>M_MARKET</t>
  </si>
  <si>
    <t>DEUDA 360</t>
  </si>
  <si>
    <t>Devengo Intereses</t>
  </si>
  <si>
    <t>Devengo Reajustes</t>
  </si>
  <si>
    <t>Ajuste Sintetico</t>
  </si>
  <si>
    <t xml:space="preserve">  </t>
  </si>
  <si>
    <t>RENTA</t>
  </si>
  <si>
    <t>INDICE</t>
  </si>
  <si>
    <t>ESTRATEGIA</t>
  </si>
  <si>
    <t>LATAM IG</t>
  </si>
  <si>
    <t>Ajuste Devengo diario x prima</t>
  </si>
  <si>
    <t>Ajuste precio vta. Corta</t>
  </si>
  <si>
    <t>GLOBALESI</t>
  </si>
  <si>
    <t>INTERNAC</t>
  </si>
  <si>
    <t>ARGENTINA LIQUIDEZ</t>
  </si>
  <si>
    <t/>
  </si>
  <si>
    <t>Ajuste de precios</t>
  </si>
  <si>
    <t>Intereses</t>
  </si>
  <si>
    <t>Intereses ganados</t>
  </si>
  <si>
    <t>Gastos Aceptados</t>
  </si>
  <si>
    <t>Resultado en Ventas</t>
  </si>
  <si>
    <t>Patrimonios Netos (cierre dia anterior)</t>
  </si>
  <si>
    <t>Aportes</t>
  </si>
  <si>
    <t>Patrimonio Tipo1</t>
  </si>
  <si>
    <t>LIQUIDEZ ARGENTINA</t>
  </si>
  <si>
    <t>FI Acciones US</t>
  </si>
  <si>
    <t>Deuda Corp</t>
  </si>
  <si>
    <t>PACIFIC_AL</t>
  </si>
  <si>
    <t xml:space="preserve">Devengo Intereses </t>
  </si>
  <si>
    <t xml:space="preserve">Devengo Reajustes </t>
  </si>
  <si>
    <t>Operaciones de Ventas</t>
  </si>
  <si>
    <t>Comisiones</t>
  </si>
  <si>
    <t>FI Spreadcorp</t>
  </si>
  <si>
    <t>Macro 3</t>
  </si>
  <si>
    <t>LATAM</t>
  </si>
  <si>
    <t>Devengo pacto</t>
  </si>
  <si>
    <t>IMT E-Plus</t>
  </si>
  <si>
    <t>SMALL CAP</t>
  </si>
  <si>
    <t>Patrimonios Afectos</t>
  </si>
  <si>
    <t>PATRIMONIO</t>
  </si>
  <si>
    <t xml:space="preserve"> </t>
  </si>
  <si>
    <t>Spreadcorp</t>
  </si>
  <si>
    <t>Small Cap</t>
  </si>
  <si>
    <t>Pacific_AL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</si>
</sst>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[$-F800]dddd\,\ mmmm\ dd\,\ yyyy"/>
    <numFmt numFmtId="165" formatCode="_-* #,##0\ _p_t_a_-;\-* #,##0\ _p_t_a_-;_-* &quot;-&quot;??\ _p_t_a_-;_-@_-"/>
    <numFmt numFmtId="166" formatCode="0.000%"/>
    <numFmt numFmtId="167" formatCode="_(* #,##0.00_);_(* \(#,##0.00\);_(* &quot;-&quot;??_);_(@_)"/>
    <numFmt numFmtId="168" formatCode="_-* #,##0_-;\-* #,##0_-;_-* &quot;-&quot;??_-;_-@_-"/>
    <numFmt numFmtId="169" formatCode="0.00000%"/>
    <numFmt numFmtId="170" formatCode="_-* #,##0.0000_-;\-* #,##0.0000_-;_-* &quot;-&quot;??_-;_-@_-"/>
    <numFmt numFmtId="171" formatCode="#,##0.00000;[Red]\-#,##0.00000"/>
    <numFmt numFmtId="172" formatCode="#,##0.0000;[Red]\-#,##0.0000"/>
    <numFmt numFmtId="173" formatCode="0.0000%"/>
    <numFmt numFmtId="174" formatCode="_-* #,##0.000_-;\-* #,##0.000_-;_-* &quot;-&quot;??_-;_-@_-"/>
    <numFmt numFmtId="175" formatCode="#,##0.000000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111">
    <xf numFmtId="0" fontId="0" fillId="0" borderId="0" xfId="0"/>
    <xf numFmtId="0" fontId="4" fillId="2" borderId="0" xfId="0" applyFont="1" applyFill="1"/>
    <xf numFmtId="0" fontId="5" fillId="3" borderId="0" xfId="0" applyFont="1" applyFill="1" applyBorder="1" applyAlignment="1">
      <alignment horizontal="center" vertical="top" wrapText="1"/>
    </xf>
    <xf numFmtId="0" fontId="4" fillId="2" borderId="0" xfId="0" applyFont="1" applyFill="1" applyBorder="1"/>
    <xf numFmtId="14" fontId="5" fillId="2" borderId="0" xfId="0" applyNumberFormat="1" applyFont="1" applyFill="1"/>
    <xf numFmtId="164" fontId="5" fillId="2" borderId="0" xfId="0" applyNumberFormat="1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4" fillId="2" borderId="1" xfId="0" applyFont="1" applyFill="1" applyBorder="1"/>
    <xf numFmtId="165" fontId="3" fillId="2" borderId="1" xfId="1" applyNumberFormat="1" applyFont="1" applyFill="1" applyBorder="1" applyAlignment="1" applyProtection="1">
      <alignment vertical="center"/>
      <protection locked="0"/>
    </xf>
    <xf numFmtId="166" fontId="4" fillId="2" borderId="1" xfId="2" applyNumberFormat="1" applyFont="1" applyFill="1" applyBorder="1"/>
    <xf numFmtId="166" fontId="4" fillId="2" borderId="3" xfId="2" applyNumberFormat="1" applyFont="1" applyFill="1" applyBorder="1"/>
    <xf numFmtId="166" fontId="4" fillId="2" borderId="4" xfId="2" applyNumberFormat="1" applyFont="1" applyFill="1" applyBorder="1"/>
    <xf numFmtId="165" fontId="3" fillId="2" borderId="1" xfId="3" applyNumberFormat="1" applyFont="1" applyFill="1" applyBorder="1" applyAlignment="1" applyProtection="1">
      <alignment vertical="center"/>
      <protection locked="0"/>
    </xf>
    <xf numFmtId="43" fontId="4" fillId="2" borderId="0" xfId="1" applyFont="1" applyFill="1"/>
    <xf numFmtId="166" fontId="4" fillId="2" borderId="0" xfId="2" applyNumberFormat="1" applyFont="1" applyFill="1" applyBorder="1"/>
    <xf numFmtId="0" fontId="5" fillId="2" borderId="5" xfId="0" applyFont="1" applyFill="1" applyBorder="1"/>
    <xf numFmtId="3" fontId="5" fillId="2" borderId="1" xfId="0" applyNumberFormat="1" applyFont="1" applyFill="1" applyBorder="1"/>
    <xf numFmtId="166" fontId="5" fillId="2" borderId="6" xfId="2" applyNumberFormat="1" applyFont="1" applyFill="1" applyBorder="1"/>
    <xf numFmtId="166" fontId="5" fillId="2" borderId="0" xfId="2" applyNumberFormat="1" applyFont="1" applyFill="1" applyBorder="1"/>
    <xf numFmtId="0" fontId="5" fillId="2" borderId="0" xfId="0" applyFont="1" applyFill="1"/>
    <xf numFmtId="0" fontId="5" fillId="2" borderId="0" xfId="0" applyFont="1" applyFill="1" applyBorder="1" applyAlignment="1">
      <alignment horizontal="center"/>
    </xf>
    <xf numFmtId="43" fontId="4" fillId="2" borderId="1" xfId="1" applyFont="1" applyFill="1" applyBorder="1"/>
    <xf numFmtId="167" fontId="4" fillId="2" borderId="0" xfId="0" applyNumberFormat="1" applyFont="1" applyFill="1"/>
    <xf numFmtId="4" fontId="5" fillId="2" borderId="1" xfId="0" applyNumberFormat="1" applyFont="1" applyFill="1" applyBorder="1"/>
    <xf numFmtId="167" fontId="5" fillId="2" borderId="0" xfId="0" applyNumberFormat="1" applyFont="1" applyFill="1"/>
    <xf numFmtId="38" fontId="4" fillId="2" borderId="0" xfId="0" applyNumberFormat="1" applyFont="1" applyFill="1"/>
    <xf numFmtId="0" fontId="5" fillId="2" borderId="2" xfId="0" applyFont="1" applyFill="1" applyBorder="1" applyAlignment="1">
      <alignment horizontal="center"/>
    </xf>
    <xf numFmtId="168" fontId="4" fillId="2" borderId="1" xfId="1" applyNumberFormat="1" applyFont="1" applyFill="1" applyBorder="1"/>
    <xf numFmtId="169" fontId="4" fillId="2" borderId="0" xfId="0" applyNumberFormat="1" applyFont="1" applyFill="1"/>
    <xf numFmtId="10" fontId="4" fillId="2" borderId="0" xfId="0" applyNumberFormat="1" applyFont="1" applyFill="1"/>
    <xf numFmtId="3" fontId="4" fillId="2" borderId="1" xfId="0" applyNumberFormat="1" applyFont="1" applyFill="1" applyBorder="1"/>
    <xf numFmtId="3" fontId="5" fillId="2" borderId="0" xfId="0" applyNumberFormat="1" applyFont="1" applyFill="1"/>
    <xf numFmtId="40" fontId="4" fillId="2" borderId="0" xfId="0" applyNumberFormat="1" applyFont="1" applyFill="1"/>
    <xf numFmtId="43" fontId="4" fillId="2" borderId="1" xfId="1" applyNumberFormat="1" applyFont="1" applyFill="1" applyBorder="1"/>
    <xf numFmtId="43" fontId="4" fillId="2" borderId="1" xfId="0" applyNumberFormat="1" applyFont="1" applyFill="1" applyBorder="1"/>
    <xf numFmtId="170" fontId="4" fillId="2" borderId="0" xfId="1" applyNumberFormat="1" applyFont="1" applyFill="1"/>
    <xf numFmtId="171" fontId="4" fillId="2" borderId="0" xfId="0" applyNumberFormat="1" applyFont="1" applyFill="1"/>
    <xf numFmtId="0" fontId="5" fillId="2" borderId="0" xfId="0" applyFont="1" applyFill="1" applyBorder="1"/>
    <xf numFmtId="172" fontId="5" fillId="2" borderId="0" xfId="0" applyNumberFormat="1" applyFont="1" applyFill="1"/>
    <xf numFmtId="173" fontId="5" fillId="2" borderId="6" xfId="2" applyNumberFormat="1" applyFont="1" applyFill="1" applyBorder="1"/>
    <xf numFmtId="174" fontId="4" fillId="2" borderId="0" xfId="1" applyNumberFormat="1" applyFont="1" applyFill="1"/>
    <xf numFmtId="166" fontId="4" fillId="2" borderId="0" xfId="2" applyNumberFormat="1" applyFont="1" applyFill="1"/>
    <xf numFmtId="0" fontId="4" fillId="2" borderId="7" xfId="0" applyFont="1" applyFill="1" applyBorder="1"/>
    <xf numFmtId="38" fontId="4" fillId="2" borderId="8" xfId="0" applyNumberFormat="1" applyFont="1" applyFill="1" applyBorder="1"/>
    <xf numFmtId="0" fontId="4" fillId="2" borderId="9" xfId="0" applyFont="1" applyFill="1" applyBorder="1"/>
    <xf numFmtId="167" fontId="4" fillId="2" borderId="8" xfId="1" applyNumberFormat="1" applyFont="1" applyFill="1" applyBorder="1"/>
    <xf numFmtId="168" fontId="4" fillId="2" borderId="10" xfId="1" applyNumberFormat="1" applyFont="1" applyFill="1" applyBorder="1"/>
    <xf numFmtId="4" fontId="5" fillId="2" borderId="11" xfId="0" applyNumberFormat="1" applyFont="1" applyFill="1" applyBorder="1"/>
    <xf numFmtId="4" fontId="5" fillId="2" borderId="0" xfId="0" applyNumberFormat="1" applyFont="1" applyFill="1" applyBorder="1"/>
    <xf numFmtId="3" fontId="4" fillId="2" borderId="0" xfId="0" applyNumberFormat="1" applyFont="1" applyFill="1" applyBorder="1"/>
    <xf numFmtId="166" fontId="4" fillId="2" borderId="0" xfId="0" applyNumberFormat="1" applyFont="1" applyFill="1" applyBorder="1"/>
    <xf numFmtId="0" fontId="6" fillId="0" borderId="1" xfId="4" applyFont="1" applyBorder="1" applyAlignment="1">
      <alignment horizontal="left"/>
    </xf>
    <xf numFmtId="168" fontId="7" fillId="0" borderId="1" xfId="5" applyNumberFormat="1" applyFont="1" applyFill="1" applyBorder="1" applyAlignment="1">
      <alignment horizontal="left"/>
    </xf>
    <xf numFmtId="38" fontId="4" fillId="5" borderId="12" xfId="0" applyNumberFormat="1" applyFont="1" applyFill="1" applyBorder="1"/>
    <xf numFmtId="38" fontId="4" fillId="2" borderId="12" xfId="0" applyNumberFormat="1" applyFont="1" applyFill="1" applyBorder="1"/>
    <xf numFmtId="43" fontId="4" fillId="2" borderId="0" xfId="1" applyFont="1" applyFill="1" applyBorder="1"/>
    <xf numFmtId="168" fontId="4" fillId="2" borderId="0" xfId="0" applyNumberFormat="1" applyFont="1" applyFill="1"/>
    <xf numFmtId="38" fontId="4" fillId="2" borderId="0" xfId="0" applyNumberFormat="1" applyFont="1" applyFill="1" applyBorder="1"/>
    <xf numFmtId="43" fontId="4" fillId="2" borderId="0" xfId="1" applyFont="1" applyFill="1" applyAlignment="1">
      <alignment wrapText="1"/>
    </xf>
    <xf numFmtId="167" fontId="7" fillId="0" borderId="1" xfId="5" applyNumberFormat="1" applyFont="1" applyFill="1" applyBorder="1" applyAlignment="1">
      <alignment horizontal="left"/>
    </xf>
    <xf numFmtId="40" fontId="4" fillId="2" borderId="12" xfId="0" applyNumberFormat="1" applyFont="1" applyFill="1" applyBorder="1"/>
    <xf numFmtId="0" fontId="6" fillId="0" borderId="1" xfId="6" applyFont="1" applyBorder="1" applyAlignment="1">
      <alignment horizontal="left"/>
    </xf>
    <xf numFmtId="168" fontId="7" fillId="6" borderId="1" xfId="5" applyNumberFormat="1" applyFont="1" applyFill="1" applyBorder="1" applyAlignment="1">
      <alignment horizontal="left"/>
    </xf>
    <xf numFmtId="168" fontId="4" fillId="2" borderId="0" xfId="1" applyNumberFormat="1" applyFont="1" applyFill="1"/>
    <xf numFmtId="3" fontId="4" fillId="2" borderId="0" xfId="0" applyNumberFormat="1" applyFont="1" applyFill="1"/>
    <xf numFmtId="0" fontId="3" fillId="2" borderId="0" xfId="0" applyFont="1" applyFill="1"/>
    <xf numFmtId="0" fontId="8" fillId="3" borderId="0" xfId="0" applyFont="1" applyFill="1" applyBorder="1" applyAlignment="1">
      <alignment horizontal="center" vertical="top" wrapText="1"/>
    </xf>
    <xf numFmtId="0" fontId="3" fillId="2" borderId="0" xfId="0" applyFont="1" applyFill="1" applyBorder="1"/>
    <xf numFmtId="14" fontId="9" fillId="2" borderId="0" xfId="0" applyNumberFormat="1" applyFont="1" applyFill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9" fillId="4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wrapText="1"/>
    </xf>
    <xf numFmtId="0" fontId="3" fillId="2" borderId="7" xfId="0" applyFont="1" applyFill="1" applyBorder="1"/>
    <xf numFmtId="168" fontId="3" fillId="2" borderId="8" xfId="1" applyNumberFormat="1" applyFont="1" applyFill="1" applyBorder="1"/>
    <xf numFmtId="166" fontId="3" fillId="2" borderId="12" xfId="2" applyNumberFormat="1" applyFont="1" applyFill="1" applyBorder="1"/>
    <xf numFmtId="166" fontId="3" fillId="2" borderId="3" xfId="2" applyNumberFormat="1" applyFont="1" applyFill="1" applyBorder="1"/>
    <xf numFmtId="168" fontId="3" fillId="0" borderId="8" xfId="1" applyNumberFormat="1" applyFont="1" applyFill="1" applyBorder="1"/>
    <xf numFmtId="166" fontId="3" fillId="2" borderId="4" xfId="2" applyNumberFormat="1" applyFont="1" applyFill="1" applyBorder="1"/>
    <xf numFmtId="166" fontId="3" fillId="2" borderId="0" xfId="2" applyNumberFormat="1" applyFont="1" applyFill="1"/>
    <xf numFmtId="0" fontId="3" fillId="2" borderId="9" xfId="0" applyFont="1" applyFill="1" applyBorder="1"/>
    <xf numFmtId="168" fontId="10" fillId="0" borderId="8" xfId="1" applyNumberFormat="1" applyFont="1" applyFill="1" applyBorder="1"/>
    <xf numFmtId="0" fontId="3" fillId="2" borderId="13" xfId="0" applyFont="1" applyFill="1" applyBorder="1"/>
    <xf numFmtId="0" fontId="9" fillId="2" borderId="5" xfId="0" applyFont="1" applyFill="1" applyBorder="1"/>
    <xf numFmtId="3" fontId="3" fillId="2" borderId="11" xfId="0" applyNumberFormat="1" applyFont="1" applyFill="1" applyBorder="1"/>
    <xf numFmtId="166" fontId="3" fillId="2" borderId="6" xfId="2" applyNumberFormat="1" applyFont="1" applyFill="1" applyBorder="1"/>
    <xf numFmtId="3" fontId="10" fillId="2" borderId="11" xfId="0" applyNumberFormat="1" applyFont="1" applyFill="1" applyBorder="1"/>
    <xf numFmtId="43" fontId="3" fillId="2" borderId="0" xfId="1" applyFont="1" applyFill="1"/>
    <xf numFmtId="0" fontId="9" fillId="2" borderId="0" xfId="0" applyFont="1" applyFill="1" applyBorder="1" applyAlignment="1">
      <alignment horizontal="center"/>
    </xf>
    <xf numFmtId="166" fontId="3" fillId="2" borderId="0" xfId="2" applyNumberFormat="1" applyFont="1" applyFill="1" applyBorder="1"/>
    <xf numFmtId="168" fontId="3" fillId="2" borderId="10" xfId="1" applyNumberFormat="1" applyFont="1" applyFill="1" applyBorder="1"/>
    <xf numFmtId="168" fontId="0" fillId="0" borderId="8" xfId="1" applyNumberFormat="1" applyFont="1" applyFill="1" applyBorder="1"/>
    <xf numFmtId="0" fontId="0" fillId="2" borderId="9" xfId="0" applyFont="1" applyFill="1" applyBorder="1"/>
    <xf numFmtId="175" fontId="3" fillId="2" borderId="0" xfId="0" applyNumberFormat="1" applyFont="1" applyFill="1"/>
    <xf numFmtId="38" fontId="3" fillId="2" borderId="0" xfId="0" applyNumberFormat="1" applyFont="1" applyFill="1"/>
    <xf numFmtId="0" fontId="9" fillId="2" borderId="2" xfId="0" applyFont="1" applyFill="1" applyBorder="1" applyAlignment="1">
      <alignment horizontal="center"/>
    </xf>
    <xf numFmtId="168" fontId="3" fillId="7" borderId="10" xfId="1" applyNumberFormat="1" applyFont="1" applyFill="1" applyBorder="1"/>
    <xf numFmtId="168" fontId="0" fillId="7" borderId="10" xfId="1" applyNumberFormat="1" applyFont="1" applyFill="1" applyBorder="1"/>
    <xf numFmtId="168" fontId="0" fillId="7" borderId="8" xfId="1" applyNumberFormat="1" applyFont="1" applyFill="1" applyBorder="1"/>
    <xf numFmtId="170" fontId="3" fillId="2" borderId="0" xfId="0" applyNumberFormat="1" applyFont="1" applyFill="1"/>
    <xf numFmtId="3" fontId="3" fillId="2" borderId="0" xfId="0" applyNumberFormat="1" applyFont="1" applyFill="1"/>
    <xf numFmtId="168" fontId="3" fillId="7" borderId="8" xfId="1" applyNumberFormat="1" applyFont="1" applyFill="1" applyBorder="1"/>
    <xf numFmtId="166" fontId="3" fillId="2" borderId="0" xfId="0" applyNumberFormat="1" applyFont="1" applyFill="1"/>
    <xf numFmtId="166" fontId="3" fillId="2" borderId="0" xfId="0" applyNumberFormat="1" applyFont="1" applyFill="1" applyBorder="1"/>
    <xf numFmtId="0" fontId="3" fillId="2" borderId="0" xfId="0" applyFont="1" applyFill="1" applyBorder="1" applyAlignment="1">
      <alignment wrapText="1"/>
    </xf>
    <xf numFmtId="38" fontId="3" fillId="2" borderId="0" xfId="0" applyNumberFormat="1" applyFont="1" applyFill="1" applyBorder="1"/>
    <xf numFmtId="38" fontId="3" fillId="2" borderId="12" xfId="0" applyNumberFormat="1" applyFont="1" applyFill="1" applyBorder="1"/>
    <xf numFmtId="38" fontId="0" fillId="2" borderId="12" xfId="0" applyNumberFormat="1" applyFont="1" applyFill="1" applyBorder="1"/>
  </cellXfs>
  <cellStyles count="7">
    <cellStyle name="Millares" xfId="1" builtinId="3"/>
    <cellStyle name="Millares 2" xfId="3" xr:uid="{542CCE2A-6051-46A8-8B9C-5C87456AE535}"/>
    <cellStyle name="Millares 6" xfId="5" xr:uid="{4561C032-ABF9-402B-8277-2AE617C72F87}"/>
    <cellStyle name="Normal" xfId="0" builtinId="0"/>
    <cellStyle name="Normal 5" xfId="4" xr:uid="{C23523CA-48F4-42F6-9AE2-C30A5E10EC18}"/>
    <cellStyle name="Normal 5 2" xfId="6" xr:uid="{B943653A-B54D-4720-8DD5-2473FD850999}"/>
    <cellStyle name="Porcentaje" xfId="2" builtinId="5"/>
  </cellStyles>
  <dxfs count="8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5</xdr:row>
          <xdr:rowOff>0</xdr:rowOff>
        </xdr:from>
        <xdr:to>
          <xdr:col>9</xdr:col>
          <xdr:colOff>752475</xdr:colOff>
          <xdr:row>6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E2F2D73-6BA8-450A-9055-E329BCCFDD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CL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Borrar contenido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ntabilidades%20Fondos/Rentabilidad%2010-2017%20FFM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 BORRAR"/>
      <sheetName val="01-09"/>
      <sheetName val="02-09"/>
      <sheetName val="03-09"/>
      <sheetName val="04-09"/>
      <sheetName val="05-09"/>
      <sheetName val="06-09"/>
      <sheetName val="07-09"/>
      <sheetName val="08-09"/>
      <sheetName val="09-09"/>
      <sheetName val="10-09"/>
      <sheetName val="11-09"/>
      <sheetName val="12-09"/>
      <sheetName val="13-09"/>
      <sheetName val="14-09"/>
      <sheetName val="15-09"/>
      <sheetName val="20-09"/>
      <sheetName val="21-09"/>
      <sheetName val="22-09"/>
      <sheetName val="25-09"/>
      <sheetName val="26-09"/>
      <sheetName val="27-09"/>
      <sheetName val="28-09"/>
      <sheetName val="29-09"/>
      <sheetName val="02-10"/>
      <sheetName val="03-10"/>
      <sheetName val="04-10"/>
      <sheetName val="05-10"/>
      <sheetName val="06-10"/>
      <sheetName val="09-10"/>
      <sheetName val="10-10"/>
      <sheetName val="11-10"/>
      <sheetName val="12-10"/>
      <sheetName val="13-10"/>
      <sheetName val="16-10"/>
      <sheetName val="17-10"/>
      <sheetName val="18-10"/>
      <sheetName val="19-10"/>
      <sheetName val="20-10"/>
      <sheetName val="23-10"/>
      <sheetName val="24-10"/>
      <sheetName val="25-10"/>
      <sheetName val="26-10"/>
      <sheetName val="30-10"/>
      <sheetName val="31-10"/>
      <sheetName val="02-11"/>
      <sheetName val="03-11"/>
      <sheetName val="06-11"/>
      <sheetName val="07-11"/>
      <sheetName val="08-11"/>
      <sheetName val="09-11"/>
      <sheetName val="10-11"/>
      <sheetName val="13-11"/>
      <sheetName val="14-11"/>
      <sheetName val="15-11"/>
      <sheetName val="16-11"/>
      <sheetName val="17-11"/>
      <sheetName val="20-11"/>
      <sheetName val="21-11"/>
      <sheetName val="22-11"/>
      <sheetName val="23-11"/>
      <sheetName val="24-11"/>
      <sheetName val="27-11"/>
      <sheetName val="28-11"/>
      <sheetName val="29-11"/>
      <sheetName val="30-11"/>
      <sheetName val="01-12"/>
      <sheetName val="04-12"/>
      <sheetName val="05-12"/>
      <sheetName val="06-12"/>
      <sheetName val="07-12"/>
      <sheetName val="11-12"/>
      <sheetName val="12-12"/>
      <sheetName val="13-12"/>
      <sheetName val="14-12"/>
      <sheetName val="15-12"/>
      <sheetName val="18-12"/>
      <sheetName val="19-12"/>
      <sheetName val="20-12"/>
      <sheetName val="21-12"/>
      <sheetName val="22-12"/>
      <sheetName val="26-12"/>
      <sheetName val="27-12"/>
      <sheetName val="28-12"/>
      <sheetName val="29-12"/>
      <sheetName val="02-01-2018"/>
      <sheetName val="03-01-2018"/>
      <sheetName val="04-01-2018"/>
      <sheetName val="05-01"/>
      <sheetName val="08-01"/>
      <sheetName val="09-01-2018"/>
      <sheetName val="10-01"/>
      <sheetName val="11-01"/>
      <sheetName val="12-01"/>
      <sheetName val="15-01"/>
      <sheetName val="17-01"/>
      <sheetName val="18-01"/>
      <sheetName val="19-01"/>
      <sheetName val="22-01"/>
      <sheetName val="23-01"/>
      <sheetName val="24-01"/>
      <sheetName val="25-01"/>
      <sheetName val="26-1"/>
      <sheetName val="29-1"/>
      <sheetName val="30-01"/>
      <sheetName val="31-01"/>
      <sheetName val="01-02"/>
      <sheetName val="02-02"/>
      <sheetName val="05-02"/>
      <sheetName val="06-02"/>
      <sheetName val="07-02"/>
      <sheetName val="08-02 "/>
      <sheetName val="09-02"/>
      <sheetName val="12-02"/>
      <sheetName val="13-02"/>
      <sheetName val="14-02"/>
      <sheetName val="15-02"/>
      <sheetName val="16-02"/>
      <sheetName val="19-02"/>
      <sheetName val="20-02"/>
      <sheetName val="21-02"/>
      <sheetName val="22-02"/>
      <sheetName val="23-02"/>
      <sheetName val="26-02"/>
      <sheetName val="27-02"/>
      <sheetName val="28-02"/>
      <sheetName val="01-03"/>
    </sheetNames>
    <definedNames>
      <definedName name="BORRA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29AB-55D3-4836-A131-E94DBEE7F1CE}">
  <dimension ref="A2:M130"/>
  <sheetViews>
    <sheetView zoomScale="90" zoomScaleNormal="90" workbookViewId="0">
      <selection activeCell="B4" sqref="B4:H4"/>
    </sheetView>
  </sheetViews>
  <sheetFormatPr baseColWidth="10" defaultRowHeight="12" x14ac:dyDescent="0.2"/>
  <cols>
    <col min="1" max="1" width="3" style="1" customWidth="1"/>
    <col min="2" max="2" width="35.28515625" style="1" customWidth="1"/>
    <col min="3" max="3" width="20.5703125" style="1" customWidth="1"/>
    <col min="4" max="4" width="16.5703125" style="1" customWidth="1"/>
    <col min="5" max="5" width="4.28515625" style="3" customWidth="1"/>
    <col min="6" max="6" width="35.28515625" style="1" customWidth="1"/>
    <col min="7" max="7" width="15.7109375" style="1" customWidth="1"/>
    <col min="8" max="8" width="19.140625" style="1" bestFit="1" customWidth="1"/>
    <col min="9" max="9" width="13" style="1" customWidth="1"/>
    <col min="10" max="10" width="14.42578125" style="1" customWidth="1"/>
    <col min="11" max="16384" width="11.42578125" style="1"/>
  </cols>
  <sheetData>
    <row r="2" spans="1:10" ht="14.25" customHeight="1" x14ac:dyDescent="0.2">
      <c r="B2" s="2" t="s">
        <v>0</v>
      </c>
      <c r="C2" s="2"/>
      <c r="D2" s="2"/>
      <c r="E2" s="2"/>
      <c r="F2" s="2"/>
      <c r="G2" s="2"/>
      <c r="H2" s="2"/>
    </row>
    <row r="3" spans="1:10" ht="7.5" customHeight="1" x14ac:dyDescent="0.2"/>
    <row r="4" spans="1:10" x14ac:dyDescent="0.2">
      <c r="A4" s="4"/>
      <c r="B4" s="5">
        <v>43160</v>
      </c>
      <c r="C4" s="5"/>
      <c r="D4" s="5"/>
      <c r="E4" s="5"/>
      <c r="F4" s="5"/>
      <c r="G4" s="5"/>
      <c r="H4" s="5"/>
    </row>
    <row r="5" spans="1:10" x14ac:dyDescent="0.2">
      <c r="A5" s="4"/>
      <c r="B5" s="6"/>
      <c r="C5" s="6"/>
      <c r="D5" s="6"/>
      <c r="E5" s="6"/>
      <c r="F5" s="6"/>
      <c r="G5" s="6"/>
      <c r="H5" s="6"/>
    </row>
    <row r="6" spans="1:10" s="7" customFormat="1" ht="24" x14ac:dyDescent="0.2">
      <c r="B6" s="8" t="s">
        <v>1</v>
      </c>
      <c r="C6" s="8" t="s">
        <v>2</v>
      </c>
      <c r="D6" s="8" t="s">
        <v>3</v>
      </c>
      <c r="E6" s="9"/>
      <c r="F6" s="8" t="s">
        <v>4</v>
      </c>
      <c r="G6" s="8" t="s">
        <v>2</v>
      </c>
      <c r="H6" s="8" t="s">
        <v>3</v>
      </c>
    </row>
    <row r="7" spans="1:10" ht="12.75" x14ac:dyDescent="0.2">
      <c r="B7" s="10" t="s">
        <v>5</v>
      </c>
      <c r="C7" s="11">
        <v>6309141</v>
      </c>
      <c r="D7" s="12">
        <f>+IF(C7/$F$120=0,"",C7/$F$120)</f>
        <v>7.443339101621505E-5</v>
      </c>
      <c r="E7" s="13"/>
      <c r="F7" s="10" t="s">
        <v>5</v>
      </c>
      <c r="G7" s="11">
        <v>418454</v>
      </c>
      <c r="H7" s="14">
        <f>+IF(G7/$C$122=0,"",G7/$C$122)</f>
        <v>6.0696330606287846E-5</v>
      </c>
    </row>
    <row r="8" spans="1:10" ht="12.75" x14ac:dyDescent="0.2">
      <c r="B8" s="10" t="s">
        <v>6</v>
      </c>
      <c r="C8" s="11">
        <v>551122</v>
      </c>
      <c r="D8" s="12">
        <f>+IF(C8/$F$120=0,"",C8/$F$120)</f>
        <v>6.5019753598213245E-6</v>
      </c>
      <c r="E8" s="13"/>
      <c r="F8" s="10" t="s">
        <v>6</v>
      </c>
      <c r="G8" s="11">
        <v>369311</v>
      </c>
      <c r="H8" s="14">
        <f t="shared" ref="H8:H18" si="0">+IF(G8/$C$122=0,"",G8/$C$122)</f>
        <v>5.3568188026733573E-5</v>
      </c>
    </row>
    <row r="9" spans="1:10" ht="12.75" x14ac:dyDescent="0.2">
      <c r="B9" s="10" t="s">
        <v>7</v>
      </c>
      <c r="C9" s="11"/>
      <c r="D9" s="12" t="str">
        <f>+IF(C9/$F$120=0,"",C9/$F$120)</f>
        <v/>
      </c>
      <c r="E9" s="13"/>
      <c r="F9" s="10" t="s">
        <v>7</v>
      </c>
      <c r="G9" s="11"/>
      <c r="H9" s="14" t="str">
        <f t="shared" si="0"/>
        <v/>
      </c>
    </row>
    <row r="10" spans="1:10" ht="12.75" x14ac:dyDescent="0.2">
      <c r="B10" s="10" t="s">
        <v>8</v>
      </c>
      <c r="C10" s="11"/>
      <c r="D10" s="12" t="str">
        <f>+IF(C10/$F$120=0,"",C10/$F$120)</f>
        <v/>
      </c>
      <c r="E10" s="13"/>
      <c r="F10" s="10" t="s">
        <v>8</v>
      </c>
      <c r="G10" s="11"/>
      <c r="H10" s="14" t="str">
        <f t="shared" si="0"/>
        <v/>
      </c>
    </row>
    <row r="11" spans="1:10" ht="12.75" x14ac:dyDescent="0.2">
      <c r="B11" s="10" t="s">
        <v>9</v>
      </c>
      <c r="C11" s="11"/>
      <c r="D11" s="12" t="str">
        <f t="shared" ref="D11:D14" si="1">+IF(C11/$F$120=0,"",C11/$F$120)</f>
        <v/>
      </c>
      <c r="E11" s="13"/>
      <c r="F11" s="10" t="s">
        <v>9</v>
      </c>
      <c r="G11" s="11">
        <v>5815</v>
      </c>
      <c r="H11" s="14">
        <f t="shared" si="0"/>
        <v>8.4345988442114024E-7</v>
      </c>
    </row>
    <row r="12" spans="1:10" ht="12.75" x14ac:dyDescent="0.2">
      <c r="B12" s="10" t="s">
        <v>10</v>
      </c>
      <c r="C12" s="11">
        <v>-238904.33233262785</v>
      </c>
      <c r="D12" s="12">
        <f t="shared" si="1"/>
        <v>-2.8185230895905285E-6</v>
      </c>
      <c r="E12" s="13"/>
      <c r="F12" s="10" t="s">
        <v>10</v>
      </c>
      <c r="G12" s="11">
        <v>-269600</v>
      </c>
      <c r="H12" s="14">
        <f t="shared" si="0"/>
        <v>-3.9105208055019677E-5</v>
      </c>
    </row>
    <row r="13" spans="1:10" ht="12.75" x14ac:dyDescent="0.2">
      <c r="B13" s="10" t="s">
        <v>11</v>
      </c>
      <c r="C13" s="11"/>
      <c r="D13" s="12" t="str">
        <f t="shared" si="1"/>
        <v/>
      </c>
      <c r="E13" s="13"/>
      <c r="F13" s="10" t="s">
        <v>11</v>
      </c>
      <c r="G13" s="11"/>
      <c r="H13" s="14" t="str">
        <f t="shared" si="0"/>
        <v/>
      </c>
    </row>
    <row r="14" spans="1:10" ht="12.75" x14ac:dyDescent="0.2">
      <c r="B14" s="10" t="s">
        <v>12</v>
      </c>
      <c r="C14" s="15"/>
      <c r="D14" s="12" t="str">
        <f t="shared" si="1"/>
        <v/>
      </c>
      <c r="E14" s="13"/>
      <c r="F14" s="10" t="s">
        <v>12</v>
      </c>
      <c r="G14" s="15">
        <v>376047</v>
      </c>
      <c r="H14" s="14">
        <f t="shared" si="0"/>
        <v>5.4545238032143855E-5</v>
      </c>
      <c r="J14" s="16"/>
    </row>
    <row r="15" spans="1:10" ht="12.75" x14ac:dyDescent="0.2">
      <c r="B15" s="10" t="s">
        <v>13</v>
      </c>
      <c r="C15" s="11"/>
      <c r="D15" s="12" t="str">
        <f>+IF(C15/$F$120=0,"",C15/$F$120)</f>
        <v/>
      </c>
      <c r="E15" s="13"/>
      <c r="F15" s="10" t="s">
        <v>13</v>
      </c>
      <c r="G15" s="11"/>
      <c r="H15" s="14" t="str">
        <f t="shared" si="0"/>
        <v/>
      </c>
    </row>
    <row r="16" spans="1:10" ht="12.75" x14ac:dyDescent="0.2">
      <c r="B16" s="10" t="s">
        <v>14</v>
      </c>
      <c r="C16" s="11"/>
      <c r="D16" s="12" t="str">
        <f>+IF(C16/$F$120=0,"",C16/$F$120)</f>
        <v/>
      </c>
      <c r="E16" s="13"/>
      <c r="F16" s="10" t="s">
        <v>14</v>
      </c>
      <c r="G16" s="11">
        <v>253228</v>
      </c>
      <c r="H16" s="14">
        <f t="shared" si="0"/>
        <v>3.67304659694233E-5</v>
      </c>
    </row>
    <row r="17" spans="2:9" ht="12.75" x14ac:dyDescent="0.2">
      <c r="B17" s="10" t="s">
        <v>15</v>
      </c>
      <c r="C17" s="11"/>
      <c r="D17" s="12" t="str">
        <f>+IF(C17/$F$120=0,"",C17/$F$120)</f>
        <v/>
      </c>
      <c r="E17" s="13"/>
      <c r="F17" s="10" t="s">
        <v>15</v>
      </c>
      <c r="G17" s="11">
        <v>2014</v>
      </c>
      <c r="H17" s="14">
        <f t="shared" si="0"/>
        <v>2.9212866848223152E-7</v>
      </c>
    </row>
    <row r="18" spans="2:9" ht="12.75" x14ac:dyDescent="0.2">
      <c r="B18" s="10" t="s">
        <v>16</v>
      </c>
      <c r="C18" s="11">
        <v>-318710</v>
      </c>
      <c r="D18" s="12">
        <f>+IF(C18/$F$120=0,"",C18/$F$120)</f>
        <v>-3.7600468987423008E-6</v>
      </c>
      <c r="E18" s="17"/>
      <c r="F18" s="10" t="s">
        <v>16</v>
      </c>
      <c r="G18" s="11">
        <v>-24129</v>
      </c>
      <c r="H18" s="14">
        <f t="shared" si="0"/>
        <v>-3.4998871111260005E-6</v>
      </c>
    </row>
    <row r="19" spans="2:9" s="22" customFormat="1" x14ac:dyDescent="0.2">
      <c r="B19" s="18" t="s">
        <v>17</v>
      </c>
      <c r="C19" s="19">
        <f>SUM(C7:C18)</f>
        <v>6302648.6676673722</v>
      </c>
      <c r="D19" s="20">
        <f>SUM(D7:D18)</f>
        <v>7.435679638770355E-5</v>
      </c>
      <c r="E19" s="21"/>
      <c r="F19" s="18" t="s">
        <v>17</v>
      </c>
      <c r="G19" s="19">
        <f>SUM(G7:G18)</f>
        <v>1131140</v>
      </c>
      <c r="H19" s="20">
        <f>SUM(H7:H18)</f>
        <v>1.6407071602134627E-4</v>
      </c>
    </row>
    <row r="20" spans="2:9" ht="6" customHeight="1" x14ac:dyDescent="0.2"/>
    <row r="21" spans="2:9" ht="24" x14ac:dyDescent="0.2">
      <c r="B21" s="8" t="s">
        <v>18</v>
      </c>
      <c r="C21" s="8" t="s">
        <v>2</v>
      </c>
      <c r="D21" s="8" t="s">
        <v>3</v>
      </c>
      <c r="E21" s="23"/>
      <c r="F21" s="8" t="s">
        <v>19</v>
      </c>
      <c r="G21" s="8" t="s">
        <v>2</v>
      </c>
      <c r="H21" s="8" t="s">
        <v>3</v>
      </c>
    </row>
    <row r="22" spans="2:9" ht="12.75" x14ac:dyDescent="0.2">
      <c r="B22" s="10" t="s">
        <v>20</v>
      </c>
      <c r="C22" s="24">
        <v>1798.24</v>
      </c>
      <c r="D22" s="14">
        <f>+IF(C22/$F$121=0,"",C22/$F$121)</f>
        <v>4.9125213947745575E-5</v>
      </c>
      <c r="E22" s="17"/>
      <c r="F22" s="10" t="s">
        <v>5</v>
      </c>
      <c r="G22" s="11">
        <v>2775732</v>
      </c>
      <c r="H22" s="14">
        <f>+IF(G22/$C$115=0,"",G22/$C$115)</f>
        <v>6.9496528473740802E-5</v>
      </c>
      <c r="I22" s="25"/>
    </row>
    <row r="23" spans="2:9" ht="12.75" x14ac:dyDescent="0.2">
      <c r="B23" s="10" t="s">
        <v>21</v>
      </c>
      <c r="C23" s="24"/>
      <c r="D23" s="14" t="str">
        <f>+IF(C23/$F$121=0,"",C23/$F$121)</f>
        <v/>
      </c>
      <c r="E23" s="17"/>
      <c r="F23" s="10" t="s">
        <v>6</v>
      </c>
      <c r="G23" s="11">
        <v>1892854</v>
      </c>
      <c r="H23" s="14">
        <f t="shared" ref="H23:H33" si="2">+IF(G23/$C$115=0,"",G23/$C$115)</f>
        <v>4.739174455878095E-5</v>
      </c>
      <c r="I23" s="25"/>
    </row>
    <row r="24" spans="2:9" ht="12.75" x14ac:dyDescent="0.2">
      <c r="B24" s="10" t="s">
        <v>22</v>
      </c>
      <c r="C24" s="24"/>
      <c r="D24" s="14" t="str">
        <f>+IF(C24/$F$121=0,"",C24/$F$121)</f>
        <v/>
      </c>
      <c r="E24" s="17"/>
      <c r="F24" s="10" t="s">
        <v>7</v>
      </c>
      <c r="G24" s="11"/>
      <c r="H24" s="14" t="str">
        <f t="shared" si="2"/>
        <v/>
      </c>
      <c r="I24" s="25"/>
    </row>
    <row r="25" spans="2:9" ht="12.75" x14ac:dyDescent="0.2">
      <c r="B25" s="10" t="s">
        <v>8</v>
      </c>
      <c r="C25" s="24"/>
      <c r="D25" s="14" t="str">
        <f>+IF(C25/$F$121=0,"",C25/$F$121)</f>
        <v/>
      </c>
      <c r="E25" s="17"/>
      <c r="F25" s="10" t="s">
        <v>8</v>
      </c>
      <c r="G25" s="11"/>
      <c r="H25" s="14" t="str">
        <f t="shared" si="2"/>
        <v/>
      </c>
      <c r="I25" s="25"/>
    </row>
    <row r="26" spans="2:9" ht="12.75" x14ac:dyDescent="0.2">
      <c r="B26" s="10" t="s">
        <v>9</v>
      </c>
      <c r="C26" s="24">
        <v>-70.47</v>
      </c>
      <c r="D26" s="14">
        <f>+IF(C26/$F$121=0,"",C26/$F$121)</f>
        <v>-1.9251344797677899E-6</v>
      </c>
      <c r="E26" s="17"/>
      <c r="F26" s="10" t="s">
        <v>9</v>
      </c>
      <c r="G26" s="11"/>
      <c r="H26" s="14" t="str">
        <f t="shared" si="2"/>
        <v/>
      </c>
      <c r="I26" s="25"/>
    </row>
    <row r="27" spans="2:9" ht="12.75" x14ac:dyDescent="0.2">
      <c r="B27" s="10" t="s">
        <v>10</v>
      </c>
      <c r="C27" s="24">
        <v>43200.56</v>
      </c>
      <c r="D27" s="14">
        <f t="shared" ref="D27:D33" si="3">+IF(C27/$F$121=0,"",C27/$F$121)</f>
        <v>1.1801743664151723E-3</v>
      </c>
      <c r="E27" s="17"/>
      <c r="F27" s="10" t="s">
        <v>10</v>
      </c>
      <c r="G27" s="11">
        <v>-107080</v>
      </c>
      <c r="H27" s="14">
        <f t="shared" si="2"/>
        <v>-2.6809822666482806E-6</v>
      </c>
      <c r="I27" s="25"/>
    </row>
    <row r="28" spans="2:9" ht="12.75" x14ac:dyDescent="0.2">
      <c r="B28" s="10" t="s">
        <v>11</v>
      </c>
      <c r="C28" s="24"/>
      <c r="D28" s="14" t="str">
        <f t="shared" si="3"/>
        <v/>
      </c>
      <c r="E28" s="17"/>
      <c r="F28" s="10" t="s">
        <v>11</v>
      </c>
      <c r="G28" s="11"/>
      <c r="H28" s="14" t="str">
        <f t="shared" si="2"/>
        <v/>
      </c>
      <c r="I28" s="25"/>
    </row>
    <row r="29" spans="2:9" ht="12.75" x14ac:dyDescent="0.2">
      <c r="B29" s="10" t="s">
        <v>12</v>
      </c>
      <c r="C29" s="24"/>
      <c r="D29" s="14" t="str">
        <f t="shared" si="3"/>
        <v/>
      </c>
      <c r="E29" s="17"/>
      <c r="F29" s="10" t="s">
        <v>12</v>
      </c>
      <c r="G29" s="15">
        <v>3054857</v>
      </c>
      <c r="H29" s="14">
        <f t="shared" si="2"/>
        <v>7.6485034031998191E-5</v>
      </c>
      <c r="I29" s="25"/>
    </row>
    <row r="30" spans="2:9" ht="12.75" x14ac:dyDescent="0.2">
      <c r="B30" s="10" t="s">
        <v>13</v>
      </c>
      <c r="C30" s="24"/>
      <c r="D30" s="14" t="str">
        <f t="shared" si="3"/>
        <v/>
      </c>
      <c r="E30" s="17"/>
      <c r="F30" s="10" t="s">
        <v>13</v>
      </c>
      <c r="G30" s="11"/>
      <c r="H30" s="14" t="str">
        <f t="shared" si="2"/>
        <v/>
      </c>
      <c r="I30" s="25"/>
    </row>
    <row r="31" spans="2:9" ht="12.75" x14ac:dyDescent="0.2">
      <c r="B31" s="10" t="s">
        <v>14</v>
      </c>
      <c r="C31" s="24">
        <v>-43320.72</v>
      </c>
      <c r="D31" s="14">
        <f t="shared" si="3"/>
        <v>-1.183456957008175E-3</v>
      </c>
      <c r="E31" s="17"/>
      <c r="F31" s="10" t="s">
        <v>14</v>
      </c>
      <c r="G31" s="11"/>
      <c r="H31" s="14" t="str">
        <f t="shared" si="2"/>
        <v/>
      </c>
    </row>
    <row r="32" spans="2:9" ht="12.75" x14ac:dyDescent="0.2">
      <c r="B32" s="10" t="s">
        <v>15</v>
      </c>
      <c r="C32" s="24">
        <v>10.51</v>
      </c>
      <c r="D32" s="14">
        <f t="shared" si="3"/>
        <v>2.8711740289994995E-7</v>
      </c>
      <c r="E32" s="17"/>
      <c r="F32" s="10" t="s">
        <v>15</v>
      </c>
      <c r="G32" s="11"/>
      <c r="H32" s="14" t="str">
        <f t="shared" si="2"/>
        <v/>
      </c>
    </row>
    <row r="33" spans="1:13" ht="12.75" x14ac:dyDescent="0.2">
      <c r="B33" s="10" t="s">
        <v>16</v>
      </c>
      <c r="C33" s="24">
        <v>-161.59</v>
      </c>
      <c r="D33" s="14">
        <f t="shared" si="3"/>
        <v>-4.4143959214655483E-6</v>
      </c>
      <c r="E33" s="17"/>
      <c r="F33" s="10" t="s">
        <v>16</v>
      </c>
      <c r="G33" s="11">
        <v>-68307</v>
      </c>
      <c r="H33" s="14">
        <f t="shared" si="2"/>
        <v>-1.7102153127376175E-6</v>
      </c>
    </row>
    <row r="34" spans="1:13" s="22" customFormat="1" x14ac:dyDescent="0.2">
      <c r="B34" s="18" t="s">
        <v>17</v>
      </c>
      <c r="C34" s="26">
        <f>SUM(C22:C33)</f>
        <v>1456.5299999999934</v>
      </c>
      <c r="D34" s="20">
        <f>SUM(D22:D33)</f>
        <v>3.9790210356409494E-5</v>
      </c>
      <c r="E34" s="21"/>
      <c r="F34" s="18" t="s">
        <v>17</v>
      </c>
      <c r="G34" s="26">
        <f>SUM(G22:G33)</f>
        <v>7548056</v>
      </c>
      <c r="H34" s="20">
        <f>SUM(H22:H33)</f>
        <v>1.8898210948513404E-4</v>
      </c>
      <c r="I34" s="27"/>
    </row>
    <row r="35" spans="1:13" ht="6.75" customHeight="1" x14ac:dyDescent="0.2">
      <c r="C35" s="28"/>
      <c r="G35" s="28"/>
      <c r="H35" s="14"/>
    </row>
    <row r="36" spans="1:13" ht="24" x14ac:dyDescent="0.2">
      <c r="A36" s="1" t="s">
        <v>23</v>
      </c>
      <c r="B36" s="8" t="s">
        <v>24</v>
      </c>
      <c r="C36" s="8" t="s">
        <v>2</v>
      </c>
      <c r="D36" s="8" t="s">
        <v>3</v>
      </c>
      <c r="E36" s="29"/>
      <c r="F36" s="8" t="s">
        <v>25</v>
      </c>
      <c r="G36" s="8" t="s">
        <v>2</v>
      </c>
      <c r="H36" s="8" t="s">
        <v>3</v>
      </c>
    </row>
    <row r="37" spans="1:13" x14ac:dyDescent="0.2">
      <c r="B37" s="10" t="s">
        <v>5</v>
      </c>
      <c r="C37" s="30">
        <v>3940369</v>
      </c>
      <c r="D37" s="14">
        <f t="shared" ref="D37:D48" si="4">+IF(C37/$C$123=0,"",C37/$C$123)</f>
        <v>4.6377050226864592E-5</v>
      </c>
      <c r="E37" s="13"/>
      <c r="F37" s="10" t="s">
        <v>5</v>
      </c>
      <c r="G37" s="30"/>
      <c r="H37" s="14" t="str">
        <f t="shared" ref="H37:H48" si="5">+IF(G37/$C$118=0,"",G37/$C$118)</f>
        <v/>
      </c>
      <c r="K37" s="31"/>
      <c r="M37" s="32"/>
    </row>
    <row r="38" spans="1:13" x14ac:dyDescent="0.2">
      <c r="B38" s="10" t="s">
        <v>6</v>
      </c>
      <c r="C38" s="30">
        <v>7850448</v>
      </c>
      <c r="D38" s="14">
        <f t="shared" si="4"/>
        <v>9.2397595554981961E-5</v>
      </c>
      <c r="E38" s="13"/>
      <c r="F38" s="10" t="s">
        <v>6</v>
      </c>
      <c r="G38" s="30"/>
      <c r="H38" s="14" t="str">
        <f t="shared" si="5"/>
        <v/>
      </c>
    </row>
    <row r="39" spans="1:13" x14ac:dyDescent="0.2">
      <c r="B39" s="10" t="s">
        <v>7</v>
      </c>
      <c r="C39" s="24"/>
      <c r="D39" s="14" t="str">
        <f t="shared" si="4"/>
        <v/>
      </c>
      <c r="E39" s="13"/>
      <c r="F39" s="10" t="s">
        <v>7</v>
      </c>
      <c r="G39" s="24"/>
      <c r="H39" s="14" t="str">
        <f t="shared" si="5"/>
        <v/>
      </c>
    </row>
    <row r="40" spans="1:13" x14ac:dyDescent="0.2">
      <c r="B40" s="10" t="s">
        <v>8</v>
      </c>
      <c r="C40" s="30"/>
      <c r="D40" s="14" t="str">
        <f t="shared" si="4"/>
        <v/>
      </c>
      <c r="E40" s="13"/>
      <c r="F40" s="10" t="s">
        <v>8</v>
      </c>
      <c r="G40" s="30"/>
      <c r="H40" s="14" t="str">
        <f t="shared" si="5"/>
        <v/>
      </c>
    </row>
    <row r="41" spans="1:13" x14ac:dyDescent="0.2">
      <c r="B41" s="10" t="s">
        <v>9</v>
      </c>
      <c r="C41" s="30"/>
      <c r="D41" s="14" t="str">
        <f t="shared" si="4"/>
        <v/>
      </c>
      <c r="E41" s="13"/>
      <c r="F41" s="10" t="s">
        <v>9</v>
      </c>
      <c r="G41" s="30"/>
      <c r="H41" s="14" t="str">
        <f t="shared" si="5"/>
        <v/>
      </c>
    </row>
    <row r="42" spans="1:13" x14ac:dyDescent="0.2">
      <c r="B42" s="10" t="s">
        <v>10</v>
      </c>
      <c r="C42" s="30">
        <v>0</v>
      </c>
      <c r="D42" s="14" t="str">
        <f t="shared" si="4"/>
        <v/>
      </c>
      <c r="E42" s="13"/>
      <c r="F42" s="10" t="s">
        <v>10</v>
      </c>
      <c r="G42" s="30"/>
      <c r="H42" s="14" t="str">
        <f t="shared" si="5"/>
        <v/>
      </c>
    </row>
    <row r="43" spans="1:13" x14ac:dyDescent="0.2">
      <c r="B43" s="10" t="s">
        <v>11</v>
      </c>
      <c r="C43" s="30"/>
      <c r="D43" s="14" t="str">
        <f t="shared" si="4"/>
        <v/>
      </c>
      <c r="E43" s="13"/>
      <c r="F43" s="10" t="s">
        <v>11</v>
      </c>
      <c r="G43" s="30"/>
      <c r="H43" s="14" t="str">
        <f t="shared" si="5"/>
        <v/>
      </c>
    </row>
    <row r="44" spans="1:13" x14ac:dyDescent="0.2">
      <c r="B44" s="10" t="s">
        <v>12</v>
      </c>
      <c r="C44" s="33">
        <v>21455188</v>
      </c>
      <c r="D44" s="14">
        <f t="shared" si="4"/>
        <v>2.525216119360452E-4</v>
      </c>
      <c r="E44" s="13"/>
      <c r="F44" s="10" t="s">
        <v>12</v>
      </c>
      <c r="G44" s="33"/>
      <c r="H44" s="14" t="str">
        <f t="shared" si="5"/>
        <v/>
      </c>
    </row>
    <row r="45" spans="1:13" x14ac:dyDescent="0.2">
      <c r="B45" s="10" t="s">
        <v>13</v>
      </c>
      <c r="C45" s="33">
        <v>13946864</v>
      </c>
      <c r="D45" s="14">
        <f t="shared" si="4"/>
        <v>1.6415072096934312E-4</v>
      </c>
      <c r="E45" s="13"/>
      <c r="F45" s="10" t="s">
        <v>13</v>
      </c>
      <c r="G45" s="30">
        <v>-43493876</v>
      </c>
      <c r="H45" s="14">
        <f t="shared" si="5"/>
        <v>-8.9934654512464334E-3</v>
      </c>
    </row>
    <row r="46" spans="1:13" x14ac:dyDescent="0.2">
      <c r="B46" s="10" t="s">
        <v>14</v>
      </c>
      <c r="C46" s="30"/>
      <c r="D46" s="14" t="str">
        <f t="shared" si="4"/>
        <v/>
      </c>
      <c r="E46" s="13"/>
      <c r="F46" s="10" t="s">
        <v>14</v>
      </c>
      <c r="G46" s="30"/>
      <c r="H46" s="14" t="str">
        <f t="shared" si="5"/>
        <v/>
      </c>
    </row>
    <row r="47" spans="1:13" x14ac:dyDescent="0.2">
      <c r="B47" s="10" t="s">
        <v>15</v>
      </c>
      <c r="C47" s="33">
        <v>-424332</v>
      </c>
      <c r="D47" s="14">
        <f t="shared" si="4"/>
        <v>-4.9942699470191515E-6</v>
      </c>
      <c r="E47" s="13"/>
      <c r="F47" s="10" t="s">
        <v>15</v>
      </c>
      <c r="G47" s="33"/>
      <c r="H47" s="14" t="str">
        <f t="shared" si="5"/>
        <v/>
      </c>
    </row>
    <row r="48" spans="1:13" x14ac:dyDescent="0.2">
      <c r="B48" s="10" t="s">
        <v>16</v>
      </c>
      <c r="C48" s="33">
        <v>-190916</v>
      </c>
      <c r="D48" s="14">
        <f t="shared" si="4"/>
        <v>-2.2470283674224623E-6</v>
      </c>
      <c r="E48" s="13"/>
      <c r="F48" s="10" t="s">
        <v>16</v>
      </c>
      <c r="G48" s="30">
        <v>-24476</v>
      </c>
      <c r="H48" s="14">
        <f t="shared" si="5"/>
        <v>-5.0610357279886416E-6</v>
      </c>
    </row>
    <row r="49" spans="2:10" s="22" customFormat="1" x14ac:dyDescent="0.2">
      <c r="B49" s="18" t="s">
        <v>17</v>
      </c>
      <c r="C49" s="19">
        <f>SUM(C37:C48)</f>
        <v>46577621</v>
      </c>
      <c r="D49" s="20">
        <f>SUM(D37:D48)</f>
        <v>5.4820568037279322E-4</v>
      </c>
      <c r="E49" s="21"/>
      <c r="F49" s="18" t="s">
        <v>17</v>
      </c>
      <c r="G49" s="19">
        <f>SUM(G37:G48)</f>
        <v>-43518352</v>
      </c>
      <c r="H49" s="20">
        <f>SUM(H37:H48)</f>
        <v>-8.9985264869744223E-3</v>
      </c>
      <c r="I49" s="34"/>
    </row>
    <row r="50" spans="2:10" ht="4.5" customHeight="1" x14ac:dyDescent="0.2">
      <c r="C50" s="28"/>
      <c r="G50" s="35"/>
    </row>
    <row r="51" spans="2:10" ht="4.5" customHeight="1" x14ac:dyDescent="0.2">
      <c r="C51" s="28"/>
      <c r="G51" s="35"/>
    </row>
    <row r="52" spans="2:10" ht="24" x14ac:dyDescent="0.2">
      <c r="B52" s="8" t="s">
        <v>26</v>
      </c>
      <c r="C52" s="8" t="s">
        <v>2</v>
      </c>
      <c r="D52" s="8" t="s">
        <v>3</v>
      </c>
      <c r="E52" s="29"/>
      <c r="F52" s="8" t="s">
        <v>27</v>
      </c>
      <c r="G52" s="8" t="s">
        <v>2</v>
      </c>
      <c r="H52" s="8" t="s">
        <v>3</v>
      </c>
    </row>
    <row r="53" spans="2:10" x14ac:dyDescent="0.2">
      <c r="B53" s="10" t="s">
        <v>5</v>
      </c>
      <c r="C53" s="30"/>
      <c r="D53" s="14" t="str">
        <f t="shared" ref="D53:D64" si="6">+IF(C53/$C$116=0,"",C53/$C$116)</f>
        <v/>
      </c>
      <c r="E53" s="13"/>
      <c r="F53" s="10" t="s">
        <v>5</v>
      </c>
      <c r="G53" s="36">
        <v>39282.821799999998</v>
      </c>
      <c r="H53" s="14">
        <f t="shared" ref="H53:H64" si="7">+IF(G53/$C$124=0,"",G53/$C$124)</f>
        <v>3.9401496143391386E-4</v>
      </c>
    </row>
    <row r="54" spans="2:10" x14ac:dyDescent="0.2">
      <c r="B54" s="10" t="s">
        <v>6</v>
      </c>
      <c r="C54" s="30"/>
      <c r="D54" s="14" t="str">
        <f t="shared" si="6"/>
        <v/>
      </c>
      <c r="E54" s="13"/>
      <c r="F54" s="10" t="s">
        <v>6</v>
      </c>
      <c r="G54" s="36"/>
      <c r="H54" s="14" t="str">
        <f t="shared" si="7"/>
        <v/>
      </c>
    </row>
    <row r="55" spans="2:10" x14ac:dyDescent="0.2">
      <c r="B55" s="10" t="s">
        <v>7</v>
      </c>
      <c r="C55" s="24"/>
      <c r="D55" s="14" t="str">
        <f t="shared" si="6"/>
        <v/>
      </c>
      <c r="E55" s="13"/>
      <c r="F55" s="10" t="s">
        <v>7</v>
      </c>
      <c r="G55" s="36"/>
      <c r="H55" s="14" t="str">
        <f t="shared" si="7"/>
        <v/>
      </c>
    </row>
    <row r="56" spans="2:10" x14ac:dyDescent="0.2">
      <c r="B56" s="10" t="s">
        <v>8</v>
      </c>
      <c r="C56" s="30"/>
      <c r="D56" s="14" t="str">
        <f t="shared" si="6"/>
        <v/>
      </c>
      <c r="E56" s="13"/>
      <c r="F56" s="10" t="s">
        <v>8</v>
      </c>
      <c r="G56" s="36"/>
      <c r="H56" s="14" t="str">
        <f t="shared" si="7"/>
        <v/>
      </c>
    </row>
    <row r="57" spans="2:10" x14ac:dyDescent="0.2">
      <c r="B57" s="10" t="s">
        <v>28</v>
      </c>
      <c r="C57" s="30"/>
      <c r="D57" s="14" t="str">
        <f t="shared" si="6"/>
        <v/>
      </c>
      <c r="E57" s="13"/>
      <c r="F57" s="10" t="s">
        <v>9</v>
      </c>
      <c r="G57" s="36"/>
      <c r="H57" s="14" t="str">
        <f t="shared" si="7"/>
        <v/>
      </c>
      <c r="J57" s="16"/>
    </row>
    <row r="58" spans="2:10" x14ac:dyDescent="0.2">
      <c r="B58" s="10" t="s">
        <v>29</v>
      </c>
      <c r="C58" s="30"/>
      <c r="D58" s="14" t="str">
        <f t="shared" si="6"/>
        <v/>
      </c>
      <c r="E58" s="13"/>
      <c r="F58" s="10" t="s">
        <v>10</v>
      </c>
      <c r="G58" s="36"/>
      <c r="H58" s="14" t="str">
        <f t="shared" si="7"/>
        <v/>
      </c>
    </row>
    <row r="59" spans="2:10" x14ac:dyDescent="0.2">
      <c r="B59" s="10" t="s">
        <v>11</v>
      </c>
      <c r="C59" s="30"/>
      <c r="D59" s="14" t="str">
        <f t="shared" si="6"/>
        <v/>
      </c>
      <c r="E59" s="13"/>
      <c r="F59" s="10" t="s">
        <v>11</v>
      </c>
      <c r="G59" s="36"/>
      <c r="H59" s="14" t="str">
        <f t="shared" si="7"/>
        <v/>
      </c>
    </row>
    <row r="60" spans="2:10" x14ac:dyDescent="0.2">
      <c r="B60" s="10" t="s">
        <v>12</v>
      </c>
      <c r="C60" s="33"/>
      <c r="D60" s="14" t="str">
        <f t="shared" si="6"/>
        <v/>
      </c>
      <c r="E60" s="13"/>
      <c r="F60" s="10" t="s">
        <v>12</v>
      </c>
      <c r="G60" s="37">
        <v>18700.593000000001</v>
      </c>
      <c r="H60" s="14">
        <f t="shared" si="7"/>
        <v>1.8757087938337259E-4</v>
      </c>
    </row>
    <row r="61" spans="2:10" x14ac:dyDescent="0.2">
      <c r="B61" s="10" t="s">
        <v>13</v>
      </c>
      <c r="C61" s="33">
        <v>-326493012</v>
      </c>
      <c r="D61" s="14">
        <f t="shared" si="6"/>
        <v>-1.0870021200981886E-2</v>
      </c>
      <c r="E61" s="13"/>
      <c r="F61" s="10" t="s">
        <v>13</v>
      </c>
      <c r="G61" s="37"/>
      <c r="H61" s="14" t="str">
        <f t="shared" si="7"/>
        <v/>
      </c>
    </row>
    <row r="62" spans="2:10" x14ac:dyDescent="0.2">
      <c r="B62" s="10" t="s">
        <v>14</v>
      </c>
      <c r="C62" s="30"/>
      <c r="D62" s="14" t="str">
        <f t="shared" si="6"/>
        <v/>
      </c>
      <c r="E62" s="13"/>
      <c r="F62" s="10" t="s">
        <v>14</v>
      </c>
      <c r="G62" s="36"/>
      <c r="H62" s="14" t="str">
        <f t="shared" si="7"/>
        <v/>
      </c>
    </row>
    <row r="63" spans="2:10" x14ac:dyDescent="0.2">
      <c r="B63" s="10" t="s">
        <v>15</v>
      </c>
      <c r="C63" s="33"/>
      <c r="D63" s="14" t="str">
        <f t="shared" si="6"/>
        <v/>
      </c>
      <c r="E63" s="13"/>
      <c r="F63" s="10" t="s">
        <v>15</v>
      </c>
      <c r="G63" s="37"/>
      <c r="H63" s="14" t="str">
        <f t="shared" si="7"/>
        <v/>
      </c>
    </row>
    <row r="64" spans="2:10" x14ac:dyDescent="0.2">
      <c r="B64" s="10" t="s">
        <v>16</v>
      </c>
      <c r="C64" s="33">
        <v>-246872</v>
      </c>
      <c r="D64" s="14">
        <f t="shared" si="6"/>
        <v>-8.2191770583095969E-6</v>
      </c>
      <c r="E64" s="13"/>
      <c r="F64" s="10" t="s">
        <v>16</v>
      </c>
      <c r="G64" s="37">
        <v>-123.11</v>
      </c>
      <c r="H64" s="14">
        <f t="shared" si="7"/>
        <v>-1.2348191825193457E-6</v>
      </c>
    </row>
    <row r="65" spans="2:8" s="22" customFormat="1" x14ac:dyDescent="0.2">
      <c r="B65" s="18" t="s">
        <v>17</v>
      </c>
      <c r="C65" s="19">
        <f>SUM(C53:C64)</f>
        <v>-326739884</v>
      </c>
      <c r="D65" s="20">
        <f>SUM(D53:D64)</f>
        <v>-1.0878240378040195E-2</v>
      </c>
      <c r="E65" s="21"/>
      <c r="F65" s="18" t="s">
        <v>17</v>
      </c>
      <c r="G65" s="26">
        <f>SUM(G53:G64)</f>
        <v>57860.304799999998</v>
      </c>
      <c r="H65" s="20">
        <f>SUM(H53:H64)</f>
        <v>5.8035102163476711E-4</v>
      </c>
    </row>
    <row r="66" spans="2:8" ht="13.5" customHeight="1" x14ac:dyDescent="0.2">
      <c r="C66" s="28"/>
      <c r="G66" s="35"/>
    </row>
    <row r="67" spans="2:8" ht="24" x14ac:dyDescent="0.2">
      <c r="B67" s="8" t="s">
        <v>30</v>
      </c>
      <c r="C67" s="8" t="s">
        <v>2</v>
      </c>
      <c r="D67" s="8" t="s">
        <v>3</v>
      </c>
      <c r="E67" s="29"/>
      <c r="F67" s="8" t="s">
        <v>31</v>
      </c>
      <c r="G67" s="8" t="s">
        <v>2</v>
      </c>
      <c r="H67" s="8" t="s">
        <v>3</v>
      </c>
    </row>
    <row r="68" spans="2:8" x14ac:dyDescent="0.2">
      <c r="B68" s="10" t="s">
        <v>5</v>
      </c>
      <c r="C68" s="30"/>
      <c r="D68" s="14" t="str">
        <f>+IF(C68/$C$117=0,"",C68/$C$117)</f>
        <v/>
      </c>
      <c r="E68" s="13"/>
      <c r="F68" s="10" t="s">
        <v>5</v>
      </c>
      <c r="G68" s="30"/>
      <c r="H68" s="14" t="str">
        <f>+IF(G68/$C$119=0,"",G68/$C$119)</f>
        <v/>
      </c>
    </row>
    <row r="69" spans="2:8" x14ac:dyDescent="0.2">
      <c r="B69" s="10" t="s">
        <v>6</v>
      </c>
      <c r="C69" s="30"/>
      <c r="D69" s="14" t="str">
        <f t="shared" ref="D69:D79" si="8">+IF(C69/$C$117=0,"",C69/$C$117)</f>
        <v/>
      </c>
      <c r="E69" s="13"/>
      <c r="F69" s="10" t="s">
        <v>6</v>
      </c>
      <c r="G69" s="30"/>
      <c r="H69" s="14" t="str">
        <f t="shared" ref="H69:H79" si="9">+IF(G69/$C$119=0,"",G69/$C$119)</f>
        <v/>
      </c>
    </row>
    <row r="70" spans="2:8" x14ac:dyDescent="0.2">
      <c r="B70" s="10" t="s">
        <v>7</v>
      </c>
      <c r="C70" s="24"/>
      <c r="D70" s="14" t="str">
        <f t="shared" si="8"/>
        <v/>
      </c>
      <c r="E70" s="13"/>
      <c r="F70" s="10" t="s">
        <v>7</v>
      </c>
      <c r="G70" s="24"/>
      <c r="H70" s="14" t="str">
        <f t="shared" si="9"/>
        <v/>
      </c>
    </row>
    <row r="71" spans="2:8" x14ac:dyDescent="0.2">
      <c r="B71" s="10" t="s">
        <v>8</v>
      </c>
      <c r="C71" s="30"/>
      <c r="D71" s="14" t="str">
        <f t="shared" si="8"/>
        <v/>
      </c>
      <c r="E71" s="13"/>
      <c r="F71" s="10" t="s">
        <v>8</v>
      </c>
      <c r="G71" s="30"/>
      <c r="H71" s="14" t="str">
        <f t="shared" si="9"/>
        <v/>
      </c>
    </row>
    <row r="72" spans="2:8" x14ac:dyDescent="0.2">
      <c r="B72" s="10" t="s">
        <v>9</v>
      </c>
      <c r="C72" s="30">
        <v>1016144</v>
      </c>
      <c r="D72" s="14">
        <f t="shared" si="8"/>
        <v>5.7887008219081743E-5</v>
      </c>
      <c r="E72" s="13"/>
      <c r="F72" s="10" t="s">
        <v>9</v>
      </c>
      <c r="G72" s="30">
        <v>128344</v>
      </c>
      <c r="H72" s="14">
        <f t="shared" si="9"/>
        <v>2.0258419412224614E-5</v>
      </c>
    </row>
    <row r="73" spans="2:8" x14ac:dyDescent="0.2">
      <c r="B73" s="10" t="s">
        <v>10</v>
      </c>
      <c r="C73" s="30"/>
      <c r="D73" s="14" t="str">
        <f t="shared" si="8"/>
        <v/>
      </c>
      <c r="E73" s="13"/>
      <c r="F73" s="10" t="s">
        <v>10</v>
      </c>
      <c r="G73" s="30"/>
      <c r="H73" s="14" t="str">
        <f t="shared" si="9"/>
        <v/>
      </c>
    </row>
    <row r="74" spans="2:8" x14ac:dyDescent="0.2">
      <c r="B74" s="10" t="s">
        <v>11</v>
      </c>
      <c r="C74" s="30"/>
      <c r="D74" s="14" t="str">
        <f t="shared" si="8"/>
        <v/>
      </c>
      <c r="E74" s="13"/>
      <c r="F74" s="10" t="s">
        <v>11</v>
      </c>
      <c r="G74" s="30"/>
      <c r="H74" s="14" t="str">
        <f t="shared" si="9"/>
        <v/>
      </c>
    </row>
    <row r="75" spans="2:8" x14ac:dyDescent="0.2">
      <c r="B75" s="10" t="s">
        <v>12</v>
      </c>
      <c r="C75" s="33"/>
      <c r="D75" s="14" t="str">
        <f t="shared" si="8"/>
        <v/>
      </c>
      <c r="E75" s="13"/>
      <c r="F75" s="10" t="s">
        <v>12</v>
      </c>
      <c r="G75" s="33"/>
      <c r="H75" s="14" t="str">
        <f t="shared" si="9"/>
        <v/>
      </c>
    </row>
    <row r="76" spans="2:8" x14ac:dyDescent="0.2">
      <c r="B76" s="10" t="s">
        <v>13</v>
      </c>
      <c r="C76" s="33">
        <v>-221293302</v>
      </c>
      <c r="D76" s="14">
        <f t="shared" si="8"/>
        <v>-1.2606488048644423E-2</v>
      </c>
      <c r="E76" s="13"/>
      <c r="F76" s="10" t="s">
        <v>13</v>
      </c>
      <c r="G76" s="33">
        <v>-152534</v>
      </c>
      <c r="H76" s="14">
        <f t="shared" si="9"/>
        <v>-2.4076682561119097E-5</v>
      </c>
    </row>
    <row r="77" spans="2:8" x14ac:dyDescent="0.2">
      <c r="B77" s="10" t="s">
        <v>14</v>
      </c>
      <c r="C77" s="30">
        <v>70587932</v>
      </c>
      <c r="D77" s="14">
        <f t="shared" si="8"/>
        <v>4.0212058525681237E-3</v>
      </c>
      <c r="E77" s="13"/>
      <c r="F77" s="10" t="s">
        <v>14</v>
      </c>
      <c r="G77" s="30">
        <v>26724519</v>
      </c>
      <c r="H77" s="14">
        <f t="shared" si="9"/>
        <v>4.2183235249950565E-3</v>
      </c>
    </row>
    <row r="78" spans="2:8" x14ac:dyDescent="0.2">
      <c r="B78" s="10" t="s">
        <v>15</v>
      </c>
      <c r="C78" s="33"/>
      <c r="D78" s="14" t="str">
        <f t="shared" si="8"/>
        <v/>
      </c>
      <c r="E78" s="13"/>
      <c r="F78" s="10" t="s">
        <v>15</v>
      </c>
      <c r="G78" s="33"/>
      <c r="H78" s="14" t="str">
        <f t="shared" si="9"/>
        <v/>
      </c>
    </row>
    <row r="79" spans="2:8" x14ac:dyDescent="0.2">
      <c r="B79" s="10" t="s">
        <v>16</v>
      </c>
      <c r="C79" s="33">
        <v>-21311</v>
      </c>
      <c r="D79" s="14">
        <f t="shared" si="8"/>
        <v>-1.2140307202097842E-6</v>
      </c>
      <c r="E79" s="13"/>
      <c r="F79" s="10" t="s">
        <v>16</v>
      </c>
      <c r="G79" s="33">
        <v>-16229</v>
      </c>
      <c r="H79" s="14">
        <f t="shared" si="9"/>
        <v>-2.561661539620031E-6</v>
      </c>
    </row>
    <row r="80" spans="2:8" s="22" customFormat="1" x14ac:dyDescent="0.2">
      <c r="B80" s="18" t="s">
        <v>17</v>
      </c>
      <c r="C80" s="19">
        <f>SUM(C68:C79)</f>
        <v>-149710537</v>
      </c>
      <c r="D80" s="20">
        <f>SUM(D68:D79)</f>
        <v>-8.5286092185774282E-3</v>
      </c>
      <c r="E80" s="21"/>
      <c r="F80" s="18" t="s">
        <v>17</v>
      </c>
      <c r="G80" s="19">
        <f>SUM(G68:G79)</f>
        <v>26684100</v>
      </c>
      <c r="H80" s="20">
        <f>SUM(H68:H79)</f>
        <v>4.2119436003065424E-3</v>
      </c>
    </row>
    <row r="81" spans="2:7" ht="4.5" customHeight="1" x14ac:dyDescent="0.2">
      <c r="C81" s="28"/>
      <c r="G81" s="35"/>
    </row>
    <row r="82" spans="2:7" ht="25.5" customHeight="1" x14ac:dyDescent="0.2">
      <c r="B82" s="8" t="s">
        <v>32</v>
      </c>
      <c r="C82" s="8" t="s">
        <v>2</v>
      </c>
      <c r="D82" s="8" t="s">
        <v>3</v>
      </c>
      <c r="G82" s="35"/>
    </row>
    <row r="83" spans="2:7" ht="12.75" customHeight="1" x14ac:dyDescent="0.2">
      <c r="B83" s="10" t="s">
        <v>5</v>
      </c>
      <c r="C83" s="36"/>
      <c r="D83" s="14" t="str">
        <f>+IF(C83/$C$125=0,"",C83/$C$125)</f>
        <v/>
      </c>
      <c r="G83" s="35" t="s">
        <v>33</v>
      </c>
    </row>
    <row r="84" spans="2:7" ht="12.75" customHeight="1" x14ac:dyDescent="0.2">
      <c r="B84" s="10" t="s">
        <v>6</v>
      </c>
      <c r="C84" s="36"/>
      <c r="D84" s="14" t="str">
        <f t="shared" ref="D84:D94" si="10">+IF(C84/$C$125=0,"",C84/$C$125)</f>
        <v/>
      </c>
      <c r="G84" s="35" t="s">
        <v>33</v>
      </c>
    </row>
    <row r="85" spans="2:7" ht="12.75" customHeight="1" x14ac:dyDescent="0.2">
      <c r="B85" s="10" t="s">
        <v>7</v>
      </c>
      <c r="C85" s="36"/>
      <c r="D85" s="14" t="str">
        <f t="shared" si="10"/>
        <v/>
      </c>
      <c r="G85" s="35"/>
    </row>
    <row r="86" spans="2:7" ht="12.75" customHeight="1" x14ac:dyDescent="0.2">
      <c r="B86" s="10" t="s">
        <v>8</v>
      </c>
      <c r="C86" s="36"/>
      <c r="D86" s="14" t="str">
        <f t="shared" si="10"/>
        <v/>
      </c>
      <c r="G86" s="35"/>
    </row>
    <row r="87" spans="2:7" ht="12.75" customHeight="1" x14ac:dyDescent="0.2">
      <c r="B87" s="10" t="s">
        <v>9</v>
      </c>
      <c r="C87" s="36">
        <v>-4.62</v>
      </c>
      <c r="D87" s="14">
        <f t="shared" si="10"/>
        <v>-6.5028402185995327E-8</v>
      </c>
      <c r="G87" s="35"/>
    </row>
    <row r="88" spans="2:7" ht="12.75" customHeight="1" x14ac:dyDescent="0.2">
      <c r="B88" s="10" t="s">
        <v>10</v>
      </c>
      <c r="C88" s="36"/>
      <c r="D88" s="14" t="str">
        <f t="shared" si="10"/>
        <v/>
      </c>
      <c r="G88" s="38"/>
    </row>
    <row r="89" spans="2:7" ht="12.75" customHeight="1" x14ac:dyDescent="0.2">
      <c r="B89" s="10" t="s">
        <v>11</v>
      </c>
      <c r="C89" s="36"/>
      <c r="D89" s="14" t="str">
        <f t="shared" si="10"/>
        <v/>
      </c>
      <c r="G89" s="39"/>
    </row>
    <row r="90" spans="2:7" s="22" customFormat="1" ht="12.75" customHeight="1" x14ac:dyDescent="0.2">
      <c r="B90" s="10" t="s">
        <v>12</v>
      </c>
      <c r="C90" s="37">
        <v>51265.304199999999</v>
      </c>
      <c r="D90" s="14">
        <f t="shared" si="10"/>
        <v>7.2158026400541029E-4</v>
      </c>
      <c r="E90" s="40"/>
      <c r="G90" s="41"/>
    </row>
    <row r="91" spans="2:7" ht="12.75" customHeight="1" x14ac:dyDescent="0.2">
      <c r="B91" s="10" t="s">
        <v>13</v>
      </c>
      <c r="C91" s="37"/>
      <c r="D91" s="14" t="str">
        <f t="shared" si="10"/>
        <v/>
      </c>
      <c r="G91" s="35"/>
    </row>
    <row r="92" spans="2:7" ht="12.75" customHeight="1" x14ac:dyDescent="0.2">
      <c r="B92" s="10" t="s">
        <v>14</v>
      </c>
      <c r="C92" s="36">
        <v>-165742.2873</v>
      </c>
      <c r="D92" s="14">
        <f t="shared" si="10"/>
        <v>-2.332890934582508E-3</v>
      </c>
      <c r="G92" s="35"/>
    </row>
    <row r="93" spans="2:7" ht="12.75" customHeight="1" x14ac:dyDescent="0.2">
      <c r="B93" s="10" t="s">
        <v>15</v>
      </c>
      <c r="C93" s="37"/>
      <c r="D93" s="14" t="str">
        <f t="shared" si="10"/>
        <v/>
      </c>
      <c r="G93" s="35"/>
    </row>
    <row r="94" spans="2:7" ht="12.75" customHeight="1" x14ac:dyDescent="0.2">
      <c r="B94" s="10" t="s">
        <v>16</v>
      </c>
      <c r="C94" s="37"/>
      <c r="D94" s="14" t="str">
        <f t="shared" si="10"/>
        <v/>
      </c>
      <c r="G94" s="35"/>
    </row>
    <row r="95" spans="2:7" ht="12.75" customHeight="1" x14ac:dyDescent="0.2">
      <c r="B95" s="18" t="s">
        <v>17</v>
      </c>
      <c r="C95" s="26">
        <f>SUM(C83:C94)</f>
        <v>-114481.60310000001</v>
      </c>
      <c r="D95" s="42">
        <f>SUM(D83:D94)</f>
        <v>-1.6113756989792837E-3</v>
      </c>
      <c r="F95" s="43"/>
      <c r="G95" s="44"/>
    </row>
    <row r="96" spans="2:7" ht="15" customHeight="1" x14ac:dyDescent="0.2">
      <c r="C96" s="28"/>
      <c r="G96" s="35"/>
    </row>
    <row r="97" spans="2:7" ht="4.5" hidden="1" customHeight="1" x14ac:dyDescent="0.2">
      <c r="C97" s="28"/>
      <c r="G97" s="35"/>
    </row>
    <row r="98" spans="2:7" ht="25.5" hidden="1" customHeight="1" x14ac:dyDescent="0.2">
      <c r="B98" s="8" t="s">
        <v>27</v>
      </c>
      <c r="C98" s="8"/>
      <c r="D98" s="8" t="s">
        <v>3</v>
      </c>
      <c r="E98" s="23"/>
      <c r="F98" s="3"/>
    </row>
    <row r="99" spans="2:7" ht="12.75" hidden="1" customHeight="1" x14ac:dyDescent="0.2">
      <c r="B99" s="45"/>
      <c r="C99" s="46"/>
      <c r="D99" s="14" t="str">
        <f>+IF(C99/$C$124=0,"",C99/$C$124)</f>
        <v/>
      </c>
      <c r="E99" s="17"/>
      <c r="F99" s="3"/>
    </row>
    <row r="100" spans="2:7" ht="12.75" hidden="1" customHeight="1" x14ac:dyDescent="0.2">
      <c r="B100" s="47" t="s">
        <v>34</v>
      </c>
      <c r="C100" s="48"/>
      <c r="D100" s="14" t="str">
        <f t="shared" ref="D100:D105" si="11">+IF(C100/$C$124=0,"",C100/$C$124)</f>
        <v/>
      </c>
      <c r="E100" s="17"/>
      <c r="F100" s="3"/>
    </row>
    <row r="101" spans="2:7" ht="12.75" hidden="1" customHeight="1" x14ac:dyDescent="0.2">
      <c r="B101" s="47" t="s">
        <v>35</v>
      </c>
      <c r="C101" s="48"/>
      <c r="D101" s="14" t="str">
        <f t="shared" si="11"/>
        <v/>
      </c>
      <c r="E101" s="17"/>
      <c r="F101" s="3"/>
    </row>
    <row r="102" spans="2:7" ht="12.75" hidden="1" customHeight="1" x14ac:dyDescent="0.2">
      <c r="B102" s="47" t="s">
        <v>36</v>
      </c>
      <c r="C102" s="48"/>
      <c r="D102" s="14" t="str">
        <f t="shared" si="11"/>
        <v/>
      </c>
      <c r="E102" s="17"/>
      <c r="F102" s="3"/>
    </row>
    <row r="103" spans="2:7" ht="12.75" hidden="1" customHeight="1" x14ac:dyDescent="0.2">
      <c r="B103" s="47" t="s">
        <v>37</v>
      </c>
      <c r="C103" s="48"/>
      <c r="D103" s="14" t="str">
        <f t="shared" si="11"/>
        <v/>
      </c>
      <c r="E103" s="17"/>
      <c r="F103" s="3"/>
    </row>
    <row r="104" spans="2:7" ht="12.75" hidden="1" customHeight="1" x14ac:dyDescent="0.2">
      <c r="B104" s="47" t="s">
        <v>38</v>
      </c>
      <c r="C104" s="49"/>
      <c r="D104" s="14" t="str">
        <f t="shared" si="11"/>
        <v/>
      </c>
      <c r="E104" s="17"/>
      <c r="F104" s="3"/>
    </row>
    <row r="105" spans="2:7" ht="12.75" hidden="1" customHeight="1" x14ac:dyDescent="0.2">
      <c r="B105" s="47"/>
      <c r="C105" s="46"/>
      <c r="D105" s="14" t="str">
        <f t="shared" si="11"/>
        <v/>
      </c>
      <c r="E105" s="17"/>
      <c r="F105" s="3"/>
    </row>
    <row r="106" spans="2:7" s="22" customFormat="1" ht="12.75" hidden="1" customHeight="1" x14ac:dyDescent="0.2">
      <c r="B106" s="18" t="s">
        <v>17</v>
      </c>
      <c r="C106" s="50"/>
      <c r="D106" s="20">
        <f>SUM(D99:D105)</f>
        <v>0</v>
      </c>
      <c r="E106" s="21"/>
    </row>
    <row r="107" spans="2:7" s="22" customFormat="1" ht="12.75" hidden="1" customHeight="1" x14ac:dyDescent="0.2">
      <c r="B107" s="40"/>
      <c r="C107" s="51"/>
      <c r="D107" s="21"/>
      <c r="E107" s="21"/>
    </row>
    <row r="108" spans="2:7" s="22" customFormat="1" ht="12.75" hidden="1" customHeight="1" x14ac:dyDescent="0.2">
      <c r="B108" s="40"/>
      <c r="C108" s="51"/>
      <c r="D108" s="21"/>
      <c r="E108" s="21"/>
    </row>
    <row r="109" spans="2:7" s="22" customFormat="1" ht="12.75" hidden="1" customHeight="1" x14ac:dyDescent="0.2">
      <c r="B109" s="40"/>
      <c r="C109" s="51"/>
      <c r="D109" s="21"/>
      <c r="E109" s="21"/>
    </row>
    <row r="110" spans="2:7" s="22" customFormat="1" ht="12.75" hidden="1" customHeight="1" x14ac:dyDescent="0.2">
      <c r="B110" s="40"/>
      <c r="C110" s="51"/>
      <c r="D110" s="21"/>
      <c r="E110" s="21"/>
    </row>
    <row r="111" spans="2:7" s="22" customFormat="1" ht="12.75" hidden="1" customHeight="1" x14ac:dyDescent="0.2">
      <c r="B111" s="40"/>
      <c r="C111" s="51"/>
      <c r="D111" s="21"/>
      <c r="E111" s="21"/>
    </row>
    <row r="112" spans="2:7" s="22" customFormat="1" ht="12.75" hidden="1" customHeight="1" x14ac:dyDescent="0.2">
      <c r="B112" s="40"/>
      <c r="C112" s="51"/>
      <c r="D112" s="21"/>
      <c r="E112" s="21"/>
    </row>
    <row r="113" spans="1:13" x14ac:dyDescent="0.2">
      <c r="B113" s="3"/>
      <c r="C113" s="52"/>
      <c r="D113" s="17"/>
      <c r="E113" s="53"/>
      <c r="F113" s="3"/>
      <c r="H113" s="17"/>
    </row>
    <row r="114" spans="1:13" s="7" customFormat="1" ht="41.25" customHeight="1" x14ac:dyDescent="0.2">
      <c r="B114" s="8" t="s">
        <v>39</v>
      </c>
      <c r="C114" s="8"/>
      <c r="D114" s="8" t="s">
        <v>40</v>
      </c>
      <c r="F114" s="8" t="s">
        <v>41</v>
      </c>
    </row>
    <row r="115" spans="1:13" x14ac:dyDescent="0.2">
      <c r="B115" s="54" t="s">
        <v>19</v>
      </c>
      <c r="C115" s="55">
        <v>39940584961</v>
      </c>
      <c r="D115" s="56"/>
      <c r="E115" s="1"/>
      <c r="F115" s="57"/>
      <c r="G115" s="16"/>
      <c r="H115" s="58"/>
      <c r="I115" s="59"/>
    </row>
    <row r="116" spans="1:13" x14ac:dyDescent="0.2">
      <c r="B116" s="54" t="s">
        <v>26</v>
      </c>
      <c r="C116" s="55">
        <v>30036097075</v>
      </c>
      <c r="D116" s="56"/>
      <c r="E116" s="60"/>
      <c r="F116" s="57"/>
      <c r="G116" s="61"/>
      <c r="H116" s="61"/>
      <c r="I116" s="59"/>
    </row>
    <row r="117" spans="1:13" x14ac:dyDescent="0.2">
      <c r="B117" s="54" t="s">
        <v>30</v>
      </c>
      <c r="C117" s="55">
        <v>17553921532</v>
      </c>
      <c r="D117" s="56"/>
      <c r="E117" s="60"/>
      <c r="F117" s="57"/>
      <c r="G117" s="16"/>
      <c r="H117" s="58"/>
      <c r="I117" s="59"/>
    </row>
    <row r="118" spans="1:13" x14ac:dyDescent="0.2">
      <c r="B118" s="54" t="s">
        <v>25</v>
      </c>
      <c r="C118" s="55">
        <v>4836164239</v>
      </c>
      <c r="D118" s="56"/>
      <c r="E118" s="60"/>
      <c r="F118" s="57"/>
      <c r="G118" s="61"/>
      <c r="H118" s="61"/>
      <c r="I118" s="59"/>
    </row>
    <row r="119" spans="1:13" x14ac:dyDescent="0.2">
      <c r="B119" s="54" t="s">
        <v>31</v>
      </c>
      <c r="C119" s="55">
        <v>6335341242</v>
      </c>
      <c r="D119" s="56"/>
      <c r="E119" s="60"/>
      <c r="F119" s="57"/>
      <c r="G119" s="16"/>
      <c r="H119" s="58"/>
      <c r="I119" s="59"/>
    </row>
    <row r="120" spans="1:13" x14ac:dyDescent="0.2">
      <c r="B120" s="54" t="s">
        <v>1</v>
      </c>
      <c r="C120" s="55">
        <v>79553792808</v>
      </c>
      <c r="D120" s="57">
        <v>5208447819</v>
      </c>
      <c r="F120" s="57">
        <f>+C120+D120</f>
        <v>84762240627</v>
      </c>
      <c r="G120" s="61"/>
      <c r="H120" s="61"/>
      <c r="I120" s="59"/>
    </row>
    <row r="121" spans="1:13" x14ac:dyDescent="0.2">
      <c r="B121" s="54" t="s">
        <v>18</v>
      </c>
      <c r="C121" s="62">
        <v>36530234.979999997</v>
      </c>
      <c r="D121" s="63">
        <v>75000</v>
      </c>
      <c r="F121" s="57">
        <f>+C121+D121</f>
        <v>36605234.979999997</v>
      </c>
      <c r="G121" s="16"/>
      <c r="H121" s="58"/>
      <c r="I121" s="59"/>
    </row>
    <row r="122" spans="1:13" x14ac:dyDescent="0.2">
      <c r="B122" s="54" t="s">
        <v>4</v>
      </c>
      <c r="C122" s="55">
        <v>6894222366</v>
      </c>
      <c r="D122" s="56"/>
      <c r="F122" s="57"/>
      <c r="G122" s="61"/>
      <c r="H122" s="61"/>
      <c r="I122" s="59"/>
    </row>
    <row r="123" spans="1:13" x14ac:dyDescent="0.2">
      <c r="B123" s="54" t="s">
        <v>24</v>
      </c>
      <c r="C123" s="55">
        <v>84963769380</v>
      </c>
      <c r="D123" s="56"/>
      <c r="F123" s="57"/>
      <c r="G123" s="16"/>
      <c r="H123" s="58"/>
      <c r="I123" s="59"/>
    </row>
    <row r="124" spans="1:13" x14ac:dyDescent="0.2">
      <c r="B124" s="54" t="s">
        <v>27</v>
      </c>
      <c r="C124" s="62">
        <v>99698807.519999996</v>
      </c>
      <c r="D124" s="56"/>
      <c r="E124" s="60"/>
      <c r="F124" s="57"/>
      <c r="G124" s="61"/>
      <c r="H124" s="61"/>
      <c r="I124" s="59"/>
    </row>
    <row r="125" spans="1:13" x14ac:dyDescent="0.2">
      <c r="B125" s="64" t="s">
        <v>42</v>
      </c>
      <c r="C125" s="65">
        <v>71045879.103500009</v>
      </c>
      <c r="D125" s="56"/>
      <c r="E125" s="60"/>
      <c r="F125" s="57"/>
      <c r="G125" s="7"/>
    </row>
    <row r="126" spans="1:13" x14ac:dyDescent="0.2">
      <c r="C126" s="66"/>
    </row>
    <row r="128" spans="1:13" s="3" customFormat="1" x14ac:dyDescent="0.2">
      <c r="A128" s="1"/>
      <c r="B128" s="1"/>
      <c r="C128" s="1"/>
      <c r="D128" s="67"/>
      <c r="F128" s="1"/>
      <c r="G128" s="1"/>
      <c r="H128" s="1"/>
      <c r="I128" s="1"/>
      <c r="J128" s="1"/>
      <c r="K128" s="1"/>
      <c r="L128" s="1"/>
      <c r="M128" s="1"/>
    </row>
    <row r="129" spans="1:13" s="3" customFormat="1" x14ac:dyDescent="0.2">
      <c r="A129" s="1"/>
      <c r="B129" s="1"/>
      <c r="C129" s="1"/>
      <c r="D129" s="67"/>
      <c r="F129" s="1"/>
      <c r="G129" s="1"/>
      <c r="H129" s="1"/>
      <c r="I129" s="1"/>
      <c r="J129" s="1"/>
      <c r="K129" s="1"/>
      <c r="L129" s="1"/>
      <c r="M129" s="1"/>
    </row>
    <row r="130" spans="1:13" s="3" customFormat="1" x14ac:dyDescent="0.2">
      <c r="A130" s="1"/>
      <c r="B130" s="1"/>
      <c r="C130" s="1"/>
      <c r="D130" s="67"/>
      <c r="F130" s="1"/>
      <c r="G130" s="1"/>
      <c r="H130" s="1"/>
      <c r="I130" s="1"/>
      <c r="J130" s="1"/>
      <c r="K130" s="1"/>
      <c r="L130" s="1"/>
      <c r="M130" s="1"/>
    </row>
  </sheetData>
  <mergeCells count="2">
    <mergeCell ref="B2:H2"/>
    <mergeCell ref="B4:H4"/>
  </mergeCells>
  <conditionalFormatting sqref="C104">
    <cfRule type="cellIs" dxfId="82" priority="48" stopIfTrue="1" operator="lessThan">
      <formula>0</formula>
    </cfRule>
  </conditionalFormatting>
  <conditionalFormatting sqref="C29:C33">
    <cfRule type="cellIs" dxfId="81" priority="47" stopIfTrue="1" operator="lessThan">
      <formula>0</formula>
    </cfRule>
  </conditionalFormatting>
  <conditionalFormatting sqref="C22">
    <cfRule type="cellIs" dxfId="80" priority="45" stopIfTrue="1" operator="lessThan">
      <formula>0</formula>
    </cfRule>
  </conditionalFormatting>
  <conditionalFormatting sqref="C25:C28">
    <cfRule type="cellIs" dxfId="79" priority="44" stopIfTrue="1" operator="lessThan">
      <formula>0</formula>
    </cfRule>
  </conditionalFormatting>
  <conditionalFormatting sqref="C22:C24">
    <cfRule type="cellIs" dxfId="78" priority="46" stopIfTrue="1" operator="lessThan">
      <formula>0</formula>
    </cfRule>
  </conditionalFormatting>
  <conditionalFormatting sqref="C40:C43">
    <cfRule type="cellIs" dxfId="77" priority="40" stopIfTrue="1" operator="lessThan">
      <formula>0</formula>
    </cfRule>
  </conditionalFormatting>
  <conditionalFormatting sqref="G44 G46:G48">
    <cfRule type="cellIs" dxfId="76" priority="39" stopIfTrue="1" operator="lessThan">
      <formula>0</formula>
    </cfRule>
  </conditionalFormatting>
  <conditionalFormatting sqref="G37">
    <cfRule type="cellIs" dxfId="75" priority="37" stopIfTrue="1" operator="lessThan">
      <formula>0</formula>
    </cfRule>
  </conditionalFormatting>
  <conditionalFormatting sqref="C44:C48">
    <cfRule type="cellIs" dxfId="74" priority="43" stopIfTrue="1" operator="lessThan">
      <formula>0</formula>
    </cfRule>
  </conditionalFormatting>
  <conditionalFormatting sqref="C37:C39">
    <cfRule type="cellIs" dxfId="73" priority="42" stopIfTrue="1" operator="lessThan">
      <formula>0</formula>
    </cfRule>
  </conditionalFormatting>
  <conditionalFormatting sqref="C37">
    <cfRule type="cellIs" dxfId="72" priority="41" stopIfTrue="1" operator="lessThan">
      <formula>0</formula>
    </cfRule>
  </conditionalFormatting>
  <conditionalFormatting sqref="C56:C59">
    <cfRule type="cellIs" dxfId="71" priority="32" stopIfTrue="1" operator="lessThan">
      <formula>0</formula>
    </cfRule>
  </conditionalFormatting>
  <conditionalFormatting sqref="G37:G39">
    <cfRule type="cellIs" dxfId="70" priority="38" stopIfTrue="1" operator="lessThan">
      <formula>0</formula>
    </cfRule>
  </conditionalFormatting>
  <conditionalFormatting sqref="G40:G43">
    <cfRule type="cellIs" dxfId="69" priority="36" stopIfTrue="1" operator="lessThan">
      <formula>0</formula>
    </cfRule>
  </conditionalFormatting>
  <conditionalFormatting sqref="C60:C64">
    <cfRule type="cellIs" dxfId="68" priority="35" stopIfTrue="1" operator="lessThan">
      <formula>0</formula>
    </cfRule>
  </conditionalFormatting>
  <conditionalFormatting sqref="C53:C55">
    <cfRule type="cellIs" dxfId="67" priority="34" stopIfTrue="1" operator="lessThan">
      <formula>0</formula>
    </cfRule>
  </conditionalFormatting>
  <conditionalFormatting sqref="C53">
    <cfRule type="cellIs" dxfId="66" priority="33" stopIfTrue="1" operator="lessThan">
      <formula>0</formula>
    </cfRule>
  </conditionalFormatting>
  <conditionalFormatting sqref="C75:C78">
    <cfRule type="cellIs" dxfId="65" priority="31" stopIfTrue="1" operator="lessThan">
      <formula>0</formula>
    </cfRule>
  </conditionalFormatting>
  <conditionalFormatting sqref="C68:C70">
    <cfRule type="cellIs" dxfId="64" priority="30" stopIfTrue="1" operator="lessThan">
      <formula>0</formula>
    </cfRule>
  </conditionalFormatting>
  <conditionalFormatting sqref="C68">
    <cfRule type="cellIs" dxfId="63" priority="29" stopIfTrue="1" operator="lessThan">
      <formula>0</formula>
    </cfRule>
  </conditionalFormatting>
  <conditionalFormatting sqref="C71:C74">
    <cfRule type="cellIs" dxfId="62" priority="28" stopIfTrue="1" operator="lessThan">
      <formula>0</formula>
    </cfRule>
  </conditionalFormatting>
  <conditionalFormatting sqref="G75:G79">
    <cfRule type="cellIs" dxfId="61" priority="27" stopIfTrue="1" operator="lessThan">
      <formula>0</formula>
    </cfRule>
  </conditionalFormatting>
  <conditionalFormatting sqref="G68:G70">
    <cfRule type="cellIs" dxfId="60" priority="26" stopIfTrue="1" operator="lessThan">
      <formula>0</formula>
    </cfRule>
  </conditionalFormatting>
  <conditionalFormatting sqref="G68">
    <cfRule type="cellIs" dxfId="59" priority="25" stopIfTrue="1" operator="lessThan">
      <formula>0</formula>
    </cfRule>
  </conditionalFormatting>
  <conditionalFormatting sqref="G71:G74">
    <cfRule type="cellIs" dxfId="58" priority="24" stopIfTrue="1" operator="lessThan">
      <formula>0</formula>
    </cfRule>
  </conditionalFormatting>
  <conditionalFormatting sqref="C79">
    <cfRule type="cellIs" dxfId="57" priority="23" stopIfTrue="1" operator="lessThan">
      <formula>0</formula>
    </cfRule>
  </conditionalFormatting>
  <conditionalFormatting sqref="G56:G59">
    <cfRule type="cellIs" dxfId="56" priority="19" stopIfTrue="1" operator="lessThan">
      <formula>0</formula>
    </cfRule>
  </conditionalFormatting>
  <conditionalFormatting sqref="G60:G64">
    <cfRule type="cellIs" dxfId="55" priority="22" stopIfTrue="1" operator="lessThan">
      <formula>0</formula>
    </cfRule>
  </conditionalFormatting>
  <conditionalFormatting sqref="G53:G55">
    <cfRule type="cellIs" dxfId="54" priority="21" stopIfTrue="1" operator="lessThan">
      <formula>0</formula>
    </cfRule>
  </conditionalFormatting>
  <conditionalFormatting sqref="G53">
    <cfRule type="cellIs" dxfId="53" priority="20" stopIfTrue="1" operator="lessThan">
      <formula>0</formula>
    </cfRule>
  </conditionalFormatting>
  <conditionalFormatting sqref="C90:C93">
    <cfRule type="cellIs" dxfId="52" priority="18" stopIfTrue="1" operator="lessThan">
      <formula>0</formula>
    </cfRule>
  </conditionalFormatting>
  <conditionalFormatting sqref="C83:C85">
    <cfRule type="cellIs" dxfId="51" priority="17" stopIfTrue="1" operator="lessThan">
      <formula>0</formula>
    </cfRule>
  </conditionalFormatting>
  <conditionalFormatting sqref="C83">
    <cfRule type="cellIs" dxfId="50" priority="16" stopIfTrue="1" operator="lessThan">
      <formula>0</formula>
    </cfRule>
  </conditionalFormatting>
  <conditionalFormatting sqref="C86:C89">
    <cfRule type="cellIs" dxfId="49" priority="15" stopIfTrue="1" operator="lessThan">
      <formula>0</formula>
    </cfRule>
  </conditionalFormatting>
  <conditionalFormatting sqref="C94">
    <cfRule type="cellIs" dxfId="48" priority="14" stopIfTrue="1" operator="lessThan">
      <formula>0</formula>
    </cfRule>
  </conditionalFormatting>
  <conditionalFormatting sqref="G29:G33">
    <cfRule type="cellIs" dxfId="47" priority="13" stopIfTrue="1" operator="lessThan">
      <formula>0</formula>
    </cfRule>
  </conditionalFormatting>
  <conditionalFormatting sqref="G22:G24">
    <cfRule type="cellIs" dxfId="46" priority="12" stopIfTrue="1" operator="lessThan">
      <formula>0</formula>
    </cfRule>
  </conditionalFormatting>
  <conditionalFormatting sqref="G25:G28">
    <cfRule type="cellIs" dxfId="45" priority="10" stopIfTrue="1" operator="lessThan">
      <formula>0</formula>
    </cfRule>
  </conditionalFormatting>
  <conditionalFormatting sqref="G22">
    <cfRule type="cellIs" dxfId="44" priority="11" stopIfTrue="1" operator="lessThan">
      <formula>0</formula>
    </cfRule>
  </conditionalFormatting>
  <conditionalFormatting sqref="G45">
    <cfRule type="cellIs" dxfId="43" priority="9" stopIfTrue="1" operator="lessThan">
      <formula>0</formula>
    </cfRule>
  </conditionalFormatting>
  <conditionalFormatting sqref="G14:G18">
    <cfRule type="cellIs" dxfId="42" priority="8" stopIfTrue="1" operator="lessThan">
      <formula>0</formula>
    </cfRule>
  </conditionalFormatting>
  <conditionalFormatting sqref="G7:G9">
    <cfRule type="cellIs" dxfId="41" priority="7" stopIfTrue="1" operator="lessThan">
      <formula>0</formula>
    </cfRule>
  </conditionalFormatting>
  <conditionalFormatting sqref="G10:G13">
    <cfRule type="cellIs" dxfId="40" priority="5" stopIfTrue="1" operator="lessThan">
      <formula>0</formula>
    </cfRule>
  </conditionalFormatting>
  <conditionalFormatting sqref="G7">
    <cfRule type="cellIs" dxfId="39" priority="6" stopIfTrue="1" operator="lessThan">
      <formula>0</formula>
    </cfRule>
  </conditionalFormatting>
  <conditionalFormatting sqref="C14:C18">
    <cfRule type="cellIs" dxfId="38" priority="4" stopIfTrue="1" operator="lessThan">
      <formula>0</formula>
    </cfRule>
  </conditionalFormatting>
  <conditionalFormatting sqref="C7:C9">
    <cfRule type="cellIs" dxfId="37" priority="3" stopIfTrue="1" operator="lessThan">
      <formula>0</formula>
    </cfRule>
  </conditionalFormatting>
  <conditionalFormatting sqref="C10:C13">
    <cfRule type="cellIs" dxfId="36" priority="1" stopIfTrue="1" operator="lessThan">
      <formula>0</formula>
    </cfRule>
  </conditionalFormatting>
  <conditionalFormatting sqref="C7">
    <cfRule type="cellIs" dxfId="35" priority="2" stopIfTrue="1" operator="lessThan">
      <formula>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BORRA">
                <anchor moveWithCells="1" sizeWithCells="1">
                  <from>
                    <xdr:col>9</xdr:col>
                    <xdr:colOff>9525</xdr:colOff>
                    <xdr:row>5</xdr:row>
                    <xdr:rowOff>0</xdr:rowOff>
                  </from>
                  <to>
                    <xdr:col>9</xdr:col>
                    <xdr:colOff>752475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CE78D-83CE-4F24-B402-7119325A349F}">
  <dimension ref="A2:L56"/>
  <sheetViews>
    <sheetView tabSelected="1" topLeftCell="B1" zoomScale="90" zoomScaleNormal="90" workbookViewId="0">
      <selection activeCell="B4" sqref="B4:H4"/>
    </sheetView>
  </sheetViews>
  <sheetFormatPr baseColWidth="10" defaultRowHeight="12.75" x14ac:dyDescent="0.2"/>
  <cols>
    <col min="1" max="1" width="3" style="68" customWidth="1"/>
    <col min="2" max="2" width="31.85546875" style="68" customWidth="1"/>
    <col min="3" max="3" width="20.5703125" style="68" customWidth="1"/>
    <col min="4" max="4" width="12.85546875" style="68" customWidth="1"/>
    <col min="5" max="5" width="1.5703125" style="70" customWidth="1"/>
    <col min="6" max="6" width="31.85546875" style="68" customWidth="1"/>
    <col min="7" max="7" width="15.7109375" style="68" customWidth="1"/>
    <col min="8" max="8" width="16.42578125" style="68" customWidth="1"/>
    <col min="9" max="9" width="1.7109375" style="68" customWidth="1"/>
    <col min="10" max="10" width="35.28515625" style="68" bestFit="1" customWidth="1"/>
    <col min="11" max="11" width="16.85546875" style="68" customWidth="1"/>
    <col min="12" max="12" width="11" style="68" bestFit="1" customWidth="1"/>
    <col min="13" max="16384" width="11.42578125" style="68"/>
  </cols>
  <sheetData>
    <row r="2" spans="1:12" ht="14.25" customHeight="1" x14ac:dyDescent="0.2">
      <c r="B2" s="69" t="s">
        <v>0</v>
      </c>
      <c r="C2" s="69"/>
      <c r="D2" s="69"/>
      <c r="E2" s="69"/>
      <c r="F2" s="69"/>
      <c r="G2" s="69"/>
      <c r="H2" s="69"/>
    </row>
    <row r="3" spans="1:12" ht="7.5" customHeight="1" x14ac:dyDescent="0.2"/>
    <row r="4" spans="1:12" x14ac:dyDescent="0.2">
      <c r="A4" s="71"/>
      <c r="B4" s="72">
        <v>43160</v>
      </c>
      <c r="C4" s="72"/>
      <c r="D4" s="72"/>
      <c r="E4" s="72"/>
      <c r="F4" s="72"/>
      <c r="G4" s="72"/>
      <c r="H4" s="72"/>
    </row>
    <row r="5" spans="1:12" ht="14.1" customHeight="1" x14ac:dyDescent="0.2">
      <c r="A5" s="71"/>
      <c r="B5" s="71"/>
    </row>
    <row r="6" spans="1:12" s="73" customFormat="1" ht="25.5" x14ac:dyDescent="0.2">
      <c r="B6" s="74" t="s">
        <v>43</v>
      </c>
      <c r="C6" s="74" t="s">
        <v>2</v>
      </c>
      <c r="D6" s="74" t="s">
        <v>3</v>
      </c>
      <c r="E6" s="75"/>
      <c r="F6" s="74" t="s">
        <v>44</v>
      </c>
      <c r="G6" s="74" t="s">
        <v>2</v>
      </c>
      <c r="H6" s="74" t="s">
        <v>3</v>
      </c>
      <c r="J6" s="74" t="s">
        <v>45</v>
      </c>
      <c r="K6" s="74" t="s">
        <v>2</v>
      </c>
      <c r="L6" s="74" t="s">
        <v>3</v>
      </c>
    </row>
    <row r="7" spans="1:12" ht="14.1" customHeight="1" x14ac:dyDescent="0.2">
      <c r="B7" s="76" t="s">
        <v>46</v>
      </c>
      <c r="C7" s="77">
        <v>85983</v>
      </c>
      <c r="D7" s="78">
        <f t="shared" ref="D7:D17" si="0">+IF(C7/$C$49=0,"",C7/$C$49)</f>
        <v>3.9468497365244729E-5</v>
      </c>
      <c r="E7" s="79"/>
      <c r="F7" s="76" t="s">
        <v>46</v>
      </c>
      <c r="G7" s="80">
        <v>12860438</v>
      </c>
      <c r="H7" s="81">
        <f t="shared" ref="H7:H17" si="1">+IF(G7/$C$50=0,"",G7/$C$50)</f>
        <v>2.0784318674756658E-4</v>
      </c>
      <c r="I7" s="82"/>
      <c r="J7" s="76" t="s">
        <v>46</v>
      </c>
      <c r="K7" s="80"/>
      <c r="L7" s="81" t="str">
        <f>+IF(K7/$C$55=0,"",K7/$C$55)</f>
        <v/>
      </c>
    </row>
    <row r="8" spans="1:12" ht="14.1" customHeight="1" x14ac:dyDescent="0.2">
      <c r="B8" s="83" t="s">
        <v>47</v>
      </c>
      <c r="C8" s="77">
        <v>9080330</v>
      </c>
      <c r="D8" s="78">
        <f t="shared" si="0"/>
        <v>4.1681144026208981E-3</v>
      </c>
      <c r="E8" s="79"/>
      <c r="F8" s="83" t="s">
        <v>47</v>
      </c>
      <c r="G8" s="80">
        <v>3630468</v>
      </c>
      <c r="H8" s="81">
        <f t="shared" si="1"/>
        <v>5.867358782842891E-5</v>
      </c>
      <c r="J8" s="83" t="s">
        <v>47</v>
      </c>
      <c r="K8" s="80">
        <v>32578936</v>
      </c>
      <c r="L8" s="81">
        <f t="shared" ref="L8:L17" si="2">+IF(K8/$C$55=0,"",K8/$C$55)</f>
        <v>4.2442800022487182E-3</v>
      </c>
    </row>
    <row r="9" spans="1:12" ht="14.1" customHeight="1" x14ac:dyDescent="0.2">
      <c r="B9" s="83" t="s">
        <v>7</v>
      </c>
      <c r="C9" s="77"/>
      <c r="D9" s="78" t="str">
        <f t="shared" si="0"/>
        <v/>
      </c>
      <c r="E9" s="79"/>
      <c r="F9" s="83" t="s">
        <v>7</v>
      </c>
      <c r="G9" s="80"/>
      <c r="H9" s="81" t="str">
        <f t="shared" si="1"/>
        <v/>
      </c>
      <c r="J9" s="83" t="s">
        <v>7</v>
      </c>
      <c r="K9" s="80"/>
      <c r="L9" s="81" t="str">
        <f t="shared" si="2"/>
        <v/>
      </c>
    </row>
    <row r="10" spans="1:12" ht="14.1" customHeight="1" x14ac:dyDescent="0.2">
      <c r="B10" s="76" t="s">
        <v>9</v>
      </c>
      <c r="C10" s="77">
        <v>44357</v>
      </c>
      <c r="D10" s="78">
        <f t="shared" si="0"/>
        <v>2.0361049714829215E-5</v>
      </c>
      <c r="E10" s="79"/>
      <c r="F10" s="83" t="s">
        <v>9</v>
      </c>
      <c r="G10" s="80">
        <v>23610</v>
      </c>
      <c r="H10" s="81">
        <f t="shared" si="1"/>
        <v>3.8157157937467195E-7</v>
      </c>
      <c r="J10" s="83" t="s">
        <v>9</v>
      </c>
      <c r="K10" s="80">
        <v>5079</v>
      </c>
      <c r="L10" s="81">
        <f t="shared" si="2"/>
        <v>6.616759409030805E-7</v>
      </c>
    </row>
    <row r="11" spans="1:12" ht="14.1" customHeight="1" x14ac:dyDescent="0.2">
      <c r="B11" s="76" t="s">
        <v>10</v>
      </c>
      <c r="C11" s="77"/>
      <c r="D11" s="78" t="str">
        <f t="shared" si="0"/>
        <v/>
      </c>
      <c r="E11" s="79"/>
      <c r="F11" s="83" t="s">
        <v>10</v>
      </c>
      <c r="G11" s="80">
        <f>-53376400+51848800</f>
        <v>-1527600</v>
      </c>
      <c r="H11" s="81">
        <f t="shared" si="1"/>
        <v>-2.4688214513034683E-5</v>
      </c>
      <c r="J11" s="83" t="s">
        <v>10</v>
      </c>
      <c r="K11" s="80"/>
      <c r="L11" s="81" t="str">
        <f t="shared" si="2"/>
        <v/>
      </c>
    </row>
    <row r="12" spans="1:12" ht="14.1" customHeight="1" x14ac:dyDescent="0.2">
      <c r="B12" s="83" t="s">
        <v>48</v>
      </c>
      <c r="C12" s="77"/>
      <c r="D12" s="78" t="str">
        <f t="shared" si="0"/>
        <v/>
      </c>
      <c r="E12" s="79"/>
      <c r="F12" s="83" t="s">
        <v>48</v>
      </c>
      <c r="G12" s="80"/>
      <c r="H12" s="81" t="str">
        <f t="shared" si="1"/>
        <v/>
      </c>
      <c r="J12" s="83" t="s">
        <v>48</v>
      </c>
      <c r="K12" s="80"/>
      <c r="L12" s="81" t="str">
        <f t="shared" si="2"/>
        <v/>
      </c>
    </row>
    <row r="13" spans="1:12" ht="14.1" customHeight="1" x14ac:dyDescent="0.2">
      <c r="B13" s="83" t="s">
        <v>12</v>
      </c>
      <c r="C13" s="77"/>
      <c r="D13" s="78" t="str">
        <f t="shared" si="0"/>
        <v/>
      </c>
      <c r="E13" s="79"/>
      <c r="F13" s="83" t="s">
        <v>12</v>
      </c>
      <c r="G13" s="80">
        <v>20198688</v>
      </c>
      <c r="H13" s="81">
        <f t="shared" si="1"/>
        <v>3.264398679142835E-4</v>
      </c>
      <c r="J13" s="83" t="s">
        <v>12</v>
      </c>
      <c r="K13" s="80"/>
      <c r="L13" s="81" t="str">
        <f t="shared" si="2"/>
        <v/>
      </c>
    </row>
    <row r="14" spans="1:12" ht="14.1" customHeight="1" x14ac:dyDescent="0.2">
      <c r="B14" s="83" t="s">
        <v>13</v>
      </c>
      <c r="C14" s="77">
        <v>-30274212</v>
      </c>
      <c r="D14" s="78">
        <f t="shared" si="0"/>
        <v>-1.3896673255839648E-2</v>
      </c>
      <c r="E14" s="79"/>
      <c r="F14" s="83" t="s">
        <v>13</v>
      </c>
      <c r="G14" s="80"/>
      <c r="H14" s="81" t="str">
        <f t="shared" si="1"/>
        <v/>
      </c>
      <c r="J14" s="83" t="s">
        <v>13</v>
      </c>
      <c r="K14" s="80">
        <f>-81961265+1125</f>
        <v>-81960140</v>
      </c>
      <c r="L14" s="81">
        <f t="shared" si="2"/>
        <v>-1.0677505956103209E-2</v>
      </c>
    </row>
    <row r="15" spans="1:12" ht="14.1" customHeight="1" x14ac:dyDescent="0.2">
      <c r="B15" s="83" t="s">
        <v>49</v>
      </c>
      <c r="C15" s="77"/>
      <c r="D15" s="78" t="str">
        <f t="shared" si="0"/>
        <v/>
      </c>
      <c r="E15" s="79"/>
      <c r="F15" s="83" t="s">
        <v>14</v>
      </c>
      <c r="G15" s="80"/>
      <c r="H15" s="81" t="str">
        <f t="shared" si="1"/>
        <v/>
      </c>
      <c r="J15" s="83" t="s">
        <v>14</v>
      </c>
      <c r="K15" s="80"/>
      <c r="L15" s="81" t="str">
        <f t="shared" si="2"/>
        <v/>
      </c>
    </row>
    <row r="16" spans="1:12" ht="14.1" customHeight="1" x14ac:dyDescent="0.2">
      <c r="B16" s="83" t="s">
        <v>15</v>
      </c>
      <c r="C16" s="77"/>
      <c r="D16" s="78" t="str">
        <f t="shared" si="0"/>
        <v/>
      </c>
      <c r="E16" s="79"/>
      <c r="F16" s="83" t="s">
        <v>15</v>
      </c>
      <c r="G16" s="80">
        <f>90633+33676</f>
        <v>124309</v>
      </c>
      <c r="H16" s="81">
        <f t="shared" si="1"/>
        <v>2.0090123447897541E-6</v>
      </c>
      <c r="J16" s="83" t="s">
        <v>15</v>
      </c>
      <c r="K16" s="80"/>
      <c r="L16" s="81" t="str">
        <f t="shared" si="2"/>
        <v/>
      </c>
    </row>
    <row r="17" spans="1:12" ht="14.1" customHeight="1" x14ac:dyDescent="0.2">
      <c r="B17" s="83" t="s">
        <v>16</v>
      </c>
      <c r="C17" s="84">
        <v>-65816</v>
      </c>
      <c r="D17" s="78">
        <f t="shared" si="0"/>
        <v>-3.0211304822941129E-5</v>
      </c>
      <c r="E17" s="79"/>
      <c r="F17" s="85" t="s">
        <v>16</v>
      </c>
      <c r="G17" s="80">
        <v>-277945</v>
      </c>
      <c r="H17" s="81">
        <f t="shared" si="1"/>
        <v>-4.4919912168273274E-6</v>
      </c>
      <c r="J17" s="85" t="s">
        <v>16</v>
      </c>
      <c r="K17" s="80">
        <v>-17113</v>
      </c>
      <c r="L17" s="81">
        <f t="shared" si="2"/>
        <v>-2.2294271267325096E-6</v>
      </c>
    </row>
    <row r="18" spans="1:12" ht="14.1" customHeight="1" x14ac:dyDescent="0.2">
      <c r="B18" s="86" t="s">
        <v>17</v>
      </c>
      <c r="C18" s="87"/>
      <c r="D18" s="88">
        <f>SUM(D7:D17)</f>
        <v>-9.6989406109616177E-3</v>
      </c>
      <c r="E18" s="79"/>
      <c r="F18" s="86" t="s">
        <v>17</v>
      </c>
      <c r="G18" s="89"/>
      <c r="H18" s="88">
        <f>SUM(H7:H17)</f>
        <v>5.6616702068458145E-4</v>
      </c>
      <c r="I18" s="90"/>
      <c r="J18" s="86" t="s">
        <v>17</v>
      </c>
      <c r="K18" s="89"/>
      <c r="L18" s="88">
        <f>SUM(L7:L17)</f>
        <v>-6.4347937050403207E-3</v>
      </c>
    </row>
    <row r="19" spans="1:12" ht="14.1" customHeight="1" x14ac:dyDescent="0.2">
      <c r="E19" s="79"/>
    </row>
    <row r="20" spans="1:12" ht="25.5" x14ac:dyDescent="0.2">
      <c r="B20" s="74" t="s">
        <v>50</v>
      </c>
      <c r="C20" s="74" t="s">
        <v>2</v>
      </c>
      <c r="D20" s="74" t="s">
        <v>3</v>
      </c>
      <c r="E20" s="91"/>
      <c r="F20" s="74" t="s">
        <v>51</v>
      </c>
      <c r="G20" s="74" t="s">
        <v>2</v>
      </c>
      <c r="H20" s="74" t="s">
        <v>3</v>
      </c>
      <c r="J20" s="74" t="s">
        <v>52</v>
      </c>
      <c r="K20" s="74" t="s">
        <v>2</v>
      </c>
      <c r="L20" s="74" t="s">
        <v>3</v>
      </c>
    </row>
    <row r="21" spans="1:12" ht="14.1" customHeight="1" x14ac:dyDescent="0.2">
      <c r="B21" s="76" t="s">
        <v>46</v>
      </c>
      <c r="C21" s="80">
        <v>34819114</v>
      </c>
      <c r="D21" s="81">
        <f t="shared" ref="D21:D31" si="3">+IF(C21/$C$51=0,"",C21/$C$51)</f>
        <v>2.3446527797762079E-4</v>
      </c>
      <c r="E21" s="92"/>
      <c r="F21" s="76" t="s">
        <v>46</v>
      </c>
      <c r="G21" s="80">
        <v>2534713</v>
      </c>
      <c r="H21" s="81">
        <f t="shared" ref="H21:H31" si="4">+IF(G21/$C$52=0,"",G21/$C$52)</f>
        <v>1.6254110608108531E-4</v>
      </c>
      <c r="J21" s="76" t="s">
        <v>46</v>
      </c>
      <c r="K21" s="80"/>
      <c r="L21" s="81" t="str">
        <f>+IF(K21/$C$56=0,"",K21/$C$56)</f>
        <v/>
      </c>
    </row>
    <row r="22" spans="1:12" ht="14.1" customHeight="1" x14ac:dyDescent="0.2">
      <c r="B22" s="83" t="s">
        <v>47</v>
      </c>
      <c r="C22" s="80">
        <v>16724117</v>
      </c>
      <c r="D22" s="81">
        <f t="shared" si="3"/>
        <v>1.1261701665743859E-4</v>
      </c>
      <c r="E22" s="92"/>
      <c r="F22" s="83" t="s">
        <v>47</v>
      </c>
      <c r="G22" s="93">
        <v>1341488</v>
      </c>
      <c r="H22" s="81">
        <f t="shared" si="4"/>
        <v>8.6024312541302682E-5</v>
      </c>
      <c r="J22" s="83" t="s">
        <v>47</v>
      </c>
      <c r="K22" s="80"/>
      <c r="L22" s="81" t="str">
        <f t="shared" ref="L22:L31" si="5">+IF(K22/$C$56=0,"",K22/$C$56)</f>
        <v/>
      </c>
    </row>
    <row r="23" spans="1:12" ht="14.1" customHeight="1" x14ac:dyDescent="0.2">
      <c r="B23" s="83" t="s">
        <v>7</v>
      </c>
      <c r="C23" s="80"/>
      <c r="D23" s="81" t="str">
        <f t="shared" si="3"/>
        <v/>
      </c>
      <c r="E23" s="92"/>
      <c r="F23" s="83" t="s">
        <v>7</v>
      </c>
      <c r="G23" s="93"/>
      <c r="H23" s="81" t="str">
        <f t="shared" si="4"/>
        <v/>
      </c>
      <c r="J23" s="83" t="s">
        <v>7</v>
      </c>
      <c r="K23" s="80"/>
      <c r="L23" s="81" t="str">
        <f t="shared" si="5"/>
        <v/>
      </c>
    </row>
    <row r="24" spans="1:12" ht="14.1" customHeight="1" x14ac:dyDescent="0.2">
      <c r="B24" s="83" t="s">
        <v>9</v>
      </c>
      <c r="C24" s="80">
        <v>2378241</v>
      </c>
      <c r="D24" s="81">
        <f t="shared" si="3"/>
        <v>1.6014621657598032E-5</v>
      </c>
      <c r="E24" s="92"/>
      <c r="F24" s="83" t="s">
        <v>9</v>
      </c>
      <c r="G24" s="80">
        <v>-69215</v>
      </c>
      <c r="H24" s="81">
        <f t="shared" si="4"/>
        <v>-4.4384838273217987E-6</v>
      </c>
      <c r="J24" s="83" t="s">
        <v>9</v>
      </c>
      <c r="K24" s="80"/>
      <c r="L24" s="81" t="str">
        <f t="shared" si="5"/>
        <v/>
      </c>
    </row>
    <row r="25" spans="1:12" ht="14.1" customHeight="1" x14ac:dyDescent="0.2">
      <c r="B25" s="83" t="s">
        <v>10</v>
      </c>
      <c r="C25" s="80">
        <v>-18944280</v>
      </c>
      <c r="D25" s="81">
        <f t="shared" si="3"/>
        <v>-1.2756717118895909E-4</v>
      </c>
      <c r="E25" s="92"/>
      <c r="F25" s="83" t="s">
        <v>10</v>
      </c>
      <c r="G25" s="80">
        <f>-54849500+53501500</f>
        <v>-1348000</v>
      </c>
      <c r="H25" s="81">
        <f t="shared" si="4"/>
        <v>-8.6441901310839922E-5</v>
      </c>
      <c r="J25" s="83" t="s">
        <v>10</v>
      </c>
      <c r="K25" s="80"/>
      <c r="L25" s="81" t="str">
        <f t="shared" si="5"/>
        <v/>
      </c>
    </row>
    <row r="26" spans="1:12" ht="14.1" customHeight="1" x14ac:dyDescent="0.2">
      <c r="B26" s="83" t="s">
        <v>48</v>
      </c>
      <c r="C26" s="94"/>
      <c r="D26" s="81" t="str">
        <f t="shared" si="3"/>
        <v/>
      </c>
      <c r="E26" s="92"/>
      <c r="F26" s="83" t="s">
        <v>48</v>
      </c>
      <c r="G26" s="80"/>
      <c r="H26" s="81" t="str">
        <f t="shared" si="4"/>
        <v/>
      </c>
      <c r="J26" s="83" t="s">
        <v>48</v>
      </c>
      <c r="K26" s="80"/>
      <c r="L26" s="81" t="str">
        <f t="shared" si="5"/>
        <v/>
      </c>
    </row>
    <row r="27" spans="1:12" ht="14.1" customHeight="1" x14ac:dyDescent="0.2">
      <c r="B27" s="83" t="s">
        <v>12</v>
      </c>
      <c r="C27" s="80">
        <v>55272840</v>
      </c>
      <c r="D27" s="81">
        <f t="shared" si="3"/>
        <v>3.7219677086592604E-4</v>
      </c>
      <c r="E27" s="92"/>
      <c r="F27" s="83" t="s">
        <v>12</v>
      </c>
      <c r="G27" s="80">
        <f>-27221+15805+13059+5+126990+1396133</f>
        <v>1524771</v>
      </c>
      <c r="H27" s="81">
        <f t="shared" si="4"/>
        <v>9.7777525447797248E-5</v>
      </c>
      <c r="J27" s="83" t="s">
        <v>12</v>
      </c>
      <c r="K27" s="80"/>
      <c r="L27" s="81" t="str">
        <f t="shared" si="5"/>
        <v/>
      </c>
    </row>
    <row r="28" spans="1:12" ht="14.1" customHeight="1" x14ac:dyDescent="0.2">
      <c r="B28" s="83" t="s">
        <v>13</v>
      </c>
      <c r="C28" s="80">
        <v>376550</v>
      </c>
      <c r="D28" s="81">
        <f t="shared" si="3"/>
        <v>2.535615938489219E-6</v>
      </c>
      <c r="E28" s="92"/>
      <c r="F28" s="83" t="s">
        <v>13</v>
      </c>
      <c r="G28" s="93">
        <v>-28424</v>
      </c>
      <c r="H28" s="81">
        <f t="shared" si="4"/>
        <v>-1.822718548115218E-6</v>
      </c>
      <c r="J28" s="83" t="s">
        <v>13</v>
      </c>
      <c r="K28" s="80">
        <v>12430141</v>
      </c>
      <c r="L28" s="81">
        <f t="shared" si="5"/>
        <v>7.8782471927823117E-4</v>
      </c>
    </row>
    <row r="29" spans="1:12" ht="14.1" customHeight="1" x14ac:dyDescent="0.2">
      <c r="B29" s="95" t="s">
        <v>7</v>
      </c>
      <c r="C29" s="80"/>
      <c r="D29" s="81" t="str">
        <f t="shared" si="3"/>
        <v/>
      </c>
      <c r="E29" s="92"/>
      <c r="F29" s="83" t="s">
        <v>53</v>
      </c>
      <c r="G29" s="93"/>
      <c r="H29" s="81" t="str">
        <f t="shared" si="4"/>
        <v/>
      </c>
      <c r="J29" s="83" t="s">
        <v>14</v>
      </c>
      <c r="K29" s="80">
        <v>67206661</v>
      </c>
      <c r="L29" s="81">
        <f t="shared" si="5"/>
        <v>4.2595710568329231E-3</v>
      </c>
    </row>
    <row r="30" spans="1:12" ht="14.1" customHeight="1" x14ac:dyDescent="0.2">
      <c r="B30" s="83" t="s">
        <v>15</v>
      </c>
      <c r="C30" s="80">
        <v>48005</v>
      </c>
      <c r="D30" s="81">
        <f t="shared" si="3"/>
        <v>3.2325652138407902E-7</v>
      </c>
      <c r="E30" s="92"/>
      <c r="F30" s="83" t="s">
        <v>15</v>
      </c>
      <c r="G30" s="80">
        <v>14248</v>
      </c>
      <c r="H30" s="81">
        <f t="shared" si="4"/>
        <v>9.1366781148134061E-7</v>
      </c>
      <c r="J30" s="83" t="s">
        <v>15</v>
      </c>
      <c r="K30" s="80"/>
      <c r="L30" s="81" t="str">
        <f t="shared" si="5"/>
        <v/>
      </c>
    </row>
    <row r="31" spans="1:12" s="96" customFormat="1" ht="14.1" customHeight="1" x14ac:dyDescent="0.2">
      <c r="A31" s="68"/>
      <c r="B31" s="83" t="s">
        <v>16</v>
      </c>
      <c r="C31" s="80">
        <v>-459623</v>
      </c>
      <c r="D31" s="81">
        <f t="shared" si="3"/>
        <v>-3.0950136887431424E-6</v>
      </c>
      <c r="E31" s="92"/>
      <c r="F31" s="83" t="s">
        <v>16</v>
      </c>
      <c r="G31" s="93">
        <f>-25232</f>
        <v>-25232</v>
      </c>
      <c r="H31" s="81">
        <f t="shared" si="4"/>
        <v>-1.6180282298776801E-6</v>
      </c>
      <c r="I31" s="68"/>
      <c r="J31" s="85" t="s">
        <v>16</v>
      </c>
      <c r="K31" s="80">
        <v>-65439</v>
      </c>
      <c r="L31" s="81">
        <f t="shared" si="5"/>
        <v>-4.1475363638150341E-6</v>
      </c>
    </row>
    <row r="32" spans="1:12" s="96" customFormat="1" ht="14.1" customHeight="1" x14ac:dyDescent="0.2">
      <c r="A32" s="68"/>
      <c r="B32" s="86" t="s">
        <v>17</v>
      </c>
      <c r="C32" s="87"/>
      <c r="D32" s="88">
        <f>SUM(D21:D31)</f>
        <v>6.0749037474075451E-4</v>
      </c>
      <c r="E32" s="92"/>
      <c r="F32" s="86" t="s">
        <v>17</v>
      </c>
      <c r="G32" s="87"/>
      <c r="H32" s="88">
        <f>SUM(H21:H31)</f>
        <v>2.5293547996551203E-4</v>
      </c>
      <c r="I32" s="68"/>
      <c r="J32" s="86" t="s">
        <v>17</v>
      </c>
      <c r="K32" s="89"/>
      <c r="L32" s="88">
        <f>SUM(L21:L31)</f>
        <v>5.0432482397473393E-3</v>
      </c>
    </row>
    <row r="33" spans="1:11" s="96" customFormat="1" ht="12.75" customHeight="1" x14ac:dyDescent="0.2">
      <c r="A33" s="68"/>
      <c r="B33" s="68"/>
      <c r="C33" s="97"/>
      <c r="D33" s="68"/>
      <c r="E33" s="70"/>
      <c r="F33" s="68"/>
      <c r="G33" s="68"/>
      <c r="H33" s="68"/>
      <c r="I33" s="68"/>
      <c r="J33" s="68"/>
      <c r="K33" s="68"/>
    </row>
    <row r="34" spans="1:11" s="96" customFormat="1" ht="25.5" x14ac:dyDescent="0.2">
      <c r="A34" s="68" t="s">
        <v>23</v>
      </c>
      <c r="B34" s="74" t="s">
        <v>54</v>
      </c>
      <c r="C34" s="74" t="s">
        <v>2</v>
      </c>
      <c r="D34" s="74" t="s">
        <v>3</v>
      </c>
      <c r="E34" s="98"/>
      <c r="F34" s="74" t="s">
        <v>55</v>
      </c>
      <c r="G34" s="74"/>
      <c r="H34" s="74" t="s">
        <v>3</v>
      </c>
      <c r="I34" s="68"/>
      <c r="J34" s="68"/>
      <c r="K34" s="68"/>
    </row>
    <row r="35" spans="1:11" s="96" customFormat="1" ht="14.1" customHeight="1" x14ac:dyDescent="0.2">
      <c r="A35" s="68"/>
      <c r="B35" s="76" t="s">
        <v>46</v>
      </c>
      <c r="C35" s="80">
        <v>5416205</v>
      </c>
      <c r="D35" s="81">
        <f t="shared" ref="D35:D45" si="6">+IF(C35/$C$53=0,"",C35/$C$53)</f>
        <v>1.6463259887317992E-4</v>
      </c>
      <c r="E35" s="79"/>
      <c r="F35" s="76" t="s">
        <v>46</v>
      </c>
      <c r="G35" s="99"/>
      <c r="H35" s="81" t="str">
        <f t="shared" ref="H35:H45" si="7">+IF(G35/$C$54=0,"",G35/$C$54)</f>
        <v/>
      </c>
      <c r="I35" s="68"/>
      <c r="J35" s="68"/>
      <c r="K35" s="68"/>
    </row>
    <row r="36" spans="1:11" s="96" customFormat="1" ht="14.1" customHeight="1" x14ac:dyDescent="0.2">
      <c r="A36" s="68"/>
      <c r="B36" s="76" t="s">
        <v>47</v>
      </c>
      <c r="C36" s="99">
        <v>196018</v>
      </c>
      <c r="D36" s="81">
        <f t="shared" si="6"/>
        <v>5.9582221806454861E-6</v>
      </c>
      <c r="E36" s="79"/>
      <c r="F36" s="76" t="s">
        <v>47</v>
      </c>
      <c r="G36" s="99"/>
      <c r="H36" s="81" t="str">
        <f>+IF(G36/$C$54=0,"",G36/$C$54)</f>
        <v/>
      </c>
      <c r="I36" s="68"/>
      <c r="J36" s="68"/>
      <c r="K36" s="68"/>
    </row>
    <row r="37" spans="1:11" s="96" customFormat="1" ht="14.1" customHeight="1" x14ac:dyDescent="0.2">
      <c r="A37" s="68"/>
      <c r="B37" s="76" t="s">
        <v>7</v>
      </c>
      <c r="C37" s="99">
        <v>0</v>
      </c>
      <c r="D37" s="81" t="str">
        <f t="shared" si="6"/>
        <v/>
      </c>
      <c r="E37" s="79"/>
      <c r="F37" s="76" t="s">
        <v>7</v>
      </c>
      <c r="G37" s="99"/>
      <c r="H37" s="81" t="str">
        <f t="shared" si="7"/>
        <v/>
      </c>
      <c r="I37" s="68"/>
      <c r="J37" s="68"/>
      <c r="K37" s="68"/>
    </row>
    <row r="38" spans="1:11" s="96" customFormat="1" ht="14.1" customHeight="1" x14ac:dyDescent="0.2">
      <c r="A38" s="68"/>
      <c r="B38" s="83" t="s">
        <v>9</v>
      </c>
      <c r="C38" s="99">
        <f>34578+635000</f>
        <v>669578</v>
      </c>
      <c r="D38" s="81">
        <f t="shared" si="6"/>
        <v>2.0352694605965998E-5</v>
      </c>
      <c r="E38" s="79"/>
      <c r="F38" s="83" t="s">
        <v>9</v>
      </c>
      <c r="G38" s="99"/>
      <c r="H38" s="81" t="str">
        <f t="shared" si="7"/>
        <v/>
      </c>
      <c r="I38" s="68"/>
      <c r="J38" s="68"/>
      <c r="K38" s="68"/>
    </row>
    <row r="39" spans="1:11" s="96" customFormat="1" ht="14.1" customHeight="1" x14ac:dyDescent="0.2">
      <c r="A39" s="68"/>
      <c r="B39" s="83" t="s">
        <v>10</v>
      </c>
      <c r="C39" s="100">
        <f>116270220-109920380</f>
        <v>6349840</v>
      </c>
      <c r="D39" s="81">
        <f t="shared" si="6"/>
        <v>1.9301164960131177E-4</v>
      </c>
      <c r="E39" s="79"/>
      <c r="F39" s="83" t="s">
        <v>10</v>
      </c>
      <c r="G39" s="99"/>
      <c r="H39" s="81" t="str">
        <f t="shared" si="7"/>
        <v/>
      </c>
      <c r="I39" s="68"/>
      <c r="J39" s="68"/>
      <c r="K39" s="68"/>
    </row>
    <row r="40" spans="1:11" s="96" customFormat="1" ht="14.1" customHeight="1" x14ac:dyDescent="0.2">
      <c r="A40" s="68"/>
      <c r="B40" s="83" t="s">
        <v>48</v>
      </c>
      <c r="C40" s="100"/>
      <c r="D40" s="81" t="str">
        <f t="shared" si="6"/>
        <v/>
      </c>
      <c r="E40" s="79"/>
      <c r="F40" s="83" t="s">
        <v>48</v>
      </c>
      <c r="G40" s="101"/>
      <c r="H40" s="81" t="str">
        <f t="shared" si="7"/>
        <v/>
      </c>
      <c r="I40" s="68"/>
      <c r="J40" s="102"/>
      <c r="K40" s="68"/>
    </row>
    <row r="41" spans="1:11" s="96" customFormat="1" ht="14.1" customHeight="1" x14ac:dyDescent="0.2">
      <c r="A41" s="68"/>
      <c r="B41" s="83" t="s">
        <v>12</v>
      </c>
      <c r="C41" s="99">
        <v>22938856</v>
      </c>
      <c r="D41" s="81">
        <f t="shared" si="6"/>
        <v>6.9725637756651326E-4</v>
      </c>
      <c r="E41" s="79"/>
      <c r="F41" s="95" t="s">
        <v>49</v>
      </c>
      <c r="G41" s="101"/>
      <c r="H41" s="81" t="str">
        <f t="shared" si="7"/>
        <v/>
      </c>
      <c r="I41" s="68"/>
      <c r="J41" s="102"/>
      <c r="K41" s="68"/>
    </row>
    <row r="42" spans="1:11" s="96" customFormat="1" ht="14.1" customHeight="1" x14ac:dyDescent="0.2">
      <c r="A42" s="68"/>
      <c r="B42" s="83" t="s">
        <v>13</v>
      </c>
      <c r="C42" s="100">
        <v>3998706</v>
      </c>
      <c r="D42" s="81">
        <f t="shared" si="6"/>
        <v>1.2154587223153072E-4</v>
      </c>
      <c r="E42" s="92"/>
      <c r="F42" s="83" t="s">
        <v>13</v>
      </c>
      <c r="G42" s="99">
        <v>-39812333</v>
      </c>
      <c r="H42" s="81">
        <f t="shared" si="7"/>
        <v>-3.5443458231692189E-3</v>
      </c>
      <c r="I42" s="103"/>
      <c r="J42" s="102"/>
      <c r="K42" s="68"/>
    </row>
    <row r="43" spans="1:11" s="96" customFormat="1" ht="14.1" customHeight="1" x14ac:dyDescent="0.2">
      <c r="A43" s="68"/>
      <c r="B43" s="83" t="s">
        <v>53</v>
      </c>
      <c r="C43" s="80"/>
      <c r="D43" s="81" t="str">
        <f t="shared" si="6"/>
        <v/>
      </c>
      <c r="E43" s="92"/>
      <c r="F43" s="83" t="s">
        <v>14</v>
      </c>
      <c r="G43" s="99"/>
      <c r="H43" s="81" t="str">
        <f t="shared" si="7"/>
        <v/>
      </c>
      <c r="I43" s="103"/>
      <c r="J43" s="102"/>
      <c r="K43" s="68"/>
    </row>
    <row r="44" spans="1:11" s="96" customFormat="1" ht="14.1" customHeight="1" x14ac:dyDescent="0.2">
      <c r="A44" s="68"/>
      <c r="B44" s="83" t="s">
        <v>15</v>
      </c>
      <c r="C44" s="99">
        <v>720717</v>
      </c>
      <c r="D44" s="81">
        <f t="shared" si="6"/>
        <v>2.1907131056169703E-5</v>
      </c>
      <c r="E44" s="92"/>
      <c r="F44" s="83" t="s">
        <v>15</v>
      </c>
      <c r="G44" s="104"/>
      <c r="H44" s="81" t="str">
        <f t="shared" si="7"/>
        <v/>
      </c>
      <c r="I44" s="103"/>
      <c r="J44" s="102"/>
      <c r="K44" s="68"/>
    </row>
    <row r="45" spans="1:11" s="96" customFormat="1" ht="14.1" customHeight="1" x14ac:dyDescent="0.2">
      <c r="A45" s="68"/>
      <c r="B45" s="83" t="s">
        <v>16</v>
      </c>
      <c r="C45" s="80">
        <f>-90742-72131</f>
        <v>-162873</v>
      </c>
      <c r="D45" s="81">
        <f t="shared" si="6"/>
        <v>-4.9507367753383473E-6</v>
      </c>
      <c r="E45" s="70"/>
      <c r="F45" s="83" t="s">
        <v>16</v>
      </c>
      <c r="G45" s="100">
        <v>-43886</v>
      </c>
      <c r="H45" s="81">
        <f t="shared" si="7"/>
        <v>-3.9070094383969999E-6</v>
      </c>
      <c r="I45" s="68"/>
      <c r="J45" s="102"/>
      <c r="K45" s="105"/>
    </row>
    <row r="46" spans="1:11" ht="14.1" customHeight="1" x14ac:dyDescent="0.2">
      <c r="B46" s="86" t="s">
        <v>17</v>
      </c>
      <c r="C46" s="87"/>
      <c r="D46" s="88">
        <f>SUM(D35:D45)</f>
        <v>1.2197138093399786E-3</v>
      </c>
      <c r="E46" s="106"/>
      <c r="F46" s="86" t="s">
        <v>17</v>
      </c>
      <c r="G46" s="87"/>
      <c r="H46" s="88">
        <f>SUM(H35:H45)</f>
        <v>-3.5482528326076161E-3</v>
      </c>
      <c r="J46" s="102"/>
    </row>
    <row r="47" spans="1:11" s="73" customFormat="1" ht="9.75" customHeight="1" x14ac:dyDescent="0.2">
      <c r="B47" s="68"/>
      <c r="C47" s="97"/>
      <c r="D47" s="68"/>
    </row>
    <row r="48" spans="1:11" ht="41.25" customHeight="1" x14ac:dyDescent="0.2">
      <c r="B48" s="74" t="s">
        <v>56</v>
      </c>
      <c r="C48" s="74" t="s">
        <v>57</v>
      </c>
      <c r="D48" s="107"/>
      <c r="E48" s="108"/>
      <c r="F48" s="97"/>
    </row>
    <row r="49" spans="2:9" ht="14.1" customHeight="1" x14ac:dyDescent="0.2">
      <c r="B49" s="76" t="str">
        <f>+B6</f>
        <v>FI Acciones US</v>
      </c>
      <c r="C49" s="109">
        <f>438728035+1056999873+244968683+437825667</f>
        <v>2178522258</v>
      </c>
      <c r="D49" s="70"/>
      <c r="E49" s="108"/>
      <c r="F49" s="97"/>
      <c r="I49" s="68" t="s">
        <v>58</v>
      </c>
    </row>
    <row r="50" spans="2:9" ht="14.1" customHeight="1" x14ac:dyDescent="0.2">
      <c r="B50" s="83" t="s">
        <v>44</v>
      </c>
      <c r="C50" s="110">
        <f>9951194743+36068381794+15856100993</f>
        <v>61875677530</v>
      </c>
      <c r="D50" s="70"/>
      <c r="E50" s="108"/>
      <c r="F50" s="97"/>
    </row>
    <row r="51" spans="2:9" ht="14.1" customHeight="1" x14ac:dyDescent="0.2">
      <c r="B51" s="83" t="s">
        <v>59</v>
      </c>
      <c r="C51" s="109">
        <f>10503316692+14289322185+13822679292+95162394907+14726638188</f>
        <v>148504351264</v>
      </c>
      <c r="D51" s="70"/>
      <c r="F51" s="97"/>
    </row>
    <row r="52" spans="2:9" ht="14.1" customHeight="1" x14ac:dyDescent="0.2">
      <c r="B52" s="95" t="s">
        <v>51</v>
      </c>
      <c r="C52" s="110">
        <f>5372020090+10222269017</f>
        <v>15594289107</v>
      </c>
      <c r="D52" s="70"/>
      <c r="E52" s="108"/>
      <c r="F52" s="97"/>
    </row>
    <row r="53" spans="2:9" ht="14.1" customHeight="1" x14ac:dyDescent="0.2">
      <c r="B53" s="83" t="s">
        <v>54</v>
      </c>
      <c r="C53" s="109">
        <v>32898739600</v>
      </c>
      <c r="D53" s="70"/>
      <c r="E53" s="108"/>
      <c r="F53" s="97"/>
    </row>
    <row r="54" spans="2:9" ht="14.1" customHeight="1" x14ac:dyDescent="0.2">
      <c r="B54" s="95" t="s">
        <v>60</v>
      </c>
      <c r="C54" s="109">
        <v>11232632194</v>
      </c>
      <c r="D54" s="70"/>
      <c r="E54" s="68"/>
    </row>
    <row r="55" spans="2:9" x14ac:dyDescent="0.2">
      <c r="B55" s="95" t="s">
        <v>61</v>
      </c>
      <c r="C55" s="109">
        <f>2313481400+3362447751+2000033788</f>
        <v>7675962939</v>
      </c>
    </row>
    <row r="56" spans="2:9" x14ac:dyDescent="0.2">
      <c r="B56" s="95" t="s">
        <v>52</v>
      </c>
      <c r="C56" s="109">
        <f>723396219+5121962032+9932441932</f>
        <v>15777800183</v>
      </c>
    </row>
  </sheetData>
  <mergeCells count="2">
    <mergeCell ref="B2:H2"/>
    <mergeCell ref="B4:H4"/>
  </mergeCells>
  <conditionalFormatting sqref="C18 C44 C7:C16 C37:C41">
    <cfRule type="cellIs" dxfId="34" priority="35" stopIfTrue="1" operator="lessThan">
      <formula>0</formula>
    </cfRule>
  </conditionalFormatting>
  <conditionalFormatting sqref="G23 G31 G28:G29">
    <cfRule type="cellIs" dxfId="33" priority="34" stopIfTrue="1" operator="lessThan">
      <formula>0</formula>
    </cfRule>
  </conditionalFormatting>
  <conditionalFormatting sqref="G35:G37">
    <cfRule type="cellIs" dxfId="32" priority="33" stopIfTrue="1" operator="lessThan">
      <formula>0</formula>
    </cfRule>
  </conditionalFormatting>
  <conditionalFormatting sqref="G38:G39">
    <cfRule type="cellIs" dxfId="31" priority="32" stopIfTrue="1" operator="lessThan">
      <formula>0</formula>
    </cfRule>
  </conditionalFormatting>
  <conditionalFormatting sqref="C29:C31 C21:C23">
    <cfRule type="cellIs" dxfId="30" priority="31" stopIfTrue="1" operator="lessThan">
      <formula>0</formula>
    </cfRule>
  </conditionalFormatting>
  <conditionalFormatting sqref="G18">
    <cfRule type="cellIs" dxfId="29" priority="30" stopIfTrue="1" operator="lessThan">
      <formula>0</formula>
    </cfRule>
  </conditionalFormatting>
  <conditionalFormatting sqref="C24:C26">
    <cfRule type="cellIs" dxfId="28" priority="29" stopIfTrue="1" operator="lessThan">
      <formula>0</formula>
    </cfRule>
  </conditionalFormatting>
  <conditionalFormatting sqref="G30">
    <cfRule type="cellIs" dxfId="27" priority="28" stopIfTrue="1" operator="lessThan">
      <formula>0</formula>
    </cfRule>
  </conditionalFormatting>
  <conditionalFormatting sqref="G24:G26">
    <cfRule type="cellIs" dxfId="26" priority="27" stopIfTrue="1" operator="lessThan">
      <formula>0</formula>
    </cfRule>
  </conditionalFormatting>
  <conditionalFormatting sqref="G27">
    <cfRule type="cellIs" dxfId="25" priority="26" stopIfTrue="1" operator="lessThan">
      <formula>0</formula>
    </cfRule>
  </conditionalFormatting>
  <conditionalFormatting sqref="G21">
    <cfRule type="cellIs" dxfId="24" priority="25" stopIfTrue="1" operator="lessThan">
      <formula>0</formula>
    </cfRule>
  </conditionalFormatting>
  <conditionalFormatting sqref="C17">
    <cfRule type="cellIs" dxfId="23" priority="24" stopIfTrue="1" operator="lessThan">
      <formula>0</formula>
    </cfRule>
  </conditionalFormatting>
  <conditionalFormatting sqref="C28">
    <cfRule type="cellIs" dxfId="22" priority="23" stopIfTrue="1" operator="lessThan">
      <formula>0</formula>
    </cfRule>
  </conditionalFormatting>
  <conditionalFormatting sqref="G15:G17 G13 G7:G9">
    <cfRule type="cellIs" dxfId="21" priority="22" stopIfTrue="1" operator="lessThan">
      <formula>0</formula>
    </cfRule>
  </conditionalFormatting>
  <conditionalFormatting sqref="G10:G12">
    <cfRule type="cellIs" dxfId="20" priority="21" stopIfTrue="1" operator="lessThan">
      <formula>0</formula>
    </cfRule>
  </conditionalFormatting>
  <conditionalFormatting sqref="G14">
    <cfRule type="cellIs" dxfId="19" priority="20" stopIfTrue="1" operator="lessThan">
      <formula>0</formula>
    </cfRule>
  </conditionalFormatting>
  <conditionalFormatting sqref="C27">
    <cfRule type="cellIs" dxfId="18" priority="19" stopIfTrue="1" operator="lessThan">
      <formula>0</formula>
    </cfRule>
  </conditionalFormatting>
  <conditionalFormatting sqref="G45 G42:G43">
    <cfRule type="cellIs" dxfId="17" priority="18" stopIfTrue="1" operator="lessThan">
      <formula>0</formula>
    </cfRule>
  </conditionalFormatting>
  <conditionalFormatting sqref="G44">
    <cfRule type="cellIs" dxfId="16" priority="17" stopIfTrue="1" operator="lessThan">
      <formula>0</formula>
    </cfRule>
  </conditionalFormatting>
  <conditionalFormatting sqref="G40">
    <cfRule type="cellIs" dxfId="15" priority="16" stopIfTrue="1" operator="lessThan">
      <formula>0</formula>
    </cfRule>
  </conditionalFormatting>
  <conditionalFormatting sqref="G41">
    <cfRule type="cellIs" dxfId="14" priority="15" stopIfTrue="1" operator="lessThan">
      <formula>0</formula>
    </cfRule>
  </conditionalFormatting>
  <conditionalFormatting sqref="C35">
    <cfRule type="cellIs" dxfId="13" priority="14" stopIfTrue="1" operator="lessThan">
      <formula>0</formula>
    </cfRule>
  </conditionalFormatting>
  <conditionalFormatting sqref="C45">
    <cfRule type="cellIs" dxfId="12" priority="13" stopIfTrue="1" operator="lessThan">
      <formula>0</formula>
    </cfRule>
  </conditionalFormatting>
  <conditionalFormatting sqref="C43">
    <cfRule type="cellIs" dxfId="11" priority="12" stopIfTrue="1" operator="lessThan">
      <formula>0</formula>
    </cfRule>
  </conditionalFormatting>
  <conditionalFormatting sqref="C42">
    <cfRule type="cellIs" dxfId="10" priority="11" stopIfTrue="1" operator="lessThan">
      <formula>0</formula>
    </cfRule>
  </conditionalFormatting>
  <conditionalFormatting sqref="C36">
    <cfRule type="cellIs" dxfId="9" priority="10" stopIfTrue="1" operator="lessThan">
      <formula>0</formula>
    </cfRule>
  </conditionalFormatting>
  <conditionalFormatting sqref="G22">
    <cfRule type="cellIs" dxfId="8" priority="9" stopIfTrue="1" operator="lessThan">
      <formula>0</formula>
    </cfRule>
  </conditionalFormatting>
  <conditionalFormatting sqref="K18">
    <cfRule type="cellIs" dxfId="7" priority="8" stopIfTrue="1" operator="lessThan">
      <formula>0</formula>
    </cfRule>
  </conditionalFormatting>
  <conditionalFormatting sqref="K15:K17 K13 K7:K9">
    <cfRule type="cellIs" dxfId="6" priority="7" stopIfTrue="1" operator="lessThan">
      <formula>0</formula>
    </cfRule>
  </conditionalFormatting>
  <conditionalFormatting sqref="K10:K12">
    <cfRule type="cellIs" dxfId="5" priority="6" stopIfTrue="1" operator="lessThan">
      <formula>0</formula>
    </cfRule>
  </conditionalFormatting>
  <conditionalFormatting sqref="K14">
    <cfRule type="cellIs" dxfId="4" priority="5" stopIfTrue="1" operator="lessThan">
      <formula>0</formula>
    </cfRule>
  </conditionalFormatting>
  <conditionalFormatting sqref="K32">
    <cfRule type="cellIs" dxfId="3" priority="4" stopIfTrue="1" operator="lessThan">
      <formula>0</formula>
    </cfRule>
  </conditionalFormatting>
  <conditionalFormatting sqref="K29:K31 K27 K21:K23">
    <cfRule type="cellIs" dxfId="2" priority="3" stopIfTrue="1" operator="lessThan">
      <formula>0</formula>
    </cfRule>
  </conditionalFormatting>
  <conditionalFormatting sqref="K24:K26">
    <cfRule type="cellIs" dxfId="1" priority="2" stopIfTrue="1" operator="lessThan">
      <formula>0</formula>
    </cfRule>
  </conditionalFormatting>
  <conditionalFormatting sqref="K28">
    <cfRule type="cellIs" dxfId="0" priority="1" stopIfTrue="1" operator="lessThan">
      <formula>0</formula>
    </cfRule>
  </conditionalFormatting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FM</vt:lpstr>
      <vt:lpstr>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Cardenas Figueroa</dc:creator>
  <cp:lastModifiedBy>Cristian Cardenas Figueroa</cp:lastModifiedBy>
  <dcterms:created xsi:type="dcterms:W3CDTF">2018-03-02T00:28:54Z</dcterms:created>
  <dcterms:modified xsi:type="dcterms:W3CDTF">2018-03-02T00:30:04Z</dcterms:modified>
</cp:coreProperties>
</file>