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xr:revisionPtr revIDLastSave="0" documentId="13_ncr:1_{A468CAF9-6822-4CBD-9D48-A7D681230601}" xr6:coauthVersionLast="28" xr6:coauthVersionMax="28" xr10:uidLastSave="{00000000-0000-0000-0000-000000000000}"/>
  <bookViews>
    <workbookView xWindow="0" yWindow="0" windowWidth="21600" windowHeight="9510" activeTab="1" xr2:uid="{0738218F-5FD1-49BD-A182-59669723D7B8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29" i="2" s="1"/>
  <c r="C50" i="2"/>
  <c r="C49" i="2"/>
  <c r="B49" i="2"/>
  <c r="H45" i="2"/>
  <c r="G45" i="2"/>
  <c r="D45" i="2"/>
  <c r="C45" i="2"/>
  <c r="H44" i="2"/>
  <c r="D44" i="2"/>
  <c r="H43" i="2"/>
  <c r="D43" i="2"/>
  <c r="H42" i="2"/>
  <c r="D42" i="2"/>
  <c r="H41" i="2"/>
  <c r="C41" i="2"/>
  <c r="D41" i="2" s="1"/>
  <c r="H40" i="2"/>
  <c r="D40" i="2"/>
  <c r="H39" i="2"/>
  <c r="D39" i="2"/>
  <c r="C39" i="2"/>
  <c r="H38" i="2"/>
  <c r="H46" i="2" s="1"/>
  <c r="C38" i="2"/>
  <c r="D38" i="2" s="1"/>
  <c r="H37" i="2"/>
  <c r="D37" i="2"/>
  <c r="H36" i="2"/>
  <c r="D36" i="2"/>
  <c r="H35" i="2"/>
  <c r="D35" i="2"/>
  <c r="D46" i="2" s="1"/>
  <c r="L31" i="2"/>
  <c r="H31" i="2"/>
  <c r="C31" i="2"/>
  <c r="L30" i="2"/>
  <c r="H30" i="2"/>
  <c r="L29" i="2"/>
  <c r="H29" i="2"/>
  <c r="L28" i="2"/>
  <c r="H28" i="2"/>
  <c r="D28" i="2"/>
  <c r="L27" i="2"/>
  <c r="H27" i="2"/>
  <c r="C27" i="2"/>
  <c r="D27" i="2" s="1"/>
  <c r="L26" i="2"/>
  <c r="H26" i="2"/>
  <c r="L25" i="2"/>
  <c r="G25" i="2"/>
  <c r="H25" i="2" s="1"/>
  <c r="C25" i="2"/>
  <c r="D25" i="2" s="1"/>
  <c r="L24" i="2"/>
  <c r="H24" i="2"/>
  <c r="L23" i="2"/>
  <c r="H23" i="2"/>
  <c r="L22" i="2"/>
  <c r="H22" i="2"/>
  <c r="H32" i="2" s="1"/>
  <c r="L21" i="2"/>
  <c r="L32" i="2" s="1"/>
  <c r="H21" i="2"/>
  <c r="D21" i="2"/>
  <c r="L17" i="2"/>
  <c r="H17" i="2"/>
  <c r="D17" i="2"/>
  <c r="L16" i="2"/>
  <c r="H16" i="2"/>
  <c r="D16" i="2"/>
  <c r="L15" i="2"/>
  <c r="H15" i="2"/>
  <c r="D15" i="2"/>
  <c r="L14" i="2"/>
  <c r="H14" i="2"/>
  <c r="D14" i="2"/>
  <c r="L13" i="2"/>
  <c r="H13" i="2"/>
  <c r="D13" i="2"/>
  <c r="L12" i="2"/>
  <c r="H12" i="2"/>
  <c r="D12" i="2"/>
  <c r="L11" i="2"/>
  <c r="G11" i="2"/>
  <c r="H11" i="2" s="1"/>
  <c r="D11" i="2"/>
  <c r="L10" i="2"/>
  <c r="H10" i="2"/>
  <c r="D10" i="2"/>
  <c r="L9" i="2"/>
  <c r="H9" i="2"/>
  <c r="D9" i="2"/>
  <c r="L8" i="2"/>
  <c r="H8" i="2"/>
  <c r="D8" i="2"/>
  <c r="L7" i="2"/>
  <c r="L18" i="2" s="1"/>
  <c r="H7" i="2"/>
  <c r="H18" i="2" s="1"/>
  <c r="D7" i="2"/>
  <c r="D18" i="2" s="1"/>
  <c r="D24" i="2" l="1"/>
  <c r="D26" i="2"/>
  <c r="D23" i="2"/>
  <c r="D30" i="2"/>
  <c r="D31" i="2"/>
  <c r="D22" i="2"/>
  <c r="D32" i="2" s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H80" i="1" s="1"/>
  <c r="D69" i="1"/>
  <c r="H68" i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H65" i="1" s="1"/>
  <c r="D54" i="1"/>
  <c r="H53" i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H49" i="1" s="1"/>
  <c r="D38" i="1"/>
  <c r="H37" i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H34" i="1" s="1"/>
  <c r="D23" i="1"/>
  <c r="H22" i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H19" i="1" s="1"/>
  <c r="D8" i="1"/>
  <c r="H7" i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<sst xmlns="http://schemas.openxmlformats.org/spreadsheetml/2006/main" count="333" uniqueCount="62">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</sst>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5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1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9B4649A7-8B8F-4F6B-983C-44E240DA2B70}"/>
    <cellStyle name="Millares 6" xfId="5" xr:uid="{5F1144EB-E4E5-440A-996D-6AC04894649A}"/>
    <cellStyle name="Normal" xfId="0" builtinId="0"/>
    <cellStyle name="Normal 5" xfId="4" xr:uid="{5BC4CE7B-E498-4085-9C18-1A150A3DBA53}"/>
    <cellStyle name="Normal 5 2" xfId="6" xr:uid="{117EAF6B-55C3-4923-8DBE-62B4524C3954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2522F9-E2AA-4D53-9C41-8A6CDC13D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2" name="Rectángulo 1">
          <a:extLst>
            <a:ext uri="{FF2B5EF4-FFF2-40B4-BE49-F238E27FC236}">
              <a16:creationId xmlns:a16="http://schemas.microsoft.com/office/drawing/2014/main" id="{3ECCBA55-C2D5-4DEA-A42A-030FB0F507E6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09-03"/>
      <sheetName val="12-03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09-03-18"/>
      <sheetName val="12-03-18 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77D3-64D8-4DB1-AA7A-D387C6E5C79B}">
  <dimension ref="A2:M130"/>
  <sheetViews>
    <sheetView topLeftCell="A31" workbookViewId="0">
      <selection activeCell="D42" sqref="D42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3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2" t="s">
        <v>0</v>
      </c>
      <c r="C2" s="2"/>
      <c r="D2" s="2"/>
      <c r="E2" s="2"/>
      <c r="F2" s="2"/>
      <c r="G2" s="2"/>
      <c r="H2" s="2"/>
    </row>
    <row r="3" spans="1:10" ht="7.5" customHeight="1" x14ac:dyDescent="0.2"/>
    <row r="4" spans="1:10" x14ac:dyDescent="0.2">
      <c r="A4" s="4"/>
      <c r="B4" s="5">
        <v>43171</v>
      </c>
      <c r="C4" s="5"/>
      <c r="D4" s="5"/>
      <c r="E4" s="5"/>
      <c r="F4" s="5"/>
      <c r="G4" s="5"/>
      <c r="H4" s="5"/>
    </row>
    <row r="5" spans="1:10" x14ac:dyDescent="0.2">
      <c r="A5" s="4"/>
      <c r="B5" s="6"/>
      <c r="C5" s="6"/>
      <c r="D5" s="6"/>
      <c r="E5" s="6"/>
      <c r="F5" s="6"/>
      <c r="G5" s="6"/>
      <c r="H5" s="6"/>
    </row>
    <row r="6" spans="1:10" s="7" customFormat="1" ht="24" x14ac:dyDescent="0.2">
      <c r="B6" s="8" t="s">
        <v>1</v>
      </c>
      <c r="C6" s="8" t="s">
        <v>2</v>
      </c>
      <c r="D6" s="8" t="s">
        <v>3</v>
      </c>
      <c r="E6" s="9"/>
      <c r="F6" s="8" t="s">
        <v>4</v>
      </c>
      <c r="G6" s="8" t="s">
        <v>2</v>
      </c>
      <c r="H6" s="8" t="s">
        <v>3</v>
      </c>
    </row>
    <row r="7" spans="1:10" ht="12.75" x14ac:dyDescent="0.2">
      <c r="B7" s="10" t="s">
        <v>5</v>
      </c>
      <c r="C7" s="11">
        <v>5483502</v>
      </c>
      <c r="D7" s="12">
        <f>+IF(C7/$F$120=0,"",C7/$F$120)</f>
        <v>6.9495049475070699E-5</v>
      </c>
      <c r="E7" s="13"/>
      <c r="F7" s="10" t="s">
        <v>5</v>
      </c>
      <c r="G7" s="11">
        <v>475854</v>
      </c>
      <c r="H7" s="14">
        <f>+IF(G7/$C$122=0,"",G7/$C$122)</f>
        <v>6.8982081139662153E-5</v>
      </c>
    </row>
    <row r="8" spans="1:10" ht="12.75" x14ac:dyDescent="0.2">
      <c r="B8" s="10" t="s">
        <v>6</v>
      </c>
      <c r="C8" s="11"/>
      <c r="D8" s="12" t="str">
        <f>+IF(C8/$F$120=0,"",C8/$F$120)</f>
        <v/>
      </c>
      <c r="E8" s="13"/>
      <c r="F8" s="10" t="s">
        <v>6</v>
      </c>
      <c r="G8" s="11"/>
      <c r="H8" s="14" t="str">
        <f t="shared" ref="H8:H18" si="0">+IF(G8/$C$122=0,"",G8/$C$122)</f>
        <v/>
      </c>
    </row>
    <row r="9" spans="1:10" ht="12.75" x14ac:dyDescent="0.2">
      <c r="B9" s="10" t="s">
        <v>7</v>
      </c>
      <c r="C9" s="11"/>
      <c r="D9" s="12" t="str">
        <f>+IF(C9/$F$120=0,"",C9/$F$120)</f>
        <v/>
      </c>
      <c r="E9" s="13"/>
      <c r="F9" s="10" t="s">
        <v>7</v>
      </c>
      <c r="G9" s="11"/>
      <c r="H9" s="14" t="str">
        <f t="shared" si="0"/>
        <v/>
      </c>
    </row>
    <row r="10" spans="1:10" ht="12.75" x14ac:dyDescent="0.2">
      <c r="B10" s="10" t="s">
        <v>8</v>
      </c>
      <c r="C10" s="11"/>
      <c r="D10" s="12" t="str">
        <f>+IF(C10/$F$120=0,"",C10/$F$120)</f>
        <v/>
      </c>
      <c r="E10" s="13"/>
      <c r="F10" s="10" t="s">
        <v>8</v>
      </c>
      <c r="G10" s="11"/>
      <c r="H10" s="14" t="str">
        <f t="shared" si="0"/>
        <v/>
      </c>
    </row>
    <row r="11" spans="1:10" ht="12.75" x14ac:dyDescent="0.2">
      <c r="B11" s="10" t="s">
        <v>9</v>
      </c>
      <c r="C11" s="11"/>
      <c r="D11" s="12" t="str">
        <f t="shared" ref="D11:D14" si="1">+IF(C11/$F$120=0,"",C11/$F$120)</f>
        <v/>
      </c>
      <c r="E11" s="13"/>
      <c r="F11" s="10" t="s">
        <v>9</v>
      </c>
      <c r="G11" s="11">
        <v>29591</v>
      </c>
      <c r="H11" s="14">
        <f t="shared" si="0"/>
        <v>4.2896534714507868E-6</v>
      </c>
    </row>
    <row r="12" spans="1:10" ht="12.75" x14ac:dyDescent="0.2">
      <c r="B12" s="10" t="s">
        <v>10</v>
      </c>
      <c r="C12" s="11">
        <v>721579.6362121515</v>
      </c>
      <c r="D12" s="12">
        <f t="shared" si="1"/>
        <v>9.1449246337043335E-6</v>
      </c>
      <c r="E12" s="13"/>
      <c r="F12" s="10" t="s">
        <v>10</v>
      </c>
      <c r="G12" s="11">
        <v>-7100</v>
      </c>
      <c r="H12" s="14">
        <f t="shared" si="0"/>
        <v>-1.029250097911547E-6</v>
      </c>
    </row>
    <row r="13" spans="1:10" ht="12.75" x14ac:dyDescent="0.2">
      <c r="B13" s="10" t="s">
        <v>11</v>
      </c>
      <c r="C13" s="11"/>
      <c r="D13" s="12" t="str">
        <f t="shared" si="1"/>
        <v/>
      </c>
      <c r="E13" s="13"/>
      <c r="F13" s="10" t="s">
        <v>11</v>
      </c>
      <c r="G13" s="11"/>
      <c r="H13" s="14" t="str">
        <f t="shared" si="0"/>
        <v/>
      </c>
    </row>
    <row r="14" spans="1:10" ht="12.75" x14ac:dyDescent="0.2">
      <c r="B14" s="10" t="s">
        <v>12</v>
      </c>
      <c r="C14" s="15"/>
      <c r="D14" s="12" t="str">
        <f t="shared" si="1"/>
        <v/>
      </c>
      <c r="E14" s="13"/>
      <c r="F14" s="10" t="s">
        <v>12</v>
      </c>
      <c r="G14" s="15">
        <v>3369253</v>
      </c>
      <c r="H14" s="14">
        <f t="shared" si="0"/>
        <v>4.8842309579419352E-4</v>
      </c>
      <c r="J14" s="16"/>
    </row>
    <row r="15" spans="1:10" ht="12.75" x14ac:dyDescent="0.2">
      <c r="B15" s="10" t="s">
        <v>13</v>
      </c>
      <c r="C15" s="11"/>
      <c r="D15" s="12" t="str">
        <f>+IF(C15/$F$120=0,"",C15/$F$120)</f>
        <v/>
      </c>
      <c r="E15" s="13"/>
      <c r="F15" s="10" t="s">
        <v>13</v>
      </c>
      <c r="G15" s="11"/>
      <c r="H15" s="14" t="str">
        <f t="shared" si="0"/>
        <v/>
      </c>
    </row>
    <row r="16" spans="1:10" ht="12.75" x14ac:dyDescent="0.2">
      <c r="B16" s="10" t="s">
        <v>14</v>
      </c>
      <c r="C16" s="11"/>
      <c r="D16" s="12" t="str">
        <f>+IF(C16/$F$120=0,"",C16/$F$120)</f>
        <v/>
      </c>
      <c r="E16" s="13"/>
      <c r="F16" s="10" t="s">
        <v>14</v>
      </c>
      <c r="G16" s="11"/>
      <c r="H16" s="14" t="str">
        <f t="shared" si="0"/>
        <v/>
      </c>
    </row>
    <row r="17" spans="2:9" ht="12.75" x14ac:dyDescent="0.2">
      <c r="B17" s="10" t="s">
        <v>15</v>
      </c>
      <c r="C17" s="11">
        <v>129228</v>
      </c>
      <c r="D17" s="12">
        <f>+IF(C17/$F$120=0,"",C17/$F$120)</f>
        <v>1.6377683920903898E-6</v>
      </c>
      <c r="E17" s="13"/>
      <c r="F17" s="10" t="s">
        <v>15</v>
      </c>
      <c r="G17" s="11">
        <v>3380</v>
      </c>
      <c r="H17" s="14">
        <f t="shared" si="0"/>
        <v>4.8998103252690551E-7</v>
      </c>
    </row>
    <row r="18" spans="2:9" ht="12.75" x14ac:dyDescent="0.2">
      <c r="B18" s="10" t="s">
        <v>16</v>
      </c>
      <c r="C18" s="11">
        <v>-220091</v>
      </c>
      <c r="D18" s="12">
        <f>+IF(C18/$F$120=0,"",C18/$F$120)</f>
        <v>-2.7893187481317203E-6</v>
      </c>
      <c r="E18" s="17"/>
      <c r="F18" s="10" t="s">
        <v>16</v>
      </c>
      <c r="G18" s="11">
        <v>-32529</v>
      </c>
      <c r="H18" s="14">
        <f t="shared" si="0"/>
        <v>-4.7155600612626362E-6</v>
      </c>
    </row>
    <row r="19" spans="2:9" s="22" customFormat="1" x14ac:dyDescent="0.2">
      <c r="B19" s="18" t="s">
        <v>17</v>
      </c>
      <c r="C19" s="19">
        <f>SUM(C7:C18)</f>
        <v>6114218.6362121515</v>
      </c>
      <c r="D19" s="20">
        <f>SUM(D7:D18)</f>
        <v>7.7488423752733709E-5</v>
      </c>
      <c r="E19" s="21"/>
      <c r="F19" s="18" t="s">
        <v>17</v>
      </c>
      <c r="G19" s="19">
        <f>SUM(G7:G18)</f>
        <v>3838449</v>
      </c>
      <c r="H19" s="20">
        <f>SUM(H7:H18)</f>
        <v>5.564400012786592E-4</v>
      </c>
    </row>
    <row r="20" spans="2:9" ht="6" customHeight="1" x14ac:dyDescent="0.2"/>
    <row r="21" spans="2:9" ht="24" x14ac:dyDescent="0.2">
      <c r="B21" s="8" t="s">
        <v>18</v>
      </c>
      <c r="C21" s="8" t="s">
        <v>2</v>
      </c>
      <c r="D21" s="8" t="s">
        <v>3</v>
      </c>
      <c r="E21" s="23"/>
      <c r="F21" s="8" t="s">
        <v>19</v>
      </c>
      <c r="G21" s="8" t="s">
        <v>2</v>
      </c>
      <c r="H21" s="8" t="s">
        <v>3</v>
      </c>
    </row>
    <row r="22" spans="2:9" ht="12.75" x14ac:dyDescent="0.2">
      <c r="B22" s="10" t="s">
        <v>20</v>
      </c>
      <c r="C22" s="24">
        <v>1891.2245</v>
      </c>
      <c r="D22" s="14">
        <f>+IF(C22/$F$121=0,"",C22/$F$121)</f>
        <v>5.4180487832323189E-5</v>
      </c>
      <c r="E22" s="17"/>
      <c r="F22" s="10" t="s">
        <v>5</v>
      </c>
      <c r="G22" s="11">
        <v>2666762</v>
      </c>
      <c r="H22" s="14">
        <f>+IF(G22/$C$115=0,"",G22/$C$115)</f>
        <v>7.1209876425132299E-5</v>
      </c>
      <c r="I22" s="25"/>
    </row>
    <row r="23" spans="2:9" ht="12.75" x14ac:dyDescent="0.2">
      <c r="B23" s="10" t="s">
        <v>21</v>
      </c>
      <c r="C23" s="24"/>
      <c r="D23" s="14" t="str">
        <f>+IF(C23/$F$121=0,"",C23/$F$121)</f>
        <v/>
      </c>
      <c r="E23" s="17"/>
      <c r="F23" s="10" t="s">
        <v>6</v>
      </c>
      <c r="G23" s="11"/>
      <c r="H23" s="14" t="str">
        <f t="shared" ref="H23:H33" si="2">+IF(G23/$C$115=0,"",G23/$C$115)</f>
        <v/>
      </c>
      <c r="I23" s="25"/>
    </row>
    <row r="24" spans="2:9" ht="12.75" x14ac:dyDescent="0.2">
      <c r="B24" s="10" t="s">
        <v>22</v>
      </c>
      <c r="C24" s="24"/>
      <c r="D24" s="14" t="str">
        <f>+IF(C24/$F$121=0,"",C24/$F$121)</f>
        <v/>
      </c>
      <c r="E24" s="17"/>
      <c r="F24" s="10" t="s">
        <v>7</v>
      </c>
      <c r="G24" s="11"/>
      <c r="H24" s="14" t="str">
        <f t="shared" si="2"/>
        <v/>
      </c>
      <c r="I24" s="25"/>
    </row>
    <row r="25" spans="2:9" ht="12.75" x14ac:dyDescent="0.2">
      <c r="B25" s="10" t="s">
        <v>8</v>
      </c>
      <c r="C25" s="24"/>
      <c r="D25" s="14" t="str">
        <f>+IF(C25/$F$121=0,"",C25/$F$121)</f>
        <v/>
      </c>
      <c r="E25" s="17"/>
      <c r="F25" s="10" t="s">
        <v>8</v>
      </c>
      <c r="G25" s="11"/>
      <c r="H25" s="14" t="str">
        <f t="shared" si="2"/>
        <v/>
      </c>
      <c r="I25" s="25"/>
    </row>
    <row r="26" spans="2:9" ht="12.75" x14ac:dyDescent="0.2">
      <c r="B26" s="10" t="s">
        <v>9</v>
      </c>
      <c r="C26" s="24">
        <v>-331.39972095662324</v>
      </c>
      <c r="D26" s="14">
        <f>+IF(C26/$F$121=0,"",C26/$F$121)</f>
        <v>-9.4940598268083066E-6</v>
      </c>
      <c r="E26" s="17"/>
      <c r="F26" s="10" t="s">
        <v>9</v>
      </c>
      <c r="G26" s="11"/>
      <c r="H26" s="14" t="str">
        <f t="shared" si="2"/>
        <v/>
      </c>
      <c r="I26" s="25"/>
    </row>
    <row r="27" spans="2:9" ht="12.75" x14ac:dyDescent="0.2">
      <c r="B27" s="10" t="s">
        <v>10</v>
      </c>
      <c r="C27" s="24">
        <v>4034.6355790824518</v>
      </c>
      <c r="D27" s="14">
        <f t="shared" ref="D27:D33" si="3">+IF(C27/$F$121=0,"",C27/$F$121)</f>
        <v>1.1558570857152865E-4</v>
      </c>
      <c r="E27" s="17"/>
      <c r="F27" s="10" t="s">
        <v>10</v>
      </c>
      <c r="G27" s="11">
        <v>-121240</v>
      </c>
      <c r="H27" s="14">
        <f t="shared" si="2"/>
        <v>-3.2374412931424103E-6</v>
      </c>
      <c r="I27" s="25"/>
    </row>
    <row r="28" spans="2:9" ht="12.75" x14ac:dyDescent="0.2">
      <c r="B28" s="10" t="s">
        <v>11</v>
      </c>
      <c r="C28" s="24"/>
      <c r="D28" s="14" t="str">
        <f t="shared" si="3"/>
        <v/>
      </c>
      <c r="E28" s="17"/>
      <c r="F28" s="10" t="s">
        <v>11</v>
      </c>
      <c r="G28" s="11"/>
      <c r="H28" s="14" t="str">
        <f t="shared" si="2"/>
        <v/>
      </c>
      <c r="I28" s="25"/>
    </row>
    <row r="29" spans="2:9" ht="12.75" x14ac:dyDescent="0.2">
      <c r="B29" s="10" t="s">
        <v>12</v>
      </c>
      <c r="C29" s="24"/>
      <c r="D29" s="14" t="str">
        <f t="shared" si="3"/>
        <v/>
      </c>
      <c r="E29" s="17"/>
      <c r="F29" s="10" t="s">
        <v>12</v>
      </c>
      <c r="G29" s="15">
        <v>6543930</v>
      </c>
      <c r="H29" s="14">
        <f t="shared" si="2"/>
        <v>1.7474092050011062E-4</v>
      </c>
      <c r="I29" s="25"/>
    </row>
    <row r="30" spans="2:9" ht="12.75" x14ac:dyDescent="0.2">
      <c r="B30" s="10" t="s">
        <v>13</v>
      </c>
      <c r="C30" s="24"/>
      <c r="D30" s="14" t="str">
        <f t="shared" si="3"/>
        <v/>
      </c>
      <c r="E30" s="17"/>
      <c r="F30" s="10" t="s">
        <v>13</v>
      </c>
      <c r="G30" s="11"/>
      <c r="H30" s="14" t="str">
        <f t="shared" si="2"/>
        <v/>
      </c>
      <c r="I30" s="25"/>
    </row>
    <row r="31" spans="2:9" ht="12.75" x14ac:dyDescent="0.2">
      <c r="B31" s="10" t="s">
        <v>14</v>
      </c>
      <c r="C31" s="24">
        <v>-3968.8863999999999</v>
      </c>
      <c r="D31" s="14">
        <f t="shared" si="3"/>
        <v>-1.1370210215819062E-4</v>
      </c>
      <c r="E31" s="17"/>
      <c r="F31" s="10" t="s">
        <v>14</v>
      </c>
      <c r="G31" s="11"/>
      <c r="H31" s="14" t="str">
        <f t="shared" si="2"/>
        <v/>
      </c>
    </row>
    <row r="32" spans="2:9" ht="12.75" x14ac:dyDescent="0.2">
      <c r="B32" s="10" t="s">
        <v>15</v>
      </c>
      <c r="C32" s="24"/>
      <c r="D32" s="14" t="str">
        <f t="shared" si="3"/>
        <v/>
      </c>
      <c r="E32" s="17"/>
      <c r="F32" s="10" t="s">
        <v>15</v>
      </c>
      <c r="G32" s="11"/>
      <c r="H32" s="14" t="str">
        <f t="shared" si="2"/>
        <v/>
      </c>
    </row>
    <row r="33" spans="1:13" ht="12.75" x14ac:dyDescent="0.2">
      <c r="B33" s="10" t="s">
        <v>16</v>
      </c>
      <c r="C33" s="24">
        <v>-190.98</v>
      </c>
      <c r="D33" s="14">
        <f t="shared" si="3"/>
        <v>-5.4712645517320028E-6</v>
      </c>
      <c r="E33" s="17"/>
      <c r="F33" s="10" t="s">
        <v>16</v>
      </c>
      <c r="G33" s="11">
        <v>-48841</v>
      </c>
      <c r="H33" s="14">
        <f t="shared" si="2"/>
        <v>-1.3041889656744346E-6</v>
      </c>
    </row>
    <row r="34" spans="1:13" s="22" customFormat="1" x14ac:dyDescent="0.2">
      <c r="B34" s="18" t="s">
        <v>17</v>
      </c>
      <c r="C34" s="26">
        <f>SUM(C22:C33)</f>
        <v>1434.593958125829</v>
      </c>
      <c r="D34" s="20">
        <f>SUM(D22:D33)</f>
        <v>4.1098769867120932E-5</v>
      </c>
      <c r="E34" s="21"/>
      <c r="F34" s="18" t="s">
        <v>17</v>
      </c>
      <c r="G34" s="26">
        <f>SUM(G22:G33)</f>
        <v>9040611</v>
      </c>
      <c r="H34" s="20">
        <f>SUM(H22:H33)</f>
        <v>2.4140916666642607E-4</v>
      </c>
      <c r="I34" s="27"/>
    </row>
    <row r="35" spans="1:13" ht="6.75" customHeight="1" x14ac:dyDescent="0.2">
      <c r="C35" s="28"/>
      <c r="G35" s="28"/>
      <c r="H35" s="14"/>
    </row>
    <row r="36" spans="1:13" ht="24" x14ac:dyDescent="0.2">
      <c r="A36" s="1" t="s">
        <v>23</v>
      </c>
      <c r="B36" s="8" t="s">
        <v>24</v>
      </c>
      <c r="C36" s="8" t="s">
        <v>2</v>
      </c>
      <c r="D36" s="8" t="s">
        <v>3</v>
      </c>
      <c r="E36" s="29"/>
      <c r="F36" s="8" t="s">
        <v>25</v>
      </c>
      <c r="G36" s="8" t="s">
        <v>2</v>
      </c>
      <c r="H36" s="8" t="s">
        <v>3</v>
      </c>
    </row>
    <row r="37" spans="1:13" x14ac:dyDescent="0.2">
      <c r="B37" s="10" t="s">
        <v>5</v>
      </c>
      <c r="C37" s="30">
        <v>2886204</v>
      </c>
      <c r="D37" s="14">
        <f t="shared" ref="D37:D48" si="4">+IF(C37/$C$123=0,"",C37/$C$123)</f>
        <v>4.5797278218643818E-5</v>
      </c>
      <c r="E37" s="13"/>
      <c r="F37" s="10" t="s">
        <v>5</v>
      </c>
      <c r="G37" s="30"/>
      <c r="H37" s="14" t="str">
        <f t="shared" ref="H37:H48" si="5">+IF(G37/$C$118=0,"",G37/$C$118)</f>
        <v/>
      </c>
      <c r="K37" s="31"/>
      <c r="M37" s="32"/>
    </row>
    <row r="38" spans="1:13" x14ac:dyDescent="0.2">
      <c r="B38" s="10" t="s">
        <v>6</v>
      </c>
      <c r="C38" s="30"/>
      <c r="D38" s="14" t="str">
        <f t="shared" si="4"/>
        <v/>
      </c>
      <c r="E38" s="13"/>
      <c r="F38" s="10" t="s">
        <v>6</v>
      </c>
      <c r="G38" s="30"/>
      <c r="H38" s="14" t="str">
        <f t="shared" si="5"/>
        <v/>
      </c>
    </row>
    <row r="39" spans="1:13" x14ac:dyDescent="0.2">
      <c r="B39" s="10" t="s">
        <v>7</v>
      </c>
      <c r="C39" s="24"/>
      <c r="D39" s="14" t="str">
        <f t="shared" si="4"/>
        <v/>
      </c>
      <c r="E39" s="13"/>
      <c r="F39" s="10" t="s">
        <v>7</v>
      </c>
      <c r="G39" s="24"/>
      <c r="H39" s="14" t="str">
        <f t="shared" si="5"/>
        <v/>
      </c>
    </row>
    <row r="40" spans="1:13" x14ac:dyDescent="0.2">
      <c r="B40" s="10" t="s">
        <v>8</v>
      </c>
      <c r="C40" s="30"/>
      <c r="D40" s="14" t="str">
        <f t="shared" si="4"/>
        <v/>
      </c>
      <c r="E40" s="13"/>
      <c r="F40" s="10" t="s">
        <v>8</v>
      </c>
      <c r="G40" s="30"/>
      <c r="H40" s="14" t="str">
        <f t="shared" si="5"/>
        <v/>
      </c>
    </row>
    <row r="41" spans="1:13" x14ac:dyDescent="0.2">
      <c r="B41" s="10" t="s">
        <v>9</v>
      </c>
      <c r="C41" s="30"/>
      <c r="D41" s="14" t="str">
        <f t="shared" si="4"/>
        <v/>
      </c>
      <c r="E41" s="13"/>
      <c r="F41" s="10" t="s">
        <v>9</v>
      </c>
      <c r="G41" s="30"/>
      <c r="H41" s="14" t="str">
        <f t="shared" si="5"/>
        <v/>
      </c>
    </row>
    <row r="42" spans="1:13" x14ac:dyDescent="0.2">
      <c r="B42" s="10" t="s">
        <v>10</v>
      </c>
      <c r="C42" s="30">
        <v>0</v>
      </c>
      <c r="D42" s="14" t="str">
        <f t="shared" si="4"/>
        <v/>
      </c>
      <c r="E42" s="13"/>
      <c r="F42" s="10" t="s">
        <v>10</v>
      </c>
      <c r="G42" s="30"/>
      <c r="H42" s="14" t="str">
        <f t="shared" si="5"/>
        <v/>
      </c>
    </row>
    <row r="43" spans="1:13" x14ac:dyDescent="0.2">
      <c r="B43" s="10" t="s">
        <v>11</v>
      </c>
      <c r="C43" s="30"/>
      <c r="D43" s="14" t="str">
        <f t="shared" si="4"/>
        <v/>
      </c>
      <c r="E43" s="13"/>
      <c r="F43" s="10" t="s">
        <v>11</v>
      </c>
      <c r="G43" s="30"/>
      <c r="H43" s="14" t="str">
        <f t="shared" si="5"/>
        <v/>
      </c>
    </row>
    <row r="44" spans="1:13" x14ac:dyDescent="0.2">
      <c r="B44" s="10" t="s">
        <v>12</v>
      </c>
      <c r="C44" s="33">
        <v>24178119</v>
      </c>
      <c r="D44" s="14">
        <f t="shared" si="4"/>
        <v>3.836499577460492E-4</v>
      </c>
      <c r="E44" s="13"/>
      <c r="F44" s="10" t="s">
        <v>12</v>
      </c>
      <c r="G44" s="33"/>
      <c r="H44" s="14" t="str">
        <f t="shared" si="5"/>
        <v/>
      </c>
    </row>
    <row r="45" spans="1:13" x14ac:dyDescent="0.2">
      <c r="B45" s="10" t="s">
        <v>13</v>
      </c>
      <c r="C45" s="33">
        <v>20463761</v>
      </c>
      <c r="D45" s="14">
        <f t="shared" si="4"/>
        <v>3.2471182075724129E-4</v>
      </c>
      <c r="E45" s="13"/>
      <c r="F45" s="10" t="s">
        <v>13</v>
      </c>
      <c r="G45" s="30">
        <v>28067670</v>
      </c>
      <c r="H45" s="14">
        <f t="shared" si="5"/>
        <v>5.7374477837896752E-3</v>
      </c>
    </row>
    <row r="46" spans="1:13" x14ac:dyDescent="0.2">
      <c r="B46" s="10" t="s">
        <v>14</v>
      </c>
      <c r="C46" s="30"/>
      <c r="D46" s="14" t="str">
        <f t="shared" si="4"/>
        <v/>
      </c>
      <c r="E46" s="13"/>
      <c r="F46" s="10" t="s">
        <v>14</v>
      </c>
      <c r="G46" s="30"/>
      <c r="H46" s="14" t="str">
        <f t="shared" si="5"/>
        <v/>
      </c>
    </row>
    <row r="47" spans="1:13" x14ac:dyDescent="0.2">
      <c r="B47" s="10" t="s">
        <v>15</v>
      </c>
      <c r="C47" s="33">
        <v>195790</v>
      </c>
      <c r="D47" s="14">
        <f t="shared" si="4"/>
        <v>3.1067274185845052E-6</v>
      </c>
      <c r="E47" s="13"/>
      <c r="F47" s="10" t="s">
        <v>15</v>
      </c>
      <c r="G47" s="33"/>
      <c r="H47" s="14" t="str">
        <f t="shared" si="5"/>
        <v/>
      </c>
    </row>
    <row r="48" spans="1:13" x14ac:dyDescent="0.2">
      <c r="B48" s="10" t="s">
        <v>16</v>
      </c>
      <c r="C48" s="33">
        <v>-232863</v>
      </c>
      <c r="D48" s="14">
        <f t="shared" si="4"/>
        <v>-3.6949888496544442E-6</v>
      </c>
      <c r="E48" s="13"/>
      <c r="F48" s="10" t="s">
        <v>16</v>
      </c>
      <c r="G48" s="30">
        <v>-25965</v>
      </c>
      <c r="H48" s="14">
        <f t="shared" si="5"/>
        <v>-5.3076308687575036E-6</v>
      </c>
    </row>
    <row r="49" spans="2:10" s="22" customFormat="1" x14ac:dyDescent="0.2">
      <c r="B49" s="18" t="s">
        <v>17</v>
      </c>
      <c r="C49" s="19">
        <f>SUM(C37:C48)</f>
        <v>47491011</v>
      </c>
      <c r="D49" s="20">
        <f>SUM(D37:D48)</f>
        <v>7.5357079529086437E-4</v>
      </c>
      <c r="E49" s="21"/>
      <c r="F49" s="18" t="s">
        <v>17</v>
      </c>
      <c r="G49" s="19">
        <f>SUM(G37:G48)</f>
        <v>28041705</v>
      </c>
      <c r="H49" s="20">
        <f>SUM(H37:H48)</f>
        <v>5.7321401529209174E-3</v>
      </c>
      <c r="I49" s="34"/>
    </row>
    <row r="50" spans="2:10" ht="4.5" customHeight="1" x14ac:dyDescent="0.2">
      <c r="C50" s="28"/>
      <c r="G50" s="35"/>
    </row>
    <row r="51" spans="2:10" ht="4.5" customHeight="1" x14ac:dyDescent="0.2">
      <c r="C51" s="28"/>
      <c r="G51" s="35"/>
    </row>
    <row r="52" spans="2:10" ht="24" x14ac:dyDescent="0.2">
      <c r="B52" s="8" t="s">
        <v>26</v>
      </c>
      <c r="C52" s="8" t="s">
        <v>2</v>
      </c>
      <c r="D52" s="8" t="s">
        <v>3</v>
      </c>
      <c r="E52" s="29"/>
      <c r="F52" s="8" t="s">
        <v>27</v>
      </c>
      <c r="G52" s="8" t="s">
        <v>2</v>
      </c>
      <c r="H52" s="8" t="s">
        <v>3</v>
      </c>
    </row>
    <row r="53" spans="2:10" x14ac:dyDescent="0.2">
      <c r="B53" s="10" t="s">
        <v>5</v>
      </c>
      <c r="C53" s="30"/>
      <c r="D53" s="14" t="str">
        <f t="shared" ref="D53:D64" si="6">+IF(C53/$C$116=0,"",C53/$C$116)</f>
        <v/>
      </c>
      <c r="E53" s="13"/>
      <c r="F53" s="10" t="s">
        <v>5</v>
      </c>
      <c r="G53" s="36">
        <v>13105.86</v>
      </c>
      <c r="H53" s="14">
        <f t="shared" ref="H53:H64" si="7">+IF(G53/$C$124=0,"",G53/$C$124)</f>
        <v>1.3150083041519285E-4</v>
      </c>
    </row>
    <row r="54" spans="2:10" x14ac:dyDescent="0.2">
      <c r="B54" s="10" t="s">
        <v>6</v>
      </c>
      <c r="C54" s="30"/>
      <c r="D54" s="14" t="str">
        <f t="shared" si="6"/>
        <v/>
      </c>
      <c r="E54" s="13"/>
      <c r="F54" s="10" t="s">
        <v>6</v>
      </c>
      <c r="G54" s="36"/>
      <c r="H54" s="14" t="str">
        <f t="shared" si="7"/>
        <v/>
      </c>
    </row>
    <row r="55" spans="2:10" x14ac:dyDescent="0.2">
      <c r="B55" s="10" t="s">
        <v>7</v>
      </c>
      <c r="C55" s="24"/>
      <c r="D55" s="14" t="str">
        <f t="shared" si="6"/>
        <v/>
      </c>
      <c r="E55" s="13"/>
      <c r="F55" s="10" t="s">
        <v>7</v>
      </c>
      <c r="G55" s="36"/>
      <c r="H55" s="14" t="str">
        <f t="shared" si="7"/>
        <v/>
      </c>
    </row>
    <row r="56" spans="2:10" x14ac:dyDescent="0.2">
      <c r="B56" s="10" t="s">
        <v>8</v>
      </c>
      <c r="C56" s="30"/>
      <c r="D56" s="14" t="str">
        <f t="shared" si="6"/>
        <v/>
      </c>
      <c r="E56" s="13"/>
      <c r="F56" s="10" t="s">
        <v>8</v>
      </c>
      <c r="G56" s="36"/>
      <c r="H56" s="14" t="str">
        <f t="shared" si="7"/>
        <v/>
      </c>
    </row>
    <row r="57" spans="2:10" x14ac:dyDescent="0.2">
      <c r="B57" s="10" t="s">
        <v>28</v>
      </c>
      <c r="C57" s="30"/>
      <c r="D57" s="14" t="str">
        <f t="shared" si="6"/>
        <v/>
      </c>
      <c r="E57" s="13"/>
      <c r="F57" s="10" t="s">
        <v>9</v>
      </c>
      <c r="G57" s="36"/>
      <c r="H57" s="14" t="str">
        <f t="shared" si="7"/>
        <v/>
      </c>
      <c r="J57" s="16"/>
    </row>
    <row r="58" spans="2:10" x14ac:dyDescent="0.2">
      <c r="B58" s="10" t="s">
        <v>29</v>
      </c>
      <c r="C58" s="30"/>
      <c r="D58" s="14" t="str">
        <f t="shared" si="6"/>
        <v/>
      </c>
      <c r="E58" s="13"/>
      <c r="F58" s="10" t="s">
        <v>10</v>
      </c>
      <c r="G58" s="36"/>
      <c r="H58" s="14" t="str">
        <f t="shared" si="7"/>
        <v/>
      </c>
    </row>
    <row r="59" spans="2:10" x14ac:dyDescent="0.2">
      <c r="B59" s="10" t="s">
        <v>11</v>
      </c>
      <c r="C59" s="30"/>
      <c r="D59" s="14" t="str">
        <f t="shared" si="6"/>
        <v/>
      </c>
      <c r="E59" s="13"/>
      <c r="F59" s="10" t="s">
        <v>11</v>
      </c>
      <c r="G59" s="36"/>
      <c r="H59" s="14" t="str">
        <f t="shared" si="7"/>
        <v/>
      </c>
    </row>
    <row r="60" spans="2:10" x14ac:dyDescent="0.2">
      <c r="B60" s="10" t="s">
        <v>12</v>
      </c>
      <c r="C60" s="33"/>
      <c r="D60" s="14" t="str">
        <f t="shared" si="6"/>
        <v/>
      </c>
      <c r="E60" s="13"/>
      <c r="F60" s="10" t="s">
        <v>12</v>
      </c>
      <c r="G60" s="37">
        <v>72229.569000000003</v>
      </c>
      <c r="H60" s="14">
        <f t="shared" si="7"/>
        <v>7.2473292893648119E-4</v>
      </c>
    </row>
    <row r="61" spans="2:10" x14ac:dyDescent="0.2">
      <c r="B61" s="10" t="s">
        <v>13</v>
      </c>
      <c r="C61" s="33">
        <v>180277939</v>
      </c>
      <c r="D61" s="14">
        <f t="shared" si="6"/>
        <v>5.8538276231774149E-3</v>
      </c>
      <c r="E61" s="13"/>
      <c r="F61" s="10" t="s">
        <v>13</v>
      </c>
      <c r="G61" s="37"/>
      <c r="H61" s="14" t="str">
        <f t="shared" si="7"/>
        <v/>
      </c>
    </row>
    <row r="62" spans="2:10" x14ac:dyDescent="0.2">
      <c r="B62" s="10" t="s">
        <v>14</v>
      </c>
      <c r="C62" s="30"/>
      <c r="D62" s="14" t="str">
        <f t="shared" si="6"/>
        <v/>
      </c>
      <c r="E62" s="13"/>
      <c r="F62" s="10" t="s">
        <v>14</v>
      </c>
      <c r="G62" s="36"/>
      <c r="H62" s="14" t="str">
        <f t="shared" si="7"/>
        <v/>
      </c>
    </row>
    <row r="63" spans="2:10" x14ac:dyDescent="0.2">
      <c r="B63" s="10" t="s">
        <v>15</v>
      </c>
      <c r="C63" s="33"/>
      <c r="D63" s="14" t="str">
        <f t="shared" si="6"/>
        <v/>
      </c>
      <c r="E63" s="13"/>
      <c r="F63" s="10" t="s">
        <v>15</v>
      </c>
      <c r="G63" s="37"/>
      <c r="H63" s="14" t="str">
        <f t="shared" si="7"/>
        <v/>
      </c>
    </row>
    <row r="64" spans="2:10" x14ac:dyDescent="0.2">
      <c r="B64" s="10" t="s">
        <v>16</v>
      </c>
      <c r="C64" s="33">
        <v>-253123</v>
      </c>
      <c r="D64" s="14">
        <f t="shared" si="6"/>
        <v>-8.2191887575414139E-6</v>
      </c>
      <c r="E64" s="13"/>
      <c r="F64" s="10" t="s">
        <v>16</v>
      </c>
      <c r="G64" s="37">
        <v>-122.72</v>
      </c>
      <c r="H64" s="14">
        <f t="shared" si="7"/>
        <v>-1.2313409351658318E-6</v>
      </c>
    </row>
    <row r="65" spans="2:8" s="22" customFormat="1" x14ac:dyDescent="0.2">
      <c r="B65" s="18" t="s">
        <v>17</v>
      </c>
      <c r="C65" s="19">
        <f>SUM(C53:C64)</f>
        <v>180024816</v>
      </c>
      <c r="D65" s="20">
        <f>SUM(D53:D64)</f>
        <v>5.8456084344198737E-3</v>
      </c>
      <c r="E65" s="21"/>
      <c r="F65" s="18" t="s">
        <v>17</v>
      </c>
      <c r="G65" s="26">
        <f>SUM(G53:G64)</f>
        <v>85212.709000000003</v>
      </c>
      <c r="H65" s="20">
        <f>SUM(H53:H64)</f>
        <v>8.5500241841650825E-4</v>
      </c>
    </row>
    <row r="66" spans="2:8" ht="13.5" customHeight="1" x14ac:dyDescent="0.2">
      <c r="C66" s="28"/>
      <c r="G66" s="35"/>
    </row>
    <row r="67" spans="2:8" ht="24" x14ac:dyDescent="0.2">
      <c r="B67" s="8" t="s">
        <v>30</v>
      </c>
      <c r="C67" s="8" t="s">
        <v>2</v>
      </c>
      <c r="D67" s="8" t="s">
        <v>3</v>
      </c>
      <c r="E67" s="29"/>
      <c r="F67" s="8" t="s">
        <v>31</v>
      </c>
      <c r="G67" s="8" t="s">
        <v>2</v>
      </c>
      <c r="H67" s="8" t="s">
        <v>3</v>
      </c>
    </row>
    <row r="68" spans="2:8" x14ac:dyDescent="0.2">
      <c r="B68" s="10" t="s">
        <v>5</v>
      </c>
      <c r="C68" s="30"/>
      <c r="D68" s="14" t="str">
        <f>+IF(C68/$C$117=0,"",C68/$C$117)</f>
        <v/>
      </c>
      <c r="E68" s="13"/>
      <c r="F68" s="10" t="s">
        <v>5</v>
      </c>
      <c r="G68" s="30"/>
      <c r="H68" s="14" t="str">
        <f>+IF(G68/$C$119=0,"",G68/$C$119)</f>
        <v/>
      </c>
    </row>
    <row r="69" spans="2:8" x14ac:dyDescent="0.2">
      <c r="B69" s="10" t="s">
        <v>6</v>
      </c>
      <c r="C69" s="30"/>
      <c r="D69" s="14" t="str">
        <f t="shared" ref="D69:D79" si="8">+IF(C69/$C$117=0,"",C69/$C$117)</f>
        <v/>
      </c>
      <c r="E69" s="13"/>
      <c r="F69" s="10" t="s">
        <v>6</v>
      </c>
      <c r="G69" s="30"/>
      <c r="H69" s="14" t="str">
        <f t="shared" ref="H69:H79" si="9">+IF(G69/$C$119=0,"",G69/$C$119)</f>
        <v/>
      </c>
    </row>
    <row r="70" spans="2:8" x14ac:dyDescent="0.2">
      <c r="B70" s="10" t="s">
        <v>7</v>
      </c>
      <c r="C70" s="24"/>
      <c r="D70" s="14" t="str">
        <f t="shared" si="8"/>
        <v/>
      </c>
      <c r="E70" s="13"/>
      <c r="F70" s="10" t="s">
        <v>7</v>
      </c>
      <c r="G70" s="24"/>
      <c r="H70" s="14" t="str">
        <f t="shared" si="9"/>
        <v/>
      </c>
    </row>
    <row r="71" spans="2:8" x14ac:dyDescent="0.2">
      <c r="B71" s="10" t="s">
        <v>8</v>
      </c>
      <c r="C71" s="30"/>
      <c r="D71" s="14" t="str">
        <f t="shared" si="8"/>
        <v/>
      </c>
      <c r="E71" s="13"/>
      <c r="F71" s="10" t="s">
        <v>8</v>
      </c>
      <c r="G71" s="30"/>
      <c r="H71" s="14" t="str">
        <f t="shared" si="9"/>
        <v/>
      </c>
    </row>
    <row r="72" spans="2:8" x14ac:dyDescent="0.2">
      <c r="B72" s="10" t="s">
        <v>9</v>
      </c>
      <c r="C72" s="30">
        <v>2742</v>
      </c>
      <c r="D72" s="14">
        <f t="shared" si="8"/>
        <v>1.5070137804695968E-7</v>
      </c>
      <c r="E72" s="13"/>
      <c r="F72" s="10" t="s">
        <v>9</v>
      </c>
      <c r="G72" s="30">
        <v>225285</v>
      </c>
      <c r="H72" s="14">
        <f t="shared" si="9"/>
        <v>3.5240852659942558E-5</v>
      </c>
    </row>
    <row r="73" spans="2:8" x14ac:dyDescent="0.2">
      <c r="B73" s="10" t="s">
        <v>10</v>
      </c>
      <c r="C73" s="30"/>
      <c r="D73" s="14" t="str">
        <f t="shared" si="8"/>
        <v/>
      </c>
      <c r="E73" s="13"/>
      <c r="F73" s="10" t="s">
        <v>10</v>
      </c>
      <c r="G73" s="30"/>
      <c r="H73" s="14" t="str">
        <f t="shared" si="9"/>
        <v/>
      </c>
    </row>
    <row r="74" spans="2:8" x14ac:dyDescent="0.2">
      <c r="B74" s="10" t="s">
        <v>11</v>
      </c>
      <c r="C74" s="30"/>
      <c r="D74" s="14" t="str">
        <f t="shared" si="8"/>
        <v/>
      </c>
      <c r="E74" s="13"/>
      <c r="F74" s="10" t="s">
        <v>11</v>
      </c>
      <c r="G74" s="30"/>
      <c r="H74" s="14" t="str">
        <f t="shared" si="9"/>
        <v/>
      </c>
    </row>
    <row r="75" spans="2:8" x14ac:dyDescent="0.2">
      <c r="B75" s="10" t="s">
        <v>12</v>
      </c>
      <c r="C75" s="33"/>
      <c r="D75" s="14" t="str">
        <f t="shared" si="8"/>
        <v/>
      </c>
      <c r="E75" s="13"/>
      <c r="F75" s="10" t="s">
        <v>12</v>
      </c>
      <c r="G75" s="33"/>
      <c r="H75" s="14" t="str">
        <f t="shared" si="9"/>
        <v/>
      </c>
    </row>
    <row r="76" spans="2:8" x14ac:dyDescent="0.2">
      <c r="B76" s="10" t="s">
        <v>13</v>
      </c>
      <c r="C76" s="33">
        <v>51385368</v>
      </c>
      <c r="D76" s="14">
        <f t="shared" si="8"/>
        <v>2.8241596531911541E-3</v>
      </c>
      <c r="E76" s="13"/>
      <c r="F76" s="10" t="s">
        <v>13</v>
      </c>
      <c r="G76" s="33">
        <v>-2047288</v>
      </c>
      <c r="H76" s="14">
        <f t="shared" si="9"/>
        <v>-3.2025290081660331E-4</v>
      </c>
    </row>
    <row r="77" spans="2:8" x14ac:dyDescent="0.2">
      <c r="B77" s="10" t="s">
        <v>14</v>
      </c>
      <c r="C77" s="30">
        <v>8471707</v>
      </c>
      <c r="D77" s="14">
        <f t="shared" si="8"/>
        <v>4.6560828567107025E-4</v>
      </c>
      <c r="E77" s="13"/>
      <c r="F77" s="10" t="s">
        <v>14</v>
      </c>
      <c r="G77" s="30">
        <v>2836021</v>
      </c>
      <c r="H77" s="14">
        <f t="shared" si="9"/>
        <v>4.4363272388975273E-4</v>
      </c>
    </row>
    <row r="78" spans="2:8" x14ac:dyDescent="0.2">
      <c r="B78" s="10" t="s">
        <v>15</v>
      </c>
      <c r="C78" s="33"/>
      <c r="D78" s="14" t="str">
        <f t="shared" si="8"/>
        <v/>
      </c>
      <c r="E78" s="13"/>
      <c r="F78" s="10" t="s">
        <v>15</v>
      </c>
      <c r="G78" s="33">
        <v>-210291</v>
      </c>
      <c r="H78" s="14">
        <f t="shared" si="9"/>
        <v>-3.2895373179359392E-5</v>
      </c>
    </row>
    <row r="79" spans="2:8" x14ac:dyDescent="0.2">
      <c r="B79" s="10" t="s">
        <v>16</v>
      </c>
      <c r="C79" s="33">
        <v>-21314</v>
      </c>
      <c r="D79" s="14">
        <f t="shared" si="8"/>
        <v>-1.1714256643664837E-6</v>
      </c>
      <c r="E79" s="13"/>
      <c r="F79" s="10" t="s">
        <v>16</v>
      </c>
      <c r="G79" s="33">
        <v>-16232</v>
      </c>
      <c r="H79" s="14">
        <f t="shared" si="9"/>
        <v>-2.5391371834617819E-6</v>
      </c>
    </row>
    <row r="80" spans="2:8" s="22" customFormat="1" x14ac:dyDescent="0.2">
      <c r="B80" s="18" t="s">
        <v>17</v>
      </c>
      <c r="C80" s="19">
        <f>SUM(C68:C79)</f>
        <v>59838503</v>
      </c>
      <c r="D80" s="20">
        <f>SUM(D68:D79)</f>
        <v>3.2887472145759046E-3</v>
      </c>
      <c r="E80" s="21"/>
      <c r="F80" s="18" t="s">
        <v>17</v>
      </c>
      <c r="G80" s="19">
        <f>SUM(G68:G79)</f>
        <v>787495</v>
      </c>
      <c r="H80" s="20">
        <f>SUM(H68:H79)</f>
        <v>1.2318616537027082E-4</v>
      </c>
    </row>
    <row r="81" spans="2:7" ht="4.5" customHeight="1" x14ac:dyDescent="0.2">
      <c r="C81" s="28"/>
      <c r="G81" s="35"/>
    </row>
    <row r="82" spans="2:7" ht="25.5" customHeight="1" x14ac:dyDescent="0.2">
      <c r="B82" s="8" t="s">
        <v>32</v>
      </c>
      <c r="C82" s="8" t="s">
        <v>2</v>
      </c>
      <c r="D82" s="8" t="s">
        <v>3</v>
      </c>
      <c r="G82" s="35"/>
    </row>
    <row r="83" spans="2:7" ht="12.75" customHeight="1" x14ac:dyDescent="0.2">
      <c r="B83" s="10" t="s">
        <v>5</v>
      </c>
      <c r="C83" s="36"/>
      <c r="D83" s="14" t="str">
        <f>+IF(C83/$C$125=0,"",C83/$C$125)</f>
        <v/>
      </c>
      <c r="G83" s="35" t="s">
        <v>33</v>
      </c>
    </row>
    <row r="84" spans="2:7" ht="12.75" customHeight="1" x14ac:dyDescent="0.2">
      <c r="B84" s="10" t="s">
        <v>6</v>
      </c>
      <c r="C84" s="36"/>
      <c r="D84" s="14" t="str">
        <f t="shared" ref="D84:D94" si="10">+IF(C84/$C$125=0,"",C84/$C$125)</f>
        <v/>
      </c>
      <c r="G84" s="35" t="s">
        <v>33</v>
      </c>
    </row>
    <row r="85" spans="2:7" ht="12.75" customHeight="1" x14ac:dyDescent="0.2">
      <c r="B85" s="10" t="s">
        <v>7</v>
      </c>
      <c r="C85" s="36"/>
      <c r="D85" s="14" t="str">
        <f t="shared" si="10"/>
        <v/>
      </c>
      <c r="G85" s="35"/>
    </row>
    <row r="86" spans="2:7" ht="12.75" customHeight="1" x14ac:dyDescent="0.2">
      <c r="B86" s="10" t="s">
        <v>8</v>
      </c>
      <c r="C86" s="36"/>
      <c r="D86" s="14" t="str">
        <f t="shared" si="10"/>
        <v/>
      </c>
      <c r="G86" s="35"/>
    </row>
    <row r="87" spans="2:7" ht="12.75" customHeight="1" x14ac:dyDescent="0.2">
      <c r="B87" s="10" t="s">
        <v>9</v>
      </c>
      <c r="C87" s="36">
        <v>282.66000000000003</v>
      </c>
      <c r="D87" s="14">
        <f t="shared" si="10"/>
        <v>3.9770412880229665E-6</v>
      </c>
      <c r="G87" s="35"/>
    </row>
    <row r="88" spans="2:7" ht="12.75" customHeight="1" x14ac:dyDescent="0.2">
      <c r="B88" s="10" t="s">
        <v>10</v>
      </c>
      <c r="C88" s="36"/>
      <c r="D88" s="14" t="str">
        <f t="shared" si="10"/>
        <v/>
      </c>
      <c r="G88" s="38"/>
    </row>
    <row r="89" spans="2:7" ht="12.75" customHeight="1" x14ac:dyDescent="0.2">
      <c r="B89" s="10" t="s">
        <v>11</v>
      </c>
      <c r="C89" s="36"/>
      <c r="D89" s="14" t="str">
        <f t="shared" si="10"/>
        <v/>
      </c>
      <c r="G89" s="39"/>
    </row>
    <row r="90" spans="2:7" s="22" customFormat="1" ht="12.75" customHeight="1" x14ac:dyDescent="0.2">
      <c r="B90" s="10" t="s">
        <v>12</v>
      </c>
      <c r="C90" s="37">
        <v>46919.291299999997</v>
      </c>
      <c r="D90" s="14">
        <f t="shared" si="10"/>
        <v>6.6015693308171211E-4</v>
      </c>
      <c r="E90" s="40"/>
      <c r="G90" s="41"/>
    </row>
    <row r="91" spans="2:7" ht="12.75" customHeight="1" x14ac:dyDescent="0.2">
      <c r="B91" s="10" t="s">
        <v>13</v>
      </c>
      <c r="C91" s="37"/>
      <c r="D91" s="14" t="str">
        <f t="shared" si="10"/>
        <v/>
      </c>
      <c r="G91" s="35"/>
    </row>
    <row r="92" spans="2:7" ht="12.75" customHeight="1" x14ac:dyDescent="0.2">
      <c r="B92" s="10" t="s">
        <v>14</v>
      </c>
      <c r="C92" s="36">
        <v>186242.47820000001</v>
      </c>
      <c r="D92" s="14">
        <f t="shared" si="10"/>
        <v>2.620441609655124E-3</v>
      </c>
      <c r="G92" s="35"/>
    </row>
    <row r="93" spans="2:7" ht="12.75" customHeight="1" x14ac:dyDescent="0.2">
      <c r="B93" s="10" t="s">
        <v>15</v>
      </c>
      <c r="C93" s="37">
        <v>-25.35</v>
      </c>
      <c r="D93" s="14">
        <f t="shared" si="10"/>
        <v>-3.5667585315001131E-7</v>
      </c>
      <c r="G93" s="35"/>
    </row>
    <row r="94" spans="2:7" ht="12.75" customHeight="1" x14ac:dyDescent="0.2">
      <c r="B94" s="10" t="s">
        <v>16</v>
      </c>
      <c r="C94" s="37"/>
      <c r="D94" s="14" t="str">
        <f t="shared" si="10"/>
        <v/>
      </c>
      <c r="G94" s="35"/>
    </row>
    <row r="95" spans="2:7" ht="12.75" customHeight="1" x14ac:dyDescent="0.2">
      <c r="B95" s="18" t="s">
        <v>17</v>
      </c>
      <c r="C95" s="26">
        <f>SUM(C83:C94)</f>
        <v>233419.07950000002</v>
      </c>
      <c r="D95" s="42">
        <f>SUM(D83:D94)</f>
        <v>3.284218908171709E-3</v>
      </c>
      <c r="F95" s="43"/>
      <c r="G95" s="44"/>
    </row>
    <row r="96" spans="2:7" ht="15" customHeight="1" x14ac:dyDescent="0.2">
      <c r="C96" s="28"/>
      <c r="G96" s="35"/>
    </row>
    <row r="97" spans="2:7" ht="4.5" hidden="1" customHeight="1" x14ac:dyDescent="0.2">
      <c r="C97" s="28"/>
      <c r="G97" s="35"/>
    </row>
    <row r="98" spans="2:7" ht="25.5" hidden="1" customHeight="1" x14ac:dyDescent="0.2">
      <c r="B98" s="8" t="s">
        <v>27</v>
      </c>
      <c r="C98" s="8"/>
      <c r="D98" s="8" t="s">
        <v>3</v>
      </c>
      <c r="E98" s="23"/>
      <c r="F98" s="3"/>
    </row>
    <row r="99" spans="2:7" ht="12.75" hidden="1" customHeight="1" x14ac:dyDescent="0.2">
      <c r="B99" s="45"/>
      <c r="C99" s="46"/>
      <c r="D99" s="14" t="str">
        <f>+IF(C99/$C$124=0,"",C99/$C$124)</f>
        <v/>
      </c>
      <c r="E99" s="17"/>
      <c r="F99" s="3"/>
    </row>
    <row r="100" spans="2:7" ht="12.75" hidden="1" customHeight="1" x14ac:dyDescent="0.2">
      <c r="B100" s="47" t="s">
        <v>34</v>
      </c>
      <c r="C100" s="48"/>
      <c r="D100" s="14" t="str">
        <f t="shared" ref="D100:D105" si="11">+IF(C100/$C$124=0,"",C100/$C$124)</f>
        <v/>
      </c>
      <c r="E100" s="17"/>
      <c r="F100" s="3"/>
    </row>
    <row r="101" spans="2:7" ht="12.75" hidden="1" customHeight="1" x14ac:dyDescent="0.2">
      <c r="B101" s="47" t="s">
        <v>35</v>
      </c>
      <c r="C101" s="48"/>
      <c r="D101" s="14" t="str">
        <f t="shared" si="11"/>
        <v/>
      </c>
      <c r="E101" s="17"/>
      <c r="F101" s="3"/>
    </row>
    <row r="102" spans="2:7" ht="12.75" hidden="1" customHeight="1" x14ac:dyDescent="0.2">
      <c r="B102" s="47" t="s">
        <v>36</v>
      </c>
      <c r="C102" s="48"/>
      <c r="D102" s="14" t="str">
        <f t="shared" si="11"/>
        <v/>
      </c>
      <c r="E102" s="17"/>
      <c r="F102" s="3"/>
    </row>
    <row r="103" spans="2:7" ht="12.75" hidden="1" customHeight="1" x14ac:dyDescent="0.2">
      <c r="B103" s="47" t="s">
        <v>37</v>
      </c>
      <c r="C103" s="48"/>
      <c r="D103" s="14" t="str">
        <f t="shared" si="11"/>
        <v/>
      </c>
      <c r="E103" s="17"/>
      <c r="F103" s="3"/>
    </row>
    <row r="104" spans="2:7" ht="12.75" hidden="1" customHeight="1" x14ac:dyDescent="0.2">
      <c r="B104" s="47" t="s">
        <v>38</v>
      </c>
      <c r="C104" s="49"/>
      <c r="D104" s="14" t="str">
        <f t="shared" si="11"/>
        <v/>
      </c>
      <c r="E104" s="17"/>
      <c r="F104" s="3"/>
    </row>
    <row r="105" spans="2:7" ht="12.75" hidden="1" customHeight="1" x14ac:dyDescent="0.2">
      <c r="B105" s="47"/>
      <c r="C105" s="46"/>
      <c r="D105" s="14" t="str">
        <f t="shared" si="11"/>
        <v/>
      </c>
      <c r="E105" s="17"/>
      <c r="F105" s="3"/>
    </row>
    <row r="106" spans="2:7" s="22" customFormat="1" ht="12.75" hidden="1" customHeight="1" x14ac:dyDescent="0.2">
      <c r="B106" s="18" t="s">
        <v>17</v>
      </c>
      <c r="C106" s="50"/>
      <c r="D106" s="20">
        <f>SUM(D99:D105)</f>
        <v>0</v>
      </c>
      <c r="E106" s="21"/>
    </row>
    <row r="107" spans="2:7" s="22" customFormat="1" ht="12.75" hidden="1" customHeight="1" x14ac:dyDescent="0.2">
      <c r="B107" s="40"/>
      <c r="C107" s="51"/>
      <c r="D107" s="21"/>
      <c r="E107" s="21"/>
    </row>
    <row r="108" spans="2:7" s="22" customFormat="1" ht="12.75" hidden="1" customHeight="1" x14ac:dyDescent="0.2">
      <c r="B108" s="40"/>
      <c r="C108" s="51"/>
      <c r="D108" s="21"/>
      <c r="E108" s="21"/>
    </row>
    <row r="109" spans="2:7" s="22" customFormat="1" ht="12.75" hidden="1" customHeight="1" x14ac:dyDescent="0.2">
      <c r="B109" s="40"/>
      <c r="C109" s="51"/>
      <c r="D109" s="21"/>
      <c r="E109" s="21"/>
    </row>
    <row r="110" spans="2:7" s="22" customFormat="1" ht="12.75" hidden="1" customHeight="1" x14ac:dyDescent="0.2">
      <c r="B110" s="40"/>
      <c r="C110" s="51"/>
      <c r="D110" s="21"/>
      <c r="E110" s="21"/>
    </row>
    <row r="111" spans="2:7" s="22" customFormat="1" ht="12.75" hidden="1" customHeight="1" x14ac:dyDescent="0.2">
      <c r="B111" s="40"/>
      <c r="C111" s="51"/>
      <c r="D111" s="21"/>
      <c r="E111" s="21"/>
    </row>
    <row r="112" spans="2:7" s="22" customFormat="1" ht="12.75" hidden="1" customHeight="1" x14ac:dyDescent="0.2">
      <c r="B112" s="40"/>
      <c r="C112" s="51"/>
      <c r="D112" s="21"/>
      <c r="E112" s="21"/>
    </row>
    <row r="113" spans="1:13" x14ac:dyDescent="0.2">
      <c r="B113" s="3"/>
      <c r="C113" s="52"/>
      <c r="D113" s="17"/>
      <c r="E113" s="53"/>
      <c r="F113" s="3"/>
      <c r="H113" s="17"/>
    </row>
    <row r="114" spans="1:13" s="7" customFormat="1" ht="41.25" customHeight="1" x14ac:dyDescent="0.2">
      <c r="B114" s="8" t="s">
        <v>39</v>
      </c>
      <c r="C114" s="8"/>
      <c r="D114" s="8" t="s">
        <v>40</v>
      </c>
      <c r="F114" s="8" t="s">
        <v>41</v>
      </c>
    </row>
    <row r="115" spans="1:13" x14ac:dyDescent="0.2">
      <c r="B115" s="54" t="s">
        <v>19</v>
      </c>
      <c r="C115" s="55">
        <v>37449327732</v>
      </c>
      <c r="D115" s="56"/>
      <c r="E115" s="1"/>
      <c r="F115" s="57"/>
      <c r="G115" s="16"/>
      <c r="H115" s="58"/>
      <c r="I115" s="59"/>
    </row>
    <row r="116" spans="1:13" x14ac:dyDescent="0.2">
      <c r="B116" s="54" t="s">
        <v>26</v>
      </c>
      <c r="C116" s="55">
        <v>30796591667</v>
      </c>
      <c r="D116" s="56"/>
      <c r="E116" s="60"/>
      <c r="F116" s="57"/>
      <c r="G116" s="61"/>
      <c r="H116" s="61"/>
      <c r="I116" s="59"/>
    </row>
    <row r="117" spans="1:13" x14ac:dyDescent="0.2">
      <c r="B117" s="54" t="s">
        <v>30</v>
      </c>
      <c r="C117" s="55">
        <v>18194923202</v>
      </c>
      <c r="D117" s="56"/>
      <c r="E117" s="60"/>
      <c r="F117" s="57"/>
      <c r="G117" s="16"/>
      <c r="H117" s="58"/>
      <c r="I117" s="59"/>
    </row>
    <row r="118" spans="1:13" x14ac:dyDescent="0.2">
      <c r="B118" s="54" t="s">
        <v>25</v>
      </c>
      <c r="C118" s="55">
        <v>4892013149</v>
      </c>
      <c r="D118" s="56"/>
      <c r="E118" s="60"/>
      <c r="F118" s="57"/>
      <c r="G118" s="61"/>
      <c r="H118" s="61"/>
      <c r="I118" s="59"/>
    </row>
    <row r="119" spans="1:13" x14ac:dyDescent="0.2">
      <c r="B119" s="54" t="s">
        <v>31</v>
      </c>
      <c r="C119" s="55">
        <v>6392722735</v>
      </c>
      <c r="D119" s="56"/>
      <c r="E119" s="60"/>
      <c r="F119" s="57"/>
      <c r="G119" s="16"/>
      <c r="H119" s="58"/>
      <c r="I119" s="59"/>
    </row>
    <row r="120" spans="1:13" x14ac:dyDescent="0.2">
      <c r="B120" s="54" t="s">
        <v>1</v>
      </c>
      <c r="C120" s="55">
        <v>71983367196</v>
      </c>
      <c r="D120" s="57">
        <v>6921562600</v>
      </c>
      <c r="F120" s="57">
        <f>+C120+D120</f>
        <v>78904929796</v>
      </c>
      <c r="G120" s="61"/>
      <c r="H120" s="61"/>
      <c r="I120" s="59"/>
    </row>
    <row r="121" spans="1:13" x14ac:dyDescent="0.2">
      <c r="B121" s="54" t="s">
        <v>18</v>
      </c>
      <c r="C121" s="62">
        <v>34853145.799999997</v>
      </c>
      <c r="D121" s="63">
        <v>52861.43</v>
      </c>
      <c r="F121" s="57">
        <f>+C121+D121</f>
        <v>34906007.229999997</v>
      </c>
      <c r="G121" s="16"/>
      <c r="H121" s="58"/>
      <c r="I121" s="59"/>
    </row>
    <row r="122" spans="1:13" x14ac:dyDescent="0.2">
      <c r="B122" s="54" t="s">
        <v>4</v>
      </c>
      <c r="C122" s="55">
        <v>6898226208</v>
      </c>
      <c r="D122" s="56"/>
      <c r="F122" s="57"/>
      <c r="G122" s="61"/>
      <c r="H122" s="61"/>
      <c r="I122" s="59"/>
    </row>
    <row r="123" spans="1:13" x14ac:dyDescent="0.2">
      <c r="B123" s="54" t="s">
        <v>24</v>
      </c>
      <c r="C123" s="55">
        <v>63021299786</v>
      </c>
      <c r="D123" s="56"/>
      <c r="F123" s="57"/>
      <c r="G123" s="16"/>
      <c r="H123" s="58"/>
      <c r="I123" s="59"/>
    </row>
    <row r="124" spans="1:13" x14ac:dyDescent="0.2">
      <c r="B124" s="54" t="s">
        <v>27</v>
      </c>
      <c r="C124" s="62">
        <v>99663705.230000004</v>
      </c>
      <c r="D124" s="56"/>
      <c r="E124" s="60"/>
      <c r="F124" s="57"/>
      <c r="G124" s="61"/>
      <c r="H124" s="61"/>
      <c r="I124" s="59"/>
    </row>
    <row r="125" spans="1:13" x14ac:dyDescent="0.2">
      <c r="B125" s="64" t="s">
        <v>42</v>
      </c>
      <c r="C125" s="65">
        <v>71072935.765400007</v>
      </c>
      <c r="D125" s="56"/>
      <c r="E125" s="60"/>
      <c r="F125" s="57"/>
      <c r="G125" s="7"/>
    </row>
    <row r="126" spans="1:13" x14ac:dyDescent="0.2">
      <c r="C126" s="66"/>
    </row>
    <row r="128" spans="1:13" s="3" customFormat="1" x14ac:dyDescent="0.2">
      <c r="A128" s="1"/>
      <c r="B128" s="1"/>
      <c r="C128" s="1"/>
      <c r="D128" s="67"/>
      <c r="F128" s="1"/>
      <c r="G128" s="1"/>
      <c r="H128" s="1"/>
      <c r="I128" s="1"/>
      <c r="J128" s="1"/>
      <c r="K128" s="1"/>
      <c r="L128" s="1"/>
      <c r="M128" s="1"/>
    </row>
    <row r="129" spans="1:13" s="3" customFormat="1" x14ac:dyDescent="0.2">
      <c r="A129" s="1"/>
      <c r="B129" s="1"/>
      <c r="C129" s="1"/>
      <c r="D129" s="67"/>
      <c r="F129" s="1"/>
      <c r="G129" s="1"/>
      <c r="H129" s="1"/>
      <c r="I129" s="1"/>
      <c r="J129" s="1"/>
      <c r="K129" s="1"/>
      <c r="L129" s="1"/>
      <c r="M129" s="1"/>
    </row>
    <row r="130" spans="1:13" s="3" customFormat="1" x14ac:dyDescent="0.2">
      <c r="A130" s="1"/>
      <c r="B130" s="1"/>
      <c r="C130" s="1"/>
      <c r="D130" s="67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24C2-4C1B-4D7B-98E3-D484B39EBF74}">
  <dimension ref="A2:L56"/>
  <sheetViews>
    <sheetView tabSelected="1" topLeftCell="B31" zoomScale="90" zoomScaleNormal="90" workbookViewId="0">
      <selection activeCell="F26" sqref="F26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43171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3976981</v>
      </c>
      <c r="H7" s="81">
        <f t="shared" ref="H7:H17" si="1">+IF(G7/$C$50=0,"",G7/$C$50)</f>
        <v>6.43328560648869E-5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1079984</v>
      </c>
      <c r="D8" s="78">
        <f t="shared" si="0"/>
        <v>4.7059823857689942E-4</v>
      </c>
      <c r="E8" s="79"/>
      <c r="F8" s="83" t="s">
        <v>47</v>
      </c>
      <c r="G8" s="80">
        <v>414288</v>
      </c>
      <c r="H8" s="81">
        <f t="shared" si="1"/>
        <v>6.7016488822576382E-6</v>
      </c>
      <c r="J8" s="83" t="s">
        <v>47</v>
      </c>
      <c r="K8" s="80">
        <v>3795021</v>
      </c>
      <c r="L8" s="81">
        <f t="shared" ref="L8:L17" si="2">+IF(K8/$C$55=0,"",K8/$C$55)</f>
        <v>4.7866706226167764E-4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5064</v>
      </c>
      <c r="D10" s="78">
        <f t="shared" si="0"/>
        <v>2.2066155425945371E-6</v>
      </c>
      <c r="E10" s="79"/>
      <c r="F10" s="83" t="s">
        <v>9</v>
      </c>
      <c r="G10" s="80">
        <v>26970</v>
      </c>
      <c r="H10" s="81">
        <f t="shared" si="1"/>
        <v>4.3627493520084701E-7</v>
      </c>
      <c r="J10" s="83" t="s">
        <v>9</v>
      </c>
      <c r="K10" s="80">
        <v>3873</v>
      </c>
      <c r="L10" s="81">
        <f t="shared" si="2"/>
        <v>4.885025753848206E-7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-47502400+47365600</f>
        <v>-136800</v>
      </c>
      <c r="H11" s="81">
        <f t="shared" si="1"/>
        <v>-2.2129184699842739E-6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v>51572812</v>
      </c>
      <c r="H13" s="81">
        <f t="shared" si="1"/>
        <v>8.342575162560424E-4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-1958899</v>
      </c>
      <c r="D14" s="78">
        <f t="shared" si="0"/>
        <v>-8.5358155208785467E-4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v>113522466</v>
      </c>
      <c r="L14" s="81">
        <f t="shared" si="2"/>
        <v>1.4318620450564352E-2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/>
      <c r="H16" s="81" t="str">
        <f t="shared" si="1"/>
        <v/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/>
      <c r="D17" s="78" t="str">
        <f t="shared" si="0"/>
        <v/>
      </c>
      <c r="E17" s="79"/>
      <c r="F17" s="85" t="s">
        <v>16</v>
      </c>
      <c r="G17" s="80">
        <v>-144372</v>
      </c>
      <c r="H17" s="81">
        <f t="shared" si="1"/>
        <v>-2.335405448454456E-6</v>
      </c>
      <c r="J17" s="85" t="s">
        <v>16</v>
      </c>
      <c r="K17" s="80">
        <v>-17113</v>
      </c>
      <c r="L17" s="81">
        <f t="shared" si="2"/>
        <v>-2.1584674858147265E-6</v>
      </c>
    </row>
    <row r="18" spans="1:12" ht="14.1" customHeight="1" x14ac:dyDescent="0.2">
      <c r="B18" s="86" t="s">
        <v>17</v>
      </c>
      <c r="C18" s="87"/>
      <c r="D18" s="88">
        <f>SUM(D7:D17)</f>
        <v>-3.8077669796836072E-4</v>
      </c>
      <c r="E18" s="79"/>
      <c r="F18" s="86" t="s">
        <v>17</v>
      </c>
      <c r="G18" s="89"/>
      <c r="H18" s="88">
        <f>SUM(H7:H17)</f>
        <v>9.0117997221994908E-4</v>
      </c>
      <c r="I18" s="90"/>
      <c r="J18" s="86" t="s">
        <v>17</v>
      </c>
      <c r="K18" s="89"/>
      <c r="L18" s="88">
        <f>SUM(L7:L17)</f>
        <v>1.4795617547915601E-2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12124357</v>
      </c>
      <c r="D21" s="81">
        <f t="shared" ref="D21:D31" si="3">+IF(C21/$C$51=0,"",C21/$C$51)</f>
        <v>8.1875366596031524E-5</v>
      </c>
      <c r="E21" s="92"/>
      <c r="F21" s="76" t="s">
        <v>46</v>
      </c>
      <c r="G21" s="80">
        <v>875386</v>
      </c>
      <c r="H21" s="81">
        <f t="shared" ref="H21:H31" si="4">+IF(G21/$C$52=0,"",G21/$C$52)</f>
        <v>5.6175586141639236E-5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2186853</v>
      </c>
      <c r="D22" s="81">
        <f t="shared" si="3"/>
        <v>1.4767743235095382E-5</v>
      </c>
      <c r="E22" s="92"/>
      <c r="F22" s="83" t="s">
        <v>47</v>
      </c>
      <c r="G22" s="93">
        <v>8647</v>
      </c>
      <c r="H22" s="81">
        <f t="shared" si="4"/>
        <v>5.5489840295224556E-7</v>
      </c>
      <c r="J22" s="83" t="s">
        <v>47</v>
      </c>
      <c r="K22" s="80">
        <v>7726640</v>
      </c>
      <c r="L22" s="81">
        <f t="shared" ref="L22:L31" si="5">+IF(K22/$C$56=0,"",K22/$C$56)</f>
        <v>4.8026112746705178E-4</v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v>271724</v>
      </c>
      <c r="D24" s="81">
        <f t="shared" si="3"/>
        <v>1.8349428438093725E-6</v>
      </c>
      <c r="E24" s="92"/>
      <c r="F24" s="83" t="s">
        <v>9</v>
      </c>
      <c r="G24" s="80">
        <v>7860</v>
      </c>
      <c r="H24" s="81">
        <f t="shared" si="4"/>
        <v>5.0439475508322546E-7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f>-464085200+462703540</f>
        <v>-1381660</v>
      </c>
      <c r="D25" s="81">
        <f t="shared" si="3"/>
        <v>-9.3303025480916572E-6</v>
      </c>
      <c r="E25" s="92"/>
      <c r="F25" s="83" t="s">
        <v>10</v>
      </c>
      <c r="G25" s="80">
        <f>50095500-50131000</f>
        <v>-35500</v>
      </c>
      <c r="H25" s="81">
        <f t="shared" si="4"/>
        <v>-2.2781188047652039E-6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>
        <v>16899</v>
      </c>
      <c r="H26" s="81">
        <f t="shared" si="4"/>
        <v>1.0844487234289347E-6</v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f>-1813702+37870188+4934751+33561404+2415640+20284515-20048+2181255</f>
        <v>99414003</v>
      </c>
      <c r="D27" s="81">
        <f t="shared" si="3"/>
        <v>6.7133934941077523E-4</v>
      </c>
      <c r="E27" s="92"/>
      <c r="F27" s="83" t="s">
        <v>12</v>
      </c>
      <c r="G27" s="80">
        <v>13107604</v>
      </c>
      <c r="H27" s="81">
        <f t="shared" si="4"/>
        <v>8.411458917694537E-4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376450</v>
      </c>
      <c r="D28" s="81">
        <f t="shared" si="3"/>
        <v>2.5421539266021341E-6</v>
      </c>
      <c r="E28" s="92"/>
      <c r="F28" s="83" t="s">
        <v>13</v>
      </c>
      <c r="G28" s="93">
        <v>58909</v>
      </c>
      <c r="H28" s="81">
        <f t="shared" si="4"/>
        <v>3.7803295963355888E-6</v>
      </c>
      <c r="J28" s="83" t="s">
        <v>13</v>
      </c>
      <c r="K28" s="80">
        <v>10151973</v>
      </c>
      <c r="L28" s="81">
        <f t="shared" si="5"/>
        <v>6.3101140974538325E-4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/>
      <c r="L29" s="81" t="str">
        <f t="shared" si="5"/>
        <v/>
      </c>
    </row>
    <row r="30" spans="1:12" ht="14.1" customHeight="1" x14ac:dyDescent="0.2">
      <c r="B30" s="83" t="s">
        <v>15</v>
      </c>
      <c r="C30" s="80">
        <v>-247687</v>
      </c>
      <c r="D30" s="81">
        <f t="shared" si="3"/>
        <v>-1.6726218079912413E-6</v>
      </c>
      <c r="E30" s="92"/>
      <c r="F30" s="83" t="s">
        <v>15</v>
      </c>
      <c r="G30" s="80"/>
      <c r="H30" s="81" t="str">
        <f t="shared" si="4"/>
        <v/>
      </c>
      <c r="J30" s="83" t="s">
        <v>15</v>
      </c>
      <c r="K30" s="80"/>
      <c r="L30" s="81" t="str">
        <f t="shared" si="5"/>
        <v/>
      </c>
    </row>
    <row r="31" spans="1:12" s="96" customFormat="1" ht="14.1" customHeight="1" x14ac:dyDescent="0.2">
      <c r="A31" s="68"/>
      <c r="B31" s="83" t="s">
        <v>16</v>
      </c>
      <c r="C31" s="80">
        <f>-79789</f>
        <v>-79789</v>
      </c>
      <c r="D31" s="81">
        <f t="shared" si="3"/>
        <v>-5.3881237787131806E-7</v>
      </c>
      <c r="E31" s="92"/>
      <c r="F31" s="83" t="s">
        <v>16</v>
      </c>
      <c r="G31" s="93">
        <v>-25232</v>
      </c>
      <c r="H31" s="81">
        <f t="shared" si="4"/>
        <v>-1.6191970051221304E-6</v>
      </c>
      <c r="I31" s="68"/>
      <c r="J31" s="85" t="s">
        <v>16</v>
      </c>
      <c r="K31" s="80">
        <v>-65439</v>
      </c>
      <c r="L31" s="81">
        <f t="shared" si="5"/>
        <v>-4.0674611370940541E-6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7.6081781927835935E-4</v>
      </c>
      <c r="E32" s="92"/>
      <c r="F32" s="86" t="s">
        <v>17</v>
      </c>
      <c r="G32" s="87"/>
      <c r="H32" s="88">
        <f>SUM(H21:H31)</f>
        <v>8.9934823357900565E-4</v>
      </c>
      <c r="I32" s="68"/>
      <c r="J32" s="86" t="s">
        <v>17</v>
      </c>
      <c r="K32" s="89"/>
      <c r="L32" s="88">
        <f>SUM(L21:L31)</f>
        <v>1.1072050760753411E-3</v>
      </c>
    </row>
    <row r="33" spans="1:11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1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68"/>
      <c r="K34" s="68"/>
    </row>
    <row r="35" spans="1:11" s="96" customFormat="1" ht="14.1" customHeight="1" x14ac:dyDescent="0.2">
      <c r="A35" s="68"/>
      <c r="B35" s="76" t="s">
        <v>46</v>
      </c>
      <c r="C35" s="99">
        <v>2262039</v>
      </c>
      <c r="D35" s="81">
        <f t="shared" ref="D35:D45" si="6">+IF(C35/$C$53=0,"",C35/$C$53)</f>
        <v>6.8873229180019366E-5</v>
      </c>
      <c r="E35" s="79"/>
      <c r="F35" s="76" t="s">
        <v>46</v>
      </c>
      <c r="G35" s="100"/>
      <c r="H35" s="81" t="str">
        <f t="shared" ref="H35:H45" si="7">+IF(G35/$C$54=0,"",G35/$C$54)</f>
        <v/>
      </c>
      <c r="I35" s="68"/>
      <c r="J35" s="68"/>
      <c r="K35" s="68"/>
    </row>
    <row r="36" spans="1:11" s="96" customFormat="1" ht="14.1" customHeight="1" x14ac:dyDescent="0.2">
      <c r="A36" s="68"/>
      <c r="B36" s="76" t="s">
        <v>47</v>
      </c>
      <c r="C36" s="100">
        <v>13010895</v>
      </c>
      <c r="D36" s="81">
        <f t="shared" si="6"/>
        <v>3.9614805632094235E-4</v>
      </c>
      <c r="E36" s="79"/>
      <c r="F36" s="76" t="s">
        <v>47</v>
      </c>
      <c r="G36" s="100"/>
      <c r="H36" s="81" t="str">
        <f>+IF(G36/$C$54=0,"",G36/$C$54)</f>
        <v/>
      </c>
      <c r="I36" s="68"/>
      <c r="J36" s="68"/>
      <c r="K36" s="68"/>
    </row>
    <row r="37" spans="1:11" s="96" customFormat="1" ht="14.1" customHeight="1" x14ac:dyDescent="0.2">
      <c r="A37" s="68"/>
      <c r="B37" s="76" t="s">
        <v>7</v>
      </c>
      <c r="C37" s="100"/>
      <c r="D37" s="81" t="str">
        <f t="shared" si="6"/>
        <v/>
      </c>
      <c r="E37" s="79"/>
      <c r="F37" s="76" t="s">
        <v>7</v>
      </c>
      <c r="G37" s="100"/>
      <c r="H37" s="81" t="str">
        <f t="shared" si="7"/>
        <v/>
      </c>
      <c r="I37" s="68"/>
      <c r="J37" s="68"/>
      <c r="K37" s="68"/>
    </row>
    <row r="38" spans="1:11" s="96" customFormat="1" ht="14.1" customHeight="1" x14ac:dyDescent="0.2">
      <c r="A38" s="68"/>
      <c r="B38" s="83" t="s">
        <v>9</v>
      </c>
      <c r="C38" s="100">
        <f>-93502+72500</f>
        <v>-21002</v>
      </c>
      <c r="D38" s="81">
        <f t="shared" si="6"/>
        <v>-6.3945650770776577E-7</v>
      </c>
      <c r="E38" s="79"/>
      <c r="F38" s="83" t="s">
        <v>9</v>
      </c>
      <c r="G38" s="100"/>
      <c r="H38" s="81" t="str">
        <f t="shared" si="7"/>
        <v/>
      </c>
      <c r="I38" s="68"/>
      <c r="J38" s="68"/>
      <c r="K38" s="68"/>
    </row>
    <row r="39" spans="1:11" s="96" customFormat="1" ht="14.1" customHeight="1" x14ac:dyDescent="0.2">
      <c r="A39" s="68"/>
      <c r="B39" s="83" t="s">
        <v>10</v>
      </c>
      <c r="C39" s="101">
        <f>93836340-93603100</f>
        <v>233240</v>
      </c>
      <c r="D39" s="81">
        <f t="shared" si="6"/>
        <v>7.1015539404703982E-6</v>
      </c>
      <c r="E39" s="79"/>
      <c r="F39" s="83" t="s">
        <v>10</v>
      </c>
      <c r="G39" s="100"/>
      <c r="H39" s="81" t="str">
        <f t="shared" si="7"/>
        <v/>
      </c>
      <c r="I39" s="68"/>
      <c r="J39" s="68"/>
      <c r="K39" s="68"/>
    </row>
    <row r="40" spans="1:11" s="96" customFormat="1" ht="14.1" customHeight="1" x14ac:dyDescent="0.2">
      <c r="A40" s="68"/>
      <c r="B40" s="83" t="s">
        <v>48</v>
      </c>
      <c r="C40" s="101"/>
      <c r="D40" s="81" t="str">
        <f t="shared" si="6"/>
        <v/>
      </c>
      <c r="E40" s="79"/>
      <c r="F40" s="83" t="s">
        <v>48</v>
      </c>
      <c r="G40" s="102"/>
      <c r="H40" s="81" t="str">
        <f t="shared" si="7"/>
        <v/>
      </c>
      <c r="I40" s="68"/>
      <c r="J40" s="103"/>
      <c r="K40" s="68"/>
    </row>
    <row r="41" spans="1:11" s="96" customFormat="1" ht="14.1" customHeight="1" x14ac:dyDescent="0.2">
      <c r="A41" s="68"/>
      <c r="B41" s="83" t="s">
        <v>12</v>
      </c>
      <c r="C41" s="100">
        <f>2334286+4555062+171515+2052793-11904+12214773</f>
        <v>21316525</v>
      </c>
      <c r="D41" s="81">
        <f t="shared" si="6"/>
        <v>6.4903297938126285E-4</v>
      </c>
      <c r="E41" s="79"/>
      <c r="F41" s="95" t="s">
        <v>49</v>
      </c>
      <c r="G41" s="102"/>
      <c r="H41" s="81" t="str">
        <f t="shared" si="7"/>
        <v/>
      </c>
      <c r="I41" s="68"/>
      <c r="J41" s="103"/>
      <c r="K41" s="68"/>
    </row>
    <row r="42" spans="1:11" s="96" customFormat="1" ht="14.1" customHeight="1" x14ac:dyDescent="0.2">
      <c r="A42" s="68"/>
      <c r="B42" s="83" t="s">
        <v>13</v>
      </c>
      <c r="C42" s="101">
        <v>5035818</v>
      </c>
      <c r="D42" s="81">
        <f t="shared" si="6"/>
        <v>1.5332761602380277E-4</v>
      </c>
      <c r="E42" s="92"/>
      <c r="F42" s="83" t="s">
        <v>13</v>
      </c>
      <c r="G42" s="100">
        <v>57131483</v>
      </c>
      <c r="H42" s="81">
        <f t="shared" si="7"/>
        <v>5.0623826914421828E-3</v>
      </c>
      <c r="I42" s="104"/>
      <c r="J42" s="103"/>
      <c r="K42" s="68"/>
    </row>
    <row r="43" spans="1:11" s="96" customFormat="1" ht="14.1" customHeight="1" x14ac:dyDescent="0.2">
      <c r="A43" s="68"/>
      <c r="B43" s="83" t="s">
        <v>53</v>
      </c>
      <c r="C43" s="99"/>
      <c r="D43" s="81" t="str">
        <f t="shared" si="6"/>
        <v/>
      </c>
      <c r="E43" s="92"/>
      <c r="F43" s="83" t="s">
        <v>14</v>
      </c>
      <c r="G43" s="100"/>
      <c r="H43" s="81" t="str">
        <f t="shared" si="7"/>
        <v/>
      </c>
      <c r="I43" s="104"/>
      <c r="J43" s="103"/>
      <c r="K43" s="68"/>
    </row>
    <row r="44" spans="1:11" s="96" customFormat="1" ht="14.1" customHeight="1" x14ac:dyDescent="0.2">
      <c r="A44" s="68"/>
      <c r="B44" s="83" t="s">
        <v>15</v>
      </c>
      <c r="C44" s="100">
        <v>-59246</v>
      </c>
      <c r="D44" s="81">
        <f t="shared" si="6"/>
        <v>-1.803887261006299E-6</v>
      </c>
      <c r="E44" s="92"/>
      <c r="F44" s="83" t="s">
        <v>15</v>
      </c>
      <c r="G44" s="99"/>
      <c r="H44" s="81" t="str">
        <f t="shared" si="7"/>
        <v/>
      </c>
      <c r="I44" s="104"/>
      <c r="J44" s="103"/>
      <c r="K44" s="68"/>
    </row>
    <row r="45" spans="1:11" s="96" customFormat="1" ht="14.1" customHeight="1" x14ac:dyDescent="0.2">
      <c r="A45" s="68"/>
      <c r="B45" s="83" t="s">
        <v>16</v>
      </c>
      <c r="C45" s="99">
        <f>-90742-35673-105172</f>
        <v>-231587</v>
      </c>
      <c r="D45" s="81">
        <f t="shared" si="6"/>
        <v>-7.0512243715131113E-6</v>
      </c>
      <c r="E45" s="70"/>
      <c r="F45" s="83" t="s">
        <v>16</v>
      </c>
      <c r="G45" s="101">
        <f>-43886-29345-29456</f>
        <v>-102687</v>
      </c>
      <c r="H45" s="81">
        <f t="shared" si="7"/>
        <v>-9.099026738656923E-6</v>
      </c>
      <c r="I45" s="68"/>
      <c r="J45" s="103"/>
      <c r="K45" s="105"/>
    </row>
    <row r="46" spans="1:11" ht="14.1" customHeight="1" x14ac:dyDescent="0.2">
      <c r="B46" s="86" t="s">
        <v>17</v>
      </c>
      <c r="C46" s="87"/>
      <c r="D46" s="88">
        <f>SUM(D35:D45)</f>
        <v>1.2649888667062706E-3</v>
      </c>
      <c r="E46" s="106"/>
      <c r="F46" s="86" t="s">
        <v>17</v>
      </c>
      <c r="G46" s="87"/>
      <c r="H46" s="88">
        <f>SUM(H35:H45)</f>
        <v>5.0532836647035262E-3</v>
      </c>
      <c r="J46" s="103"/>
    </row>
    <row r="47" spans="1:11" s="73" customFormat="1" ht="9.75" customHeight="1" x14ac:dyDescent="0.2">
      <c r="B47" s="68"/>
      <c r="C47" s="97"/>
      <c r="D47" s="68"/>
    </row>
    <row r="48" spans="1:11" ht="41.25" customHeight="1" x14ac:dyDescent="0.2">
      <c r="B48" s="74" t="s">
        <v>56</v>
      </c>
      <c r="C48" s="74" t="s">
        <v>57</v>
      </c>
      <c r="D48" s="107"/>
      <c r="E48" s="108"/>
      <c r="F48" s="97"/>
    </row>
    <row r="49" spans="2:9" ht="14.1" customHeight="1" x14ac:dyDescent="0.2">
      <c r="B49" s="76" t="str">
        <f>+B6</f>
        <v>FI Acciones US</v>
      </c>
      <c r="C49" s="109">
        <f>462136046+1113675043+257672394+461433734</f>
        <v>2294917217</v>
      </c>
      <c r="D49" s="70"/>
      <c r="E49" s="108"/>
      <c r="F49" s="97"/>
      <c r="I49" s="68" t="s">
        <v>58</v>
      </c>
    </row>
    <row r="50" spans="2:9" ht="14.1" customHeight="1" x14ac:dyDescent="0.2">
      <c r="B50" s="83" t="s">
        <v>44</v>
      </c>
      <c r="C50" s="110">
        <f>9941870128+36030267589+15846678410</f>
        <v>61818816127</v>
      </c>
      <c r="D50" s="70"/>
      <c r="E50" s="108"/>
      <c r="F50" s="97"/>
    </row>
    <row r="51" spans="2:9" ht="14.1" customHeight="1" x14ac:dyDescent="0.2">
      <c r="B51" s="83" t="s">
        <v>59</v>
      </c>
      <c r="C51" s="109">
        <f>10384789046+14212666097+13573629539+95177646052+14734355841</f>
        <v>148083086575</v>
      </c>
      <c r="D51" s="70"/>
      <c r="F51" s="97"/>
    </row>
    <row r="52" spans="2:9" ht="14.1" customHeight="1" x14ac:dyDescent="0.2">
      <c r="B52" s="95" t="s">
        <v>51</v>
      </c>
      <c r="C52" s="110">
        <f>5367700104+10215332671</f>
        <v>15583032775</v>
      </c>
      <c r="D52" s="70"/>
      <c r="E52" s="108"/>
      <c r="F52" s="97"/>
    </row>
    <row r="53" spans="2:9" ht="14.1" customHeight="1" x14ac:dyDescent="0.2">
      <c r="B53" s="83" t="s">
        <v>54</v>
      </c>
      <c r="C53" s="109">
        <v>32843515934</v>
      </c>
      <c r="D53" s="70"/>
      <c r="E53" s="108"/>
      <c r="F53" s="97"/>
    </row>
    <row r="54" spans="2:9" ht="14.1" customHeight="1" x14ac:dyDescent="0.2">
      <c r="B54" s="95" t="s">
        <v>60</v>
      </c>
      <c r="C54" s="109">
        <v>11285492718</v>
      </c>
      <c r="D54" s="70"/>
      <c r="E54" s="68"/>
    </row>
    <row r="55" spans="2:9" x14ac:dyDescent="0.2">
      <c r="B55" s="95" t="s">
        <v>61</v>
      </c>
      <c r="C55" s="109">
        <f>2389241803+3473057406+2066011091</f>
        <v>7928310300</v>
      </c>
    </row>
    <row r="56" spans="2:9" x14ac:dyDescent="0.2">
      <c r="B56" s="95" t="s">
        <v>52</v>
      </c>
      <c r="C56" s="109">
        <f>731898955+5142806923+10213708441</f>
        <v>16088414319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2018-03-13T02:44:13Z</dcterms:created>
  <dcterms:modified xsi:type="dcterms:W3CDTF">2018-03-13T02:44:58Z</dcterms:modified>
</cp:coreProperties>
</file>