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porte Rentabilidades\"/>
    </mc:Choice>
  </mc:AlternateContent>
  <bookViews>
    <workbookView xWindow="0" yWindow="0" windowWidth="28800" windowHeight="12210" xr2:uid="{578B0630-90E1-4668-B185-67C8B2384022}"/>
  </bookViews>
  <sheets>
    <sheet name="FM" sheetId="1" r:id="rId1"/>
    <sheet name="FI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C50" i="2"/>
  <c r="C49" i="2"/>
  <c r="B49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H46" i="2" s="1"/>
  <c r="D35" i="2"/>
  <c r="D46" i="2" s="1"/>
  <c r="H31" i="2"/>
  <c r="D31" i="2"/>
  <c r="H30" i="2"/>
  <c r="D30" i="2"/>
  <c r="H29" i="2"/>
  <c r="D29" i="2"/>
  <c r="H28" i="2"/>
  <c r="D28" i="2"/>
  <c r="G27" i="2"/>
  <c r="H27" i="2" s="1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D32" i="2" s="1"/>
  <c r="H17" i="2"/>
  <c r="D17" i="2"/>
  <c r="H16" i="2"/>
  <c r="D16" i="2"/>
  <c r="H15" i="2"/>
  <c r="D15" i="2"/>
  <c r="H14" i="2"/>
  <c r="D14" i="2"/>
  <c r="H13" i="2"/>
  <c r="G13" i="2"/>
  <c r="D13" i="2"/>
  <c r="H12" i="2"/>
  <c r="D12" i="2"/>
  <c r="G11" i="2"/>
  <c r="H11" i="2" s="1"/>
  <c r="D11" i="2"/>
  <c r="H10" i="2"/>
  <c r="D10" i="2"/>
  <c r="H9" i="2"/>
  <c r="D9" i="2"/>
  <c r="H8" i="2"/>
  <c r="D8" i="2"/>
  <c r="H7" i="2"/>
  <c r="H18" i="2" s="1"/>
  <c r="D7" i="2"/>
  <c r="D18" i="2" s="1"/>
  <c r="H32" i="2" l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95" i="1" s="1"/>
  <c r="D83" i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D80" i="1" s="1"/>
  <c r="H68" i="1"/>
  <c r="H80" i="1" s="1"/>
  <c r="D68" i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D65" i="1" s="1"/>
  <c r="H53" i="1"/>
  <c r="H65" i="1" s="1"/>
  <c r="D53" i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D49" i="1" s="1"/>
  <c r="H37" i="1"/>
  <c r="H49" i="1" s="1"/>
  <c r="D37" i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D34" i="1" s="1"/>
  <c r="H22" i="1"/>
  <c r="H34" i="1" s="1"/>
  <c r="D22" i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D19" i="1" s="1"/>
  <c r="H7" i="1"/>
  <c r="H19" i="1" s="1"/>
  <c r="D7" i="1"/>
</calcChain>
</file>

<file path=xl/sharedStrings.xml><?xml version="1.0" encoding="utf-8"?>
<sst xmlns="http://schemas.openxmlformats.org/spreadsheetml/2006/main" count="301" uniqueCount="59">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</sst>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0.000"/>
    <numFmt numFmtId="176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38" fontId="4" fillId="2" borderId="0" xfId="0" applyNumberFormat="1" applyFont="1" applyFill="1" applyBorder="1"/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Border="1"/>
    <xf numFmtId="14" fontId="9" fillId="2" borderId="0" xfId="0" applyNumberFormat="1" applyFont="1" applyFill="1"/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3" fontId="3" fillId="2" borderId="0" xfId="0" applyNumberFormat="1" applyFont="1" applyFill="1" applyAlignment="1">
      <alignment wrapText="1"/>
    </xf>
    <xf numFmtId="175" fontId="3" fillId="2" borderId="0" xfId="0" applyNumberFormat="1" applyFont="1" applyFill="1" applyAlignment="1">
      <alignment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6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164" fontId="9" fillId="2" borderId="0" xfId="0" applyNumberFormat="1" applyFont="1" applyFill="1" applyAlignment="1">
      <alignment horizontal="center"/>
    </xf>
  </cellXfs>
  <cellStyles count="7">
    <cellStyle name="Millares" xfId="1" builtinId="3"/>
    <cellStyle name="Millares 2" xfId="3" xr:uid="{D489C9C0-539C-4461-A2F6-C7BEBE83C171}"/>
    <cellStyle name="Millares 6" xfId="5" xr:uid="{FFECA486-49A6-42FA-AE04-24108903C2C7}"/>
    <cellStyle name="Normal" xfId="0" builtinId="0"/>
    <cellStyle name="Normal 5" xfId="4" xr:uid="{26ED2086-2E5B-480E-AF1C-20EFCEC51A4C}"/>
    <cellStyle name="Normal 5 2" xfId="6" xr:uid="{D5FC779D-18EB-430B-BA4A-E5DC01914F33}"/>
    <cellStyle name="Porcentaje" xfId="2" builtinId="5"/>
  </cellStyles>
  <dxfs count="7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4FAC-8760-4F24-A014-C2333BE1AE73}">
  <dimension ref="A2:M130"/>
  <sheetViews>
    <sheetView tabSelected="1" workbookViewId="0">
      <selection activeCell="F91" sqref="F91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6.42578125" style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106" t="s">
        <v>0</v>
      </c>
      <c r="C2" s="106"/>
      <c r="D2" s="106"/>
      <c r="E2" s="106"/>
      <c r="F2" s="106"/>
      <c r="G2" s="106"/>
      <c r="H2" s="106"/>
    </row>
    <row r="3" spans="1:10" ht="7.5" customHeight="1" x14ac:dyDescent="0.2"/>
    <row r="4" spans="1:10" x14ac:dyDescent="0.2">
      <c r="A4" s="3"/>
      <c r="B4" s="107">
        <v>43139</v>
      </c>
      <c r="C4" s="107"/>
      <c r="D4" s="107"/>
      <c r="E4" s="107"/>
      <c r="F4" s="107"/>
      <c r="G4" s="107"/>
      <c r="H4" s="107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6451876</v>
      </c>
      <c r="D7" s="10">
        <f>+IF(C7/$F$120=0,"",C7/$F$120)</f>
        <v>7.7869790902784856E-5</v>
      </c>
      <c r="E7" s="11"/>
      <c r="F7" s="8" t="s">
        <v>5</v>
      </c>
      <c r="G7" s="9">
        <v>509717</v>
      </c>
      <c r="H7" s="12">
        <f>+IF(G7/$C$122=0,"",G7/$C$122)</f>
        <v>7.8452382166850927E-5</v>
      </c>
    </row>
    <row r="8" spans="1:10" ht="12.75" x14ac:dyDescent="0.2">
      <c r="B8" s="8" t="s">
        <v>6</v>
      </c>
      <c r="C8" s="9"/>
      <c r="D8" s="10" t="str">
        <f>+IF(C8/$F$120=0,"",C8/$F$120)</f>
        <v/>
      </c>
      <c r="E8" s="11"/>
      <c r="F8" s="8" t="s">
        <v>6</v>
      </c>
      <c r="G8" s="9">
        <v>35733</v>
      </c>
      <c r="H8" s="12">
        <f t="shared" ref="H8:H18" si="0">+IF(G8/$C$122=0,"",G8/$C$122)</f>
        <v>5.4997949292805305E-6</v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477959</v>
      </c>
      <c r="H11" s="12">
        <f t="shared" si="0"/>
        <v>7.3564393826546694E-5</v>
      </c>
    </row>
    <row r="12" spans="1:10" ht="12.75" x14ac:dyDescent="0.2">
      <c r="B12" s="8" t="s">
        <v>10</v>
      </c>
      <c r="C12" s="9"/>
      <c r="D12" s="10" t="str">
        <f t="shared" si="1"/>
        <v/>
      </c>
      <c r="E12" s="11"/>
      <c r="F12" s="8" t="s">
        <v>10</v>
      </c>
      <c r="G12" s="9">
        <v>-475000</v>
      </c>
      <c r="H12" s="12">
        <f t="shared" si="0"/>
        <v>-7.3108963462576666E-5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182453</v>
      </c>
      <c r="H14" s="12">
        <f t="shared" si="0"/>
        <v>2.8081999390815791E-5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/>
      <c r="H15" s="12" t="str">
        <f t="shared" si="0"/>
        <v/>
      </c>
    </row>
    <row r="16" spans="1:10" ht="12.75" x14ac:dyDescent="0.2">
      <c r="B16" s="8" t="s">
        <v>14</v>
      </c>
      <c r="C16" s="9">
        <v>1543698</v>
      </c>
      <c r="D16" s="10">
        <f>+IF(C16/$F$120=0,"",C16/$F$120)</f>
        <v>1.8631393485715963E-5</v>
      </c>
      <c r="E16" s="11"/>
      <c r="F16" s="8" t="s">
        <v>14</v>
      </c>
      <c r="G16" s="9">
        <v>419372</v>
      </c>
      <c r="H16" s="12">
        <f t="shared" si="0"/>
        <v>6.4547057316268841E-5</v>
      </c>
    </row>
    <row r="17" spans="2:9" ht="12.75" x14ac:dyDescent="0.2">
      <c r="B17" s="8" t="s">
        <v>15</v>
      </c>
      <c r="C17" s="9"/>
      <c r="D17" s="10" t="str">
        <f>+IF(C17/$F$120=0,"",C17/$F$120)</f>
        <v/>
      </c>
      <c r="E17" s="11"/>
      <c r="F17" s="8" t="s">
        <v>15</v>
      </c>
      <c r="G17" s="9">
        <v>611222</v>
      </c>
      <c r="H17" s="12">
        <f t="shared" si="0"/>
        <v>9.4075382874785339E-5</v>
      </c>
    </row>
    <row r="18" spans="2:9" ht="12.75" x14ac:dyDescent="0.2">
      <c r="B18" s="8" t="s">
        <v>16</v>
      </c>
      <c r="C18" s="9">
        <v>-351061</v>
      </c>
      <c r="D18" s="10">
        <f>+IF(C18/$F$120=0,"",C18/$F$120)</f>
        <v>-4.237069445247019E-6</v>
      </c>
      <c r="E18" s="15"/>
      <c r="F18" s="8" t="s">
        <v>16</v>
      </c>
      <c r="G18" s="9">
        <v>-57656</v>
      </c>
      <c r="H18" s="12">
        <f t="shared" si="0"/>
        <v>-8.8740429418912014E-6</v>
      </c>
    </row>
    <row r="19" spans="2:9" s="20" customFormat="1" x14ac:dyDescent="0.2">
      <c r="B19" s="16" t="s">
        <v>17</v>
      </c>
      <c r="C19" s="17">
        <f>SUM(C7:C18)</f>
        <v>7644513</v>
      </c>
      <c r="D19" s="18">
        <f>SUM(D7:D18)</f>
        <v>9.2264114943253804E-5</v>
      </c>
      <c r="E19" s="19"/>
      <c r="F19" s="16" t="s">
        <v>17</v>
      </c>
      <c r="G19" s="17">
        <f>SUM(G22:G33)</f>
        <v>11759054.99999994</v>
      </c>
      <c r="H19" s="18">
        <f>SUM(H7:H18)</f>
        <v>2.6223800410008023E-4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1759.01</v>
      </c>
      <c r="D22" s="12">
        <f>+IF(C22/$F$121=0,"",C22/$F$121)</f>
        <v>5.073441824987462E-5</v>
      </c>
      <c r="E22" s="15"/>
      <c r="F22" s="8" t="s">
        <v>5</v>
      </c>
      <c r="G22" s="9">
        <v>2842250</v>
      </c>
      <c r="H22" s="12">
        <f>+IF(G22/$C$115=0,"",G22/$C$115)</f>
        <v>7.0886118932028829E-5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>
        <v>329507</v>
      </c>
      <c r="H23" s="12">
        <f t="shared" ref="H23:H33" si="2">+IF(G23/$C$115=0,"",G23/$C$115)</f>
        <v>8.2179514085446471E-6</v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2.5299999999999998</v>
      </c>
      <c r="D26" s="12">
        <f>+IF(C26/$F$121=0,"",C26/$F$121)</f>
        <v>7.297177285642651E-8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53777.57</v>
      </c>
      <c r="D27" s="12">
        <f t="shared" ref="D27:D33" si="3">+IF(C27/$F$121=0,"",C27/$F$121)</f>
        <v>1.5510848311504255E-3</v>
      </c>
      <c r="E27" s="15"/>
      <c r="F27" s="8" t="s">
        <v>10</v>
      </c>
      <c r="G27" s="9">
        <v>-2040000.0000000601</v>
      </c>
      <c r="H27" s="12">
        <f t="shared" si="2"/>
        <v>-5.0877889918671144E-5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10668659</v>
      </c>
      <c r="H29" s="12">
        <f t="shared" si="2"/>
        <v>2.6607787165775697E-4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-53933.91</v>
      </c>
      <c r="D31" s="12">
        <f t="shared" si="3"/>
        <v>-1.5555940829165814E-3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/>
      <c r="D32" s="12" t="str">
        <f t="shared" si="3"/>
        <v/>
      </c>
      <c r="E32" s="15"/>
      <c r="F32" s="8" t="s">
        <v>15</v>
      </c>
      <c r="G32" s="9"/>
      <c r="H32" s="12" t="str">
        <f t="shared" si="2"/>
        <v/>
      </c>
    </row>
    <row r="33" spans="1:13" ht="12.75" x14ac:dyDescent="0.2">
      <c r="B33" s="8" t="s">
        <v>16</v>
      </c>
      <c r="C33" s="22">
        <v>-38.17</v>
      </c>
      <c r="D33" s="12">
        <f t="shared" si="3"/>
        <v>-1.1009219643991304E-6</v>
      </c>
      <c r="E33" s="15"/>
      <c r="F33" s="8" t="s">
        <v>16</v>
      </c>
      <c r="G33" s="9">
        <v>-41361</v>
      </c>
      <c r="H33" s="12">
        <f t="shared" si="2"/>
        <v>-1.0315492181010271E-6</v>
      </c>
    </row>
    <row r="34" spans="1:13" s="20" customFormat="1" x14ac:dyDescent="0.2">
      <c r="B34" s="16" t="s">
        <v>17</v>
      </c>
      <c r="C34" s="24">
        <f>SUM(C22:C33)</f>
        <v>1567.029999999997</v>
      </c>
      <c r="D34" s="18">
        <f>SUM(D22:D33)</f>
        <v>4.5197216292176065E-5</v>
      </c>
      <c r="E34" s="19"/>
      <c r="F34" s="16" t="s">
        <v>17</v>
      </c>
      <c r="G34" s="24">
        <f>SUM(G22:G33)</f>
        <v>11759054.99999994</v>
      </c>
      <c r="H34" s="18">
        <f>SUM(H22:H33)</f>
        <v>2.9327250286155824E-4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3891621</v>
      </c>
      <c r="D37" s="12">
        <f t="shared" ref="D37:D48" si="4">+IF(C37/$C$123=0,"",C37/$C$123)</f>
        <v>4.9196991126833276E-5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>
        <v>1186936</v>
      </c>
      <c r="D38" s="12">
        <f t="shared" si="4"/>
        <v>1.5004976039578105E-5</v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/>
      <c r="D42" s="12" t="str">
        <f t="shared" si="4"/>
        <v/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81948620</v>
      </c>
      <c r="D44" s="12">
        <f t="shared" si="4"/>
        <v>1.0359758905084109E-3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52807767</v>
      </c>
      <c r="D45" s="12">
        <f t="shared" si="4"/>
        <v>6.6758382805696633E-4</v>
      </c>
      <c r="E45" s="11"/>
      <c r="F45" s="8" t="s">
        <v>13</v>
      </c>
      <c r="G45" s="28">
        <v>-44815839</v>
      </c>
      <c r="H45" s="12">
        <f t="shared" si="5"/>
        <v>-8.8751599970136683E-3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8366693</v>
      </c>
      <c r="D47" s="12">
        <f t="shared" si="4"/>
        <v>1.0576983762857126E-4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-650160</v>
      </c>
      <c r="D48" s="12">
        <f t="shared" si="4"/>
        <v>-8.2191754415504293E-6</v>
      </c>
      <c r="E48" s="11"/>
      <c r="F48" s="8" t="s">
        <v>16</v>
      </c>
      <c r="G48" s="28">
        <v>-23511</v>
      </c>
      <c r="H48" s="12">
        <f t="shared" si="5"/>
        <v>-4.6560299069663374E-6</v>
      </c>
    </row>
    <row r="49" spans="2:10" s="20" customFormat="1" x14ac:dyDescent="0.2">
      <c r="B49" s="16" t="s">
        <v>17</v>
      </c>
      <c r="C49" s="17">
        <f>SUM(C37:C48)</f>
        <v>147551477</v>
      </c>
      <c r="D49" s="18">
        <f>SUM(D37:D48)</f>
        <v>1.8653123479188095E-3</v>
      </c>
      <c r="E49" s="19"/>
      <c r="F49" s="16" t="s">
        <v>17</v>
      </c>
      <c r="G49" s="17">
        <f>SUM(G37:G48)</f>
        <v>-44839350</v>
      </c>
      <c r="H49" s="18">
        <f>SUM(H37:H48)</f>
        <v>-8.8798160269206346E-3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13344.369699999999</v>
      </c>
      <c r="H53" s="12">
        <f t="shared" ref="H53:H64" si="7">+IF(G53/$C$124=0,"",G53/$C$124)</f>
        <v>1.3249759235094962E-4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-218364.33499999999</v>
      </c>
      <c r="H60" s="12">
        <f t="shared" si="7"/>
        <v>-2.1681615013121377E-3</v>
      </c>
    </row>
    <row r="61" spans="2:10" x14ac:dyDescent="0.2">
      <c r="B61" s="8" t="s">
        <v>13</v>
      </c>
      <c r="C61" s="31">
        <v>-290835409</v>
      </c>
      <c r="D61" s="12">
        <f t="shared" si="6"/>
        <v>-9.0819684487065556E-3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/>
      <c r="H63" s="12" t="str">
        <f t="shared" si="7"/>
        <v/>
      </c>
    </row>
    <row r="64" spans="2:10" x14ac:dyDescent="0.2">
      <c r="B64" s="8" t="s">
        <v>16</v>
      </c>
      <c r="C64" s="31">
        <v>-263206</v>
      </c>
      <c r="D64" s="12">
        <f t="shared" si="6"/>
        <v>-8.2191800363285802E-6</v>
      </c>
      <c r="E64" s="11"/>
      <c r="F64" s="8" t="s">
        <v>16</v>
      </c>
      <c r="G64" s="35">
        <v>-123</v>
      </c>
      <c r="H64" s="12">
        <f t="shared" si="7"/>
        <v>-1.2212794028905542E-6</v>
      </c>
    </row>
    <row r="65" spans="2:8" s="20" customFormat="1" x14ac:dyDescent="0.2">
      <c r="B65" s="16" t="s">
        <v>17</v>
      </c>
      <c r="C65" s="17">
        <f>SUM(C53:C64)</f>
        <v>-291098615</v>
      </c>
      <c r="D65" s="18">
        <f>SUM(D53:D64)</f>
        <v>-9.0901876287428837E-3</v>
      </c>
      <c r="E65" s="19"/>
      <c r="F65" s="16" t="s">
        <v>17</v>
      </c>
      <c r="G65" s="24">
        <f>SUM(G53:G64)</f>
        <v>-205142.96529999998</v>
      </c>
      <c r="H65" s="18">
        <f>SUM(H53:H64)</f>
        <v>-2.0368851883640787E-3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-9049</v>
      </c>
      <c r="D72" s="12">
        <f t="shared" si="8"/>
        <v>-5.8831934412537265E-7</v>
      </c>
      <c r="E72" s="11"/>
      <c r="F72" s="8" t="s">
        <v>9</v>
      </c>
      <c r="G72" s="28">
        <v>209427</v>
      </c>
      <c r="H72" s="12">
        <f t="shared" si="9"/>
        <v>3.2215015954045677E-5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-386298999</v>
      </c>
      <c r="D76" s="12">
        <f t="shared" si="8"/>
        <v>-2.5115170043979222E-2</v>
      </c>
      <c r="E76" s="11"/>
      <c r="F76" s="8" t="s">
        <v>13</v>
      </c>
      <c r="G76" s="31">
        <v>-5026773</v>
      </c>
      <c r="H76" s="12">
        <f t="shared" si="9"/>
        <v>-7.7324114079066236E-4</v>
      </c>
    </row>
    <row r="77" spans="2:8" x14ac:dyDescent="0.2">
      <c r="B77" s="8" t="s">
        <v>14</v>
      </c>
      <c r="C77" s="28">
        <v>102368912</v>
      </c>
      <c r="D77" s="12">
        <f t="shared" si="8"/>
        <v>6.6554990790880751E-3</v>
      </c>
      <c r="E77" s="11"/>
      <c r="F77" s="8" t="s">
        <v>14</v>
      </c>
      <c r="G77" s="28">
        <v>45016156</v>
      </c>
      <c r="H77" s="12">
        <f t="shared" si="9"/>
        <v>6.9245903523891808E-3</v>
      </c>
    </row>
    <row r="78" spans="2:8" x14ac:dyDescent="0.2">
      <c r="B78" s="8" t="s">
        <v>15</v>
      </c>
      <c r="C78" s="31">
        <v>-11846847</v>
      </c>
      <c r="D78" s="12">
        <f t="shared" si="8"/>
        <v>-7.7022093678789244E-4</v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-21312</v>
      </c>
      <c r="D79" s="12">
        <f t="shared" si="8"/>
        <v>-1.3855964042435565E-6</v>
      </c>
      <c r="E79" s="11"/>
      <c r="F79" s="8" t="s">
        <v>16</v>
      </c>
      <c r="G79" s="31">
        <v>-16230</v>
      </c>
      <c r="H79" s="12">
        <f t="shared" si="9"/>
        <v>-2.4965725953872293E-6</v>
      </c>
    </row>
    <row r="80" spans="2:8" s="20" customFormat="1" x14ac:dyDescent="0.2">
      <c r="B80" s="16" t="s">
        <v>17</v>
      </c>
      <c r="C80" s="17">
        <f>SUM(C68:C79)</f>
        <v>-295807295</v>
      </c>
      <c r="D80" s="18">
        <f>SUM(D68:D79)</f>
        <v>-1.9231865817427411E-2</v>
      </c>
      <c r="E80" s="19"/>
      <c r="F80" s="16" t="s">
        <v>17</v>
      </c>
      <c r="G80" s="17">
        <f>SUM(G68:G79)</f>
        <v>40182580</v>
      </c>
      <c r="H80" s="18">
        <f>SUM(H68:H79)</f>
        <v>6.1810676549571772E-3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-3.72</v>
      </c>
      <c r="D87" s="12">
        <f t="shared" si="10"/>
        <v>-5.7669886108888074E-8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47382.069900000002</v>
      </c>
      <c r="D90" s="12">
        <f t="shared" si="10"/>
        <v>7.345480039613908E-4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-703347.87268712418</v>
      </c>
      <c r="D92" s="12">
        <f t="shared" si="10"/>
        <v>-1.0903761213116979E-2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-655969.52278712415</v>
      </c>
      <c r="D95" s="40">
        <f>SUM(D83:D94)</f>
        <v>-1.0169270879041696E-2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40096002473</v>
      </c>
      <c r="D115" s="54"/>
      <c r="E115" s="1"/>
      <c r="F115" s="55"/>
      <c r="H115" s="15"/>
    </row>
    <row r="116" spans="1:13" x14ac:dyDescent="0.2">
      <c r="B116" s="52" t="s">
        <v>26</v>
      </c>
      <c r="C116" s="53">
        <v>32023389052.999901</v>
      </c>
      <c r="D116" s="54"/>
      <c r="E116" s="56"/>
      <c r="F116" s="55"/>
      <c r="G116" s="5"/>
      <c r="H116" s="5"/>
    </row>
    <row r="117" spans="1:13" x14ac:dyDescent="0.2">
      <c r="B117" s="52" t="s">
        <v>30</v>
      </c>
      <c r="C117" s="53">
        <v>15381102271</v>
      </c>
      <c r="D117" s="54"/>
      <c r="E117" s="56"/>
      <c r="F117" s="55"/>
      <c r="H117" s="15"/>
    </row>
    <row r="118" spans="1:13" x14ac:dyDescent="0.2">
      <c r="B118" s="52" t="s">
        <v>25</v>
      </c>
      <c r="C118" s="53">
        <v>5049580967</v>
      </c>
      <c r="D118" s="54"/>
      <c r="E118" s="56"/>
      <c r="F118" s="55"/>
      <c r="G118" s="5"/>
      <c r="H118" s="5"/>
    </row>
    <row r="119" spans="1:13" x14ac:dyDescent="0.2">
      <c r="B119" s="52" t="s">
        <v>31</v>
      </c>
      <c r="C119" s="53">
        <v>6500912503</v>
      </c>
      <c r="D119" s="54"/>
      <c r="E119" s="56"/>
      <c r="F119" s="55"/>
      <c r="H119" s="15"/>
    </row>
    <row r="120" spans="1:13" x14ac:dyDescent="0.2">
      <c r="B120" s="52" t="s">
        <v>1</v>
      </c>
      <c r="C120" s="53">
        <v>78568003300</v>
      </c>
      <c r="D120" s="55">
        <v>4286668906</v>
      </c>
      <c r="F120" s="55">
        <f>+C120+D120</f>
        <v>82854672206</v>
      </c>
      <c r="G120" s="5"/>
      <c r="H120" s="5"/>
    </row>
    <row r="121" spans="1:13" x14ac:dyDescent="0.2">
      <c r="B121" s="52" t="s">
        <v>18</v>
      </c>
      <c r="C121" s="57">
        <v>33617977.570100002</v>
      </c>
      <c r="D121" s="58">
        <v>1052963</v>
      </c>
      <c r="F121" s="55">
        <f>+C121+D121</f>
        <v>34670940.570100002</v>
      </c>
      <c r="H121" s="15"/>
    </row>
    <row r="122" spans="1:13" x14ac:dyDescent="0.2">
      <c r="B122" s="52" t="s">
        <v>4</v>
      </c>
      <c r="C122" s="53">
        <v>6497151341</v>
      </c>
      <c r="D122" s="54"/>
      <c r="F122" s="55"/>
      <c r="G122" s="5"/>
      <c r="H122" s="5"/>
    </row>
    <row r="123" spans="1:13" x14ac:dyDescent="0.2">
      <c r="B123" s="52" t="s">
        <v>24</v>
      </c>
      <c r="C123" s="53">
        <v>79102825414</v>
      </c>
      <c r="D123" s="54"/>
      <c r="F123" s="55"/>
      <c r="H123" s="15"/>
    </row>
    <row r="124" spans="1:13" x14ac:dyDescent="0.2">
      <c r="B124" s="52" t="s">
        <v>27</v>
      </c>
      <c r="C124" s="57">
        <v>100714054.21960001</v>
      </c>
      <c r="D124" s="54"/>
      <c r="E124" s="56"/>
      <c r="F124" s="55"/>
      <c r="G124" s="5"/>
      <c r="H124" s="5"/>
    </row>
    <row r="125" spans="1:13" x14ac:dyDescent="0.2">
      <c r="B125" s="59" t="s">
        <v>42</v>
      </c>
      <c r="C125" s="60">
        <v>64505069.300399996</v>
      </c>
      <c r="D125" s="54"/>
      <c r="E125" s="56"/>
      <c r="F125" s="55"/>
      <c r="G125" s="5"/>
    </row>
    <row r="126" spans="1:13" x14ac:dyDescent="0.2">
      <c r="C126" s="61"/>
    </row>
    <row r="128" spans="1:13" s="2" customFormat="1" x14ac:dyDescent="0.2">
      <c r="A128" s="1"/>
      <c r="B128" s="1"/>
      <c r="C128" s="1"/>
      <c r="D128" s="62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2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2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4:C18">
    <cfRule type="cellIs" dxfId="74" priority="48" stopIfTrue="1" operator="lessThan">
      <formula>0</formula>
    </cfRule>
  </conditionalFormatting>
  <conditionalFormatting sqref="C7:C9">
    <cfRule type="cellIs" dxfId="73" priority="47" stopIfTrue="1" operator="lessThan">
      <formula>0</formula>
    </cfRule>
  </conditionalFormatting>
  <conditionalFormatting sqref="C10:C13">
    <cfRule type="cellIs" dxfId="72" priority="45" stopIfTrue="1" operator="lessThan">
      <formula>0</formula>
    </cfRule>
  </conditionalFormatting>
  <conditionalFormatting sqref="C104">
    <cfRule type="cellIs" dxfId="71" priority="44" stopIfTrue="1" operator="lessThan">
      <formula>0</formula>
    </cfRule>
  </conditionalFormatting>
  <conditionalFormatting sqref="C7">
    <cfRule type="cellIs" dxfId="70" priority="46" stopIfTrue="1" operator="lessThan">
      <formula>0</formula>
    </cfRule>
  </conditionalFormatting>
  <conditionalFormatting sqref="C29:C33">
    <cfRule type="cellIs" dxfId="69" priority="43" stopIfTrue="1" operator="lessThan">
      <formula>0</formula>
    </cfRule>
  </conditionalFormatting>
  <conditionalFormatting sqref="C22">
    <cfRule type="cellIs" dxfId="68" priority="41" stopIfTrue="1" operator="lessThan">
      <formula>0</formula>
    </cfRule>
  </conditionalFormatting>
  <conditionalFormatting sqref="C25:C28">
    <cfRule type="cellIs" dxfId="67" priority="40" stopIfTrue="1" operator="lessThan">
      <formula>0</formula>
    </cfRule>
  </conditionalFormatting>
  <conditionalFormatting sqref="C22:C24">
    <cfRule type="cellIs" dxfId="66" priority="42" stopIfTrue="1" operator="lessThan">
      <formula>0</formula>
    </cfRule>
  </conditionalFormatting>
  <conditionalFormatting sqref="C40:C43">
    <cfRule type="cellIs" dxfId="65" priority="36" stopIfTrue="1" operator="lessThan">
      <formula>0</formula>
    </cfRule>
  </conditionalFormatting>
  <conditionalFormatting sqref="G44 G46:G48">
    <cfRule type="cellIs" dxfId="64" priority="35" stopIfTrue="1" operator="lessThan">
      <formula>0</formula>
    </cfRule>
  </conditionalFormatting>
  <conditionalFormatting sqref="G37">
    <cfRule type="cellIs" dxfId="63" priority="33" stopIfTrue="1" operator="lessThan">
      <formula>0</formula>
    </cfRule>
  </conditionalFormatting>
  <conditionalFormatting sqref="C44:C48">
    <cfRule type="cellIs" dxfId="62" priority="39" stopIfTrue="1" operator="lessThan">
      <formula>0</formula>
    </cfRule>
  </conditionalFormatting>
  <conditionalFormatting sqref="C37:C39">
    <cfRule type="cellIs" dxfId="61" priority="38" stopIfTrue="1" operator="lessThan">
      <formula>0</formula>
    </cfRule>
  </conditionalFormatting>
  <conditionalFormatting sqref="C37">
    <cfRule type="cellIs" dxfId="60" priority="37" stopIfTrue="1" operator="lessThan">
      <formula>0</formula>
    </cfRule>
  </conditionalFormatting>
  <conditionalFormatting sqref="C56:C59">
    <cfRule type="cellIs" dxfId="59" priority="28" stopIfTrue="1" operator="lessThan">
      <formula>0</formula>
    </cfRule>
  </conditionalFormatting>
  <conditionalFormatting sqref="G37:G39">
    <cfRule type="cellIs" dxfId="58" priority="34" stopIfTrue="1" operator="lessThan">
      <formula>0</formula>
    </cfRule>
  </conditionalFormatting>
  <conditionalFormatting sqref="G40:G43">
    <cfRule type="cellIs" dxfId="57" priority="32" stopIfTrue="1" operator="lessThan">
      <formula>0</formula>
    </cfRule>
  </conditionalFormatting>
  <conditionalFormatting sqref="C60:C64">
    <cfRule type="cellIs" dxfId="56" priority="31" stopIfTrue="1" operator="lessThan">
      <formula>0</formula>
    </cfRule>
  </conditionalFormatting>
  <conditionalFormatting sqref="C53:C55">
    <cfRule type="cellIs" dxfId="55" priority="30" stopIfTrue="1" operator="lessThan">
      <formula>0</formula>
    </cfRule>
  </conditionalFormatting>
  <conditionalFormatting sqref="C53">
    <cfRule type="cellIs" dxfId="54" priority="29" stopIfTrue="1" operator="lessThan">
      <formula>0</formula>
    </cfRule>
  </conditionalFormatting>
  <conditionalFormatting sqref="C75:C78">
    <cfRule type="cellIs" dxfId="53" priority="27" stopIfTrue="1" operator="lessThan">
      <formula>0</formula>
    </cfRule>
  </conditionalFormatting>
  <conditionalFormatting sqref="C68:C70">
    <cfRule type="cellIs" dxfId="52" priority="26" stopIfTrue="1" operator="lessThan">
      <formula>0</formula>
    </cfRule>
  </conditionalFormatting>
  <conditionalFormatting sqref="C68">
    <cfRule type="cellIs" dxfId="51" priority="25" stopIfTrue="1" operator="lessThan">
      <formula>0</formula>
    </cfRule>
  </conditionalFormatting>
  <conditionalFormatting sqref="C71:C74">
    <cfRule type="cellIs" dxfId="50" priority="24" stopIfTrue="1" operator="lessThan">
      <formula>0</formula>
    </cfRule>
  </conditionalFormatting>
  <conditionalFormatting sqref="G75:G79">
    <cfRule type="cellIs" dxfId="49" priority="23" stopIfTrue="1" operator="lessThan">
      <formula>0</formula>
    </cfRule>
  </conditionalFormatting>
  <conditionalFormatting sqref="G68:G70">
    <cfRule type="cellIs" dxfId="48" priority="22" stopIfTrue="1" operator="lessThan">
      <formula>0</formula>
    </cfRule>
  </conditionalFormatting>
  <conditionalFormatting sqref="G68">
    <cfRule type="cellIs" dxfId="47" priority="21" stopIfTrue="1" operator="lessThan">
      <formula>0</formula>
    </cfRule>
  </conditionalFormatting>
  <conditionalFormatting sqref="G71:G74">
    <cfRule type="cellIs" dxfId="46" priority="20" stopIfTrue="1" operator="lessThan">
      <formula>0</formula>
    </cfRule>
  </conditionalFormatting>
  <conditionalFormatting sqref="C79">
    <cfRule type="cellIs" dxfId="45" priority="19" stopIfTrue="1" operator="lessThan">
      <formula>0</formula>
    </cfRule>
  </conditionalFormatting>
  <conditionalFormatting sqref="G56:G59">
    <cfRule type="cellIs" dxfId="44" priority="15" stopIfTrue="1" operator="lessThan">
      <formula>0</formula>
    </cfRule>
  </conditionalFormatting>
  <conditionalFormatting sqref="G60:G64">
    <cfRule type="cellIs" dxfId="43" priority="18" stopIfTrue="1" operator="lessThan">
      <formula>0</formula>
    </cfRule>
  </conditionalFormatting>
  <conditionalFormatting sqref="G53:G55">
    <cfRule type="cellIs" dxfId="42" priority="17" stopIfTrue="1" operator="lessThan">
      <formula>0</formula>
    </cfRule>
  </conditionalFormatting>
  <conditionalFormatting sqref="G53">
    <cfRule type="cellIs" dxfId="41" priority="16" stopIfTrue="1" operator="lessThan">
      <formula>0</formula>
    </cfRule>
  </conditionalFormatting>
  <conditionalFormatting sqref="C90:C93">
    <cfRule type="cellIs" dxfId="40" priority="14" stopIfTrue="1" operator="lessThan">
      <formula>0</formula>
    </cfRule>
  </conditionalFormatting>
  <conditionalFormatting sqref="C83:C85">
    <cfRule type="cellIs" dxfId="39" priority="13" stopIfTrue="1" operator="lessThan">
      <formula>0</formula>
    </cfRule>
  </conditionalFormatting>
  <conditionalFormatting sqref="C83">
    <cfRule type="cellIs" dxfId="38" priority="12" stopIfTrue="1" operator="lessThan">
      <formula>0</formula>
    </cfRule>
  </conditionalFormatting>
  <conditionalFormatting sqref="C86:C89">
    <cfRule type="cellIs" dxfId="37" priority="11" stopIfTrue="1" operator="lessThan">
      <formula>0</formula>
    </cfRule>
  </conditionalFormatting>
  <conditionalFormatting sqref="C94">
    <cfRule type="cellIs" dxfId="36" priority="10" stopIfTrue="1" operator="lessThan">
      <formula>0</formula>
    </cfRule>
  </conditionalFormatting>
  <conditionalFormatting sqref="G29:G33">
    <cfRule type="cellIs" dxfId="35" priority="9" stopIfTrue="1" operator="lessThan">
      <formula>0</formula>
    </cfRule>
  </conditionalFormatting>
  <conditionalFormatting sqref="G22:G24">
    <cfRule type="cellIs" dxfId="34" priority="8" stopIfTrue="1" operator="lessThan">
      <formula>0</formula>
    </cfRule>
  </conditionalFormatting>
  <conditionalFormatting sqref="G25:G28">
    <cfRule type="cellIs" dxfId="33" priority="6" stopIfTrue="1" operator="lessThan">
      <formula>0</formula>
    </cfRule>
  </conditionalFormatting>
  <conditionalFormatting sqref="G22">
    <cfRule type="cellIs" dxfId="32" priority="7" stopIfTrue="1" operator="lessThan">
      <formula>0</formula>
    </cfRule>
  </conditionalFormatting>
  <conditionalFormatting sqref="G45">
    <cfRule type="cellIs" dxfId="31" priority="5" stopIfTrue="1" operator="lessThan">
      <formula>0</formula>
    </cfRule>
  </conditionalFormatting>
  <conditionalFormatting sqref="G14:G18">
    <cfRule type="cellIs" dxfId="30" priority="4" stopIfTrue="1" operator="lessThan">
      <formula>0</formula>
    </cfRule>
  </conditionalFormatting>
  <conditionalFormatting sqref="G7:G9">
    <cfRule type="cellIs" dxfId="29" priority="3" stopIfTrue="1" operator="lessThan">
      <formula>0</formula>
    </cfRule>
  </conditionalFormatting>
  <conditionalFormatting sqref="G10:G13">
    <cfRule type="cellIs" dxfId="28" priority="1" stopIfTrue="1" operator="lessThan">
      <formula>0</formula>
    </cfRule>
  </conditionalFormatting>
  <conditionalFormatting sqref="G7">
    <cfRule type="cellIs" dxfId="27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5AFC-82D2-4642-9C8E-EC9B2C52A0EF}">
  <dimension ref="A2:K54"/>
  <sheetViews>
    <sheetView zoomScale="90" zoomScaleNormal="90" workbookViewId="0">
      <selection activeCell="H30" sqref="F30:H31"/>
    </sheetView>
  </sheetViews>
  <sheetFormatPr baseColWidth="10" defaultRowHeight="12.75" x14ac:dyDescent="0.2"/>
  <cols>
    <col min="1" max="1" width="3" style="63" customWidth="1"/>
    <col min="2" max="2" width="31.85546875" style="63" customWidth="1"/>
    <col min="3" max="3" width="20.5703125" style="63" customWidth="1"/>
    <col min="4" max="4" width="12.85546875" style="63" customWidth="1"/>
    <col min="5" max="5" width="1.5703125" style="64" customWidth="1"/>
    <col min="6" max="6" width="31.85546875" style="63" customWidth="1"/>
    <col min="7" max="7" width="15.7109375" style="63" customWidth="1"/>
    <col min="8" max="8" width="16.42578125" style="63" customWidth="1"/>
    <col min="9" max="9" width="1.7109375" style="63" customWidth="1"/>
    <col min="10" max="10" width="17.5703125" style="63" customWidth="1"/>
    <col min="11" max="16384" width="11.42578125" style="63"/>
  </cols>
  <sheetData>
    <row r="2" spans="1:11" ht="14.25" customHeight="1" x14ac:dyDescent="0.2">
      <c r="B2" s="108" t="s">
        <v>0</v>
      </c>
      <c r="C2" s="108"/>
      <c r="D2" s="108"/>
      <c r="E2" s="108"/>
      <c r="F2" s="108"/>
      <c r="G2" s="108"/>
      <c r="H2" s="108"/>
    </row>
    <row r="3" spans="1:11" ht="7.5" customHeight="1" x14ac:dyDescent="0.2"/>
    <row r="4" spans="1:11" x14ac:dyDescent="0.2">
      <c r="A4" s="65"/>
      <c r="B4" s="109">
        <v>43139</v>
      </c>
      <c r="C4" s="109"/>
      <c r="D4" s="109"/>
      <c r="E4" s="109"/>
      <c r="F4" s="109"/>
      <c r="G4" s="109"/>
      <c r="H4" s="109"/>
    </row>
    <row r="5" spans="1:11" ht="14.1" customHeight="1" x14ac:dyDescent="0.2">
      <c r="A5" s="65"/>
      <c r="B5" s="65"/>
    </row>
    <row r="6" spans="1:11" s="66" customFormat="1" ht="25.5" x14ac:dyDescent="0.2">
      <c r="B6" s="67" t="s">
        <v>43</v>
      </c>
      <c r="C6" s="67" t="s">
        <v>2</v>
      </c>
      <c r="D6" s="67" t="s">
        <v>3</v>
      </c>
      <c r="E6" s="68"/>
      <c r="F6" s="67" t="s">
        <v>44</v>
      </c>
      <c r="G6" s="67" t="s">
        <v>2</v>
      </c>
      <c r="H6" s="67" t="s">
        <v>3</v>
      </c>
      <c r="J6" s="69"/>
      <c r="K6" s="70"/>
    </row>
    <row r="7" spans="1:11" ht="14.1" customHeight="1" x14ac:dyDescent="0.2">
      <c r="B7" s="71" t="s">
        <v>45</v>
      </c>
      <c r="C7" s="72"/>
      <c r="D7" s="73" t="str">
        <f t="shared" ref="D7:D17" si="0">+IF(C7/$C$49=0,"",C7/$C$49)</f>
        <v/>
      </c>
      <c r="E7" s="74"/>
      <c r="F7" s="71" t="s">
        <v>45</v>
      </c>
      <c r="G7" s="75">
        <v>5317796</v>
      </c>
      <c r="H7" s="76">
        <f t="shared" ref="H7:H17" si="1">+IF(G7/$C$50=0,"",G7/$C$50)</f>
        <v>8.6098598360046964E-5</v>
      </c>
      <c r="I7" s="77"/>
    </row>
    <row r="8" spans="1:11" ht="14.1" customHeight="1" x14ac:dyDescent="0.2">
      <c r="B8" s="78" t="s">
        <v>46</v>
      </c>
      <c r="C8" s="72">
        <v>14448924</v>
      </c>
      <c r="D8" s="73">
        <f t="shared" si="0"/>
        <v>6.6422124850739573E-3</v>
      </c>
      <c r="E8" s="74"/>
      <c r="F8" s="78" t="s">
        <v>46</v>
      </c>
      <c r="G8" s="75">
        <v>6082023</v>
      </c>
      <c r="H8" s="76">
        <f t="shared" si="1"/>
        <v>9.8471933766088051E-5</v>
      </c>
    </row>
    <row r="9" spans="1:11" ht="14.1" customHeight="1" x14ac:dyDescent="0.2">
      <c r="B9" s="78" t="s">
        <v>7</v>
      </c>
      <c r="C9" s="72"/>
      <c r="D9" s="73" t="str">
        <f t="shared" si="0"/>
        <v/>
      </c>
      <c r="E9" s="74"/>
      <c r="F9" s="78" t="s">
        <v>7</v>
      </c>
      <c r="G9" s="75"/>
      <c r="H9" s="76" t="str">
        <f t="shared" si="1"/>
        <v/>
      </c>
    </row>
    <row r="10" spans="1:11" ht="14.1" customHeight="1" x14ac:dyDescent="0.2">
      <c r="B10" s="71" t="s">
        <v>9</v>
      </c>
      <c r="C10" s="72">
        <v>72914</v>
      </c>
      <c r="D10" s="73">
        <f t="shared" si="0"/>
        <v>3.3518778362782072E-5</v>
      </c>
      <c r="E10" s="74"/>
      <c r="F10" s="78" t="s">
        <v>9</v>
      </c>
      <c r="G10" s="75">
        <v>392176</v>
      </c>
      <c r="H10" s="76">
        <f t="shared" si="1"/>
        <v>6.3495861651048253E-6</v>
      </c>
    </row>
    <row r="11" spans="1:11" ht="14.1" customHeight="1" x14ac:dyDescent="0.2">
      <c r="B11" s="71" t="s">
        <v>10</v>
      </c>
      <c r="C11" s="72"/>
      <c r="D11" s="73" t="str">
        <f t="shared" si="0"/>
        <v/>
      </c>
      <c r="E11" s="74"/>
      <c r="F11" s="78" t="s">
        <v>10</v>
      </c>
      <c r="G11" s="75">
        <f>-98252600+92172800</f>
        <v>-6079800</v>
      </c>
      <c r="H11" s="76">
        <f t="shared" si="1"/>
        <v>-9.84359419408743E-5</v>
      </c>
    </row>
    <row r="12" spans="1:11" ht="14.1" customHeight="1" x14ac:dyDescent="0.2">
      <c r="B12" s="78" t="s">
        <v>47</v>
      </c>
      <c r="C12" s="72"/>
      <c r="D12" s="73" t="str">
        <f t="shared" si="0"/>
        <v/>
      </c>
      <c r="E12" s="74"/>
      <c r="F12" s="78" t="s">
        <v>47</v>
      </c>
      <c r="G12" s="75">
        <v>259996</v>
      </c>
      <c r="H12" s="76">
        <f t="shared" si="1"/>
        <v>4.2095054378202492E-6</v>
      </c>
    </row>
    <row r="13" spans="1:11" ht="14.1" customHeight="1" x14ac:dyDescent="0.2">
      <c r="B13" s="78" t="s">
        <v>12</v>
      </c>
      <c r="C13" s="72"/>
      <c r="D13" s="73" t="str">
        <f t="shared" si="0"/>
        <v/>
      </c>
      <c r="E13" s="74"/>
      <c r="F13" s="78" t="s">
        <v>12</v>
      </c>
      <c r="G13" s="75">
        <f>51448059+48198024-2738907+16769335+80032+9492850</f>
        <v>123249393</v>
      </c>
      <c r="H13" s="76">
        <f t="shared" si="1"/>
        <v>1.9954883538267705E-3</v>
      </c>
    </row>
    <row r="14" spans="1:11" ht="14.1" customHeight="1" x14ac:dyDescent="0.2">
      <c r="B14" s="78" t="s">
        <v>13</v>
      </c>
      <c r="C14" s="72">
        <v>-80105055</v>
      </c>
      <c r="D14" s="73">
        <f t="shared" si="0"/>
        <v>-3.6824527310029179E-2</v>
      </c>
      <c r="E14" s="74"/>
      <c r="F14" s="78" t="s">
        <v>13</v>
      </c>
      <c r="G14" s="75"/>
      <c r="H14" s="76" t="str">
        <f t="shared" si="1"/>
        <v/>
      </c>
    </row>
    <row r="15" spans="1:11" ht="14.1" customHeight="1" x14ac:dyDescent="0.2">
      <c r="B15" s="78" t="s">
        <v>48</v>
      </c>
      <c r="C15" s="72"/>
      <c r="D15" s="73" t="str">
        <f t="shared" si="0"/>
        <v/>
      </c>
      <c r="E15" s="74"/>
      <c r="F15" s="78" t="s">
        <v>14</v>
      </c>
      <c r="G15" s="75"/>
      <c r="H15" s="76" t="str">
        <f t="shared" si="1"/>
        <v/>
      </c>
    </row>
    <row r="16" spans="1:11" ht="14.1" customHeight="1" x14ac:dyDescent="0.2">
      <c r="B16" s="78" t="s">
        <v>15</v>
      </c>
      <c r="C16" s="72"/>
      <c r="D16" s="73" t="str">
        <f t="shared" si="0"/>
        <v/>
      </c>
      <c r="E16" s="74"/>
      <c r="F16" s="78" t="s">
        <v>15</v>
      </c>
      <c r="G16" s="75"/>
      <c r="H16" s="76" t="str">
        <f t="shared" si="1"/>
        <v/>
      </c>
    </row>
    <row r="17" spans="1:11" ht="14.1" customHeight="1" x14ac:dyDescent="0.2">
      <c r="B17" s="78" t="s">
        <v>16</v>
      </c>
      <c r="C17" s="79">
        <v>-65816</v>
      </c>
      <c r="D17" s="73">
        <f t="shared" si="0"/>
        <v>-3.025580707031386E-5</v>
      </c>
      <c r="E17" s="74"/>
      <c r="F17" s="80" t="s">
        <v>16</v>
      </c>
      <c r="G17" s="75">
        <v>-252185</v>
      </c>
      <c r="H17" s="76">
        <f t="shared" si="1"/>
        <v>-4.0830402346063E-6</v>
      </c>
    </row>
    <row r="18" spans="1:11" ht="14.1" customHeight="1" x14ac:dyDescent="0.2">
      <c r="B18" s="81" t="s">
        <v>17</v>
      </c>
      <c r="C18" s="82"/>
      <c r="D18" s="83">
        <f>SUM(D7:D17)</f>
        <v>-3.0179051853662753E-2</v>
      </c>
      <c r="E18" s="74"/>
      <c r="F18" s="81" t="s">
        <v>17</v>
      </c>
      <c r="G18" s="84"/>
      <c r="H18" s="83">
        <f>SUM(H7:H17)</f>
        <v>2.0880989953803502E-3</v>
      </c>
      <c r="I18" s="85"/>
    </row>
    <row r="19" spans="1:11" ht="14.1" customHeight="1" x14ac:dyDescent="0.2">
      <c r="E19" s="74"/>
    </row>
    <row r="20" spans="1:11" ht="25.5" x14ac:dyDescent="0.2">
      <c r="B20" s="67" t="s">
        <v>49</v>
      </c>
      <c r="C20" s="67" t="s">
        <v>2</v>
      </c>
      <c r="D20" s="67" t="s">
        <v>3</v>
      </c>
      <c r="E20" s="86"/>
      <c r="F20" s="67" t="s">
        <v>50</v>
      </c>
      <c r="G20" s="67" t="s">
        <v>2</v>
      </c>
      <c r="H20" s="67" t="s">
        <v>3</v>
      </c>
    </row>
    <row r="21" spans="1:11" ht="14.1" customHeight="1" x14ac:dyDescent="0.2">
      <c r="B21" s="71" t="s">
        <v>45</v>
      </c>
      <c r="C21" s="75">
        <v>16139974</v>
      </c>
      <c r="D21" s="76">
        <f t="shared" ref="D21:D31" si="2">+IF(C21/$C$51=0,"",C21/$C$51)</f>
        <v>1.0958841940816227E-4</v>
      </c>
      <c r="E21" s="87"/>
      <c r="F21" s="71" t="s">
        <v>45</v>
      </c>
      <c r="G21" s="75">
        <v>1599368</v>
      </c>
      <c r="H21" s="76">
        <f t="shared" ref="H21:H31" si="3">+IF(G21/$C$52=0,"",G21/$C$52)</f>
        <v>1.0290553691602925E-4</v>
      </c>
    </row>
    <row r="22" spans="1:11" ht="14.1" customHeight="1" x14ac:dyDescent="0.2">
      <c r="B22" s="78" t="s">
        <v>46</v>
      </c>
      <c r="C22" s="75">
        <v>31558127</v>
      </c>
      <c r="D22" s="76">
        <f t="shared" si="2"/>
        <v>2.1427576385265861E-4</v>
      </c>
      <c r="E22" s="87"/>
      <c r="F22" s="78" t="s">
        <v>46</v>
      </c>
      <c r="G22" s="88">
        <v>2096860</v>
      </c>
      <c r="H22" s="76">
        <f t="shared" si="3"/>
        <v>1.3491485645439016E-4</v>
      </c>
    </row>
    <row r="23" spans="1:11" ht="14.1" customHeight="1" x14ac:dyDescent="0.2">
      <c r="B23" s="78" t="s">
        <v>7</v>
      </c>
      <c r="C23" s="75"/>
      <c r="D23" s="76" t="str">
        <f t="shared" si="2"/>
        <v/>
      </c>
      <c r="E23" s="87"/>
      <c r="F23" s="78" t="s">
        <v>7</v>
      </c>
      <c r="G23" s="88"/>
      <c r="H23" s="76" t="str">
        <f t="shared" si="3"/>
        <v/>
      </c>
    </row>
    <row r="24" spans="1:11" ht="14.1" customHeight="1" x14ac:dyDescent="0.2">
      <c r="B24" s="78" t="s">
        <v>9</v>
      </c>
      <c r="C24" s="75">
        <v>155098</v>
      </c>
      <c r="D24" s="76">
        <f t="shared" si="2"/>
        <v>1.0530961619496509E-6</v>
      </c>
      <c r="E24" s="87"/>
      <c r="F24" s="78" t="s">
        <v>9</v>
      </c>
      <c r="G24" s="75"/>
      <c r="H24" s="76" t="str">
        <f t="shared" si="3"/>
        <v/>
      </c>
    </row>
    <row r="25" spans="1:11" ht="14.1" customHeight="1" x14ac:dyDescent="0.2">
      <c r="B25" s="78" t="s">
        <v>10</v>
      </c>
      <c r="C25" s="75">
        <v>-33167620</v>
      </c>
      <c r="D25" s="76">
        <f t="shared" si="2"/>
        <v>-2.252040214767726E-4</v>
      </c>
      <c r="E25" s="87"/>
      <c r="F25" s="78" t="s">
        <v>10</v>
      </c>
      <c r="G25" s="75">
        <v>-2375000</v>
      </c>
      <c r="H25" s="76">
        <f t="shared" si="3"/>
        <v>-1.5281076661254286E-4</v>
      </c>
    </row>
    <row r="26" spans="1:11" ht="14.1" customHeight="1" x14ac:dyDescent="0.2">
      <c r="B26" s="78" t="s">
        <v>47</v>
      </c>
      <c r="C26" s="89"/>
      <c r="D26" s="76" t="str">
        <f t="shared" si="2"/>
        <v/>
      </c>
      <c r="E26" s="87"/>
      <c r="F26" s="78" t="s">
        <v>47</v>
      </c>
      <c r="G26" s="75"/>
      <c r="H26" s="76" t="str">
        <f t="shared" si="3"/>
        <v/>
      </c>
    </row>
    <row r="27" spans="1:11" ht="14.1" customHeight="1" x14ac:dyDescent="0.2">
      <c r="B27" s="78" t="s">
        <v>12</v>
      </c>
      <c r="C27" s="75">
        <v>325106726</v>
      </c>
      <c r="D27" s="76">
        <f t="shared" si="2"/>
        <v>2.2074343020194761E-3</v>
      </c>
      <c r="E27" s="87"/>
      <c r="F27" s="78" t="s">
        <v>12</v>
      </c>
      <c r="G27" s="75">
        <f>105557+117955+13123+25-859838+8059881</f>
        <v>7436703</v>
      </c>
      <c r="H27" s="76">
        <f t="shared" si="3"/>
        <v>4.7848769957886206E-4</v>
      </c>
    </row>
    <row r="28" spans="1:11" ht="14.1" customHeight="1" x14ac:dyDescent="0.2">
      <c r="B28" s="78" t="s">
        <v>13</v>
      </c>
      <c r="C28" s="75">
        <v>376549</v>
      </c>
      <c r="D28" s="76">
        <f t="shared" si="2"/>
        <v>2.5567209550476413E-6</v>
      </c>
      <c r="E28" s="87"/>
      <c r="F28" s="78" t="s">
        <v>13</v>
      </c>
      <c r="G28" s="88"/>
      <c r="H28" s="76" t="str">
        <f t="shared" si="3"/>
        <v/>
      </c>
    </row>
    <row r="29" spans="1:11" ht="14.1" customHeight="1" x14ac:dyDescent="0.2">
      <c r="B29" s="90" t="s">
        <v>7</v>
      </c>
      <c r="C29" s="75"/>
      <c r="D29" s="76" t="str">
        <f t="shared" si="2"/>
        <v/>
      </c>
      <c r="E29" s="87"/>
      <c r="F29" s="78" t="s">
        <v>51</v>
      </c>
      <c r="G29" s="88">
        <v>-287279</v>
      </c>
      <c r="H29" s="76">
        <f t="shared" si="3"/>
        <v>-1.8483925988077769E-5</v>
      </c>
    </row>
    <row r="30" spans="1:11" ht="14.1" customHeight="1" x14ac:dyDescent="0.2">
      <c r="B30" s="78" t="s">
        <v>15</v>
      </c>
      <c r="C30" s="75"/>
      <c r="D30" s="76" t="str">
        <f t="shared" si="2"/>
        <v/>
      </c>
      <c r="E30" s="87"/>
      <c r="F30" s="78" t="s">
        <v>15</v>
      </c>
      <c r="G30" s="75">
        <v>2292085</v>
      </c>
      <c r="H30" s="76">
        <f t="shared" si="3"/>
        <v>1.474759014699412E-4</v>
      </c>
    </row>
    <row r="31" spans="1:11" s="91" customFormat="1" ht="14.1" customHeight="1" x14ac:dyDescent="0.2">
      <c r="A31" s="63"/>
      <c r="B31" s="78" t="s">
        <v>16</v>
      </c>
      <c r="C31" s="75">
        <v>-212300</v>
      </c>
      <c r="D31" s="76">
        <f t="shared" si="2"/>
        <v>-1.4414906393500293E-6</v>
      </c>
      <c r="E31" s="87"/>
      <c r="F31" s="78" t="s">
        <v>16</v>
      </c>
      <c r="G31" s="88">
        <v>-25232</v>
      </c>
      <c r="H31" s="76">
        <f t="shared" si="3"/>
        <v>-1.6234615844916554E-6</v>
      </c>
      <c r="I31" s="63"/>
      <c r="J31" s="63"/>
      <c r="K31" s="63"/>
    </row>
    <row r="32" spans="1:11" s="91" customFormat="1" ht="14.1" customHeight="1" x14ac:dyDescent="0.2">
      <c r="A32" s="63"/>
      <c r="B32" s="81" t="s">
        <v>17</v>
      </c>
      <c r="C32" s="82"/>
      <c r="D32" s="83">
        <f>SUM(D21:D31)</f>
        <v>2.3082627902811718E-3</v>
      </c>
      <c r="E32" s="87"/>
      <c r="F32" s="81" t="s">
        <v>17</v>
      </c>
      <c r="G32" s="82"/>
      <c r="H32" s="83">
        <f>SUM(H21:H31)</f>
        <v>6.908658402341104E-4</v>
      </c>
      <c r="I32" s="63"/>
      <c r="J32" s="63"/>
      <c r="K32" s="63"/>
    </row>
    <row r="33" spans="1:11" s="91" customFormat="1" ht="12.75" customHeight="1" x14ac:dyDescent="0.2">
      <c r="A33" s="63"/>
      <c r="B33" s="63"/>
      <c r="C33" s="92"/>
      <c r="D33" s="63"/>
      <c r="E33" s="64"/>
      <c r="F33" s="63"/>
      <c r="G33" s="63"/>
      <c r="H33" s="63"/>
      <c r="I33" s="63"/>
      <c r="J33" s="63"/>
      <c r="K33" s="63"/>
    </row>
    <row r="34" spans="1:11" s="91" customFormat="1" ht="25.5" x14ac:dyDescent="0.2">
      <c r="A34" s="63" t="s">
        <v>23</v>
      </c>
      <c r="B34" s="67" t="s">
        <v>52</v>
      </c>
      <c r="C34" s="67" t="s">
        <v>2</v>
      </c>
      <c r="D34" s="67" t="s">
        <v>3</v>
      </c>
      <c r="E34" s="93"/>
      <c r="F34" s="67" t="s">
        <v>53</v>
      </c>
      <c r="G34" s="67"/>
      <c r="H34" s="67" t="s">
        <v>3</v>
      </c>
      <c r="I34" s="63"/>
      <c r="J34" s="63"/>
      <c r="K34" s="63"/>
    </row>
    <row r="35" spans="1:11" s="91" customFormat="1" ht="14.1" customHeight="1" x14ac:dyDescent="0.2">
      <c r="A35" s="63"/>
      <c r="B35" s="71" t="s">
        <v>45</v>
      </c>
      <c r="C35" s="75">
        <v>3546027</v>
      </c>
      <c r="D35" s="76">
        <f t="shared" ref="D35:D45" si="4">+IF(C35/$C$53=0,"",C35/$C$53)</f>
        <v>1.0646953370927255E-4</v>
      </c>
      <c r="E35" s="74"/>
      <c r="F35" s="71" t="s">
        <v>45</v>
      </c>
      <c r="G35" s="94"/>
      <c r="H35" s="76" t="str">
        <f t="shared" ref="H35:H45" si="5">+IF(G35/$C$54=0,"",G35/$C$54)</f>
        <v/>
      </c>
      <c r="I35" s="63"/>
      <c r="J35" s="63"/>
      <c r="K35" s="63"/>
    </row>
    <row r="36" spans="1:11" s="91" customFormat="1" ht="14.1" customHeight="1" x14ac:dyDescent="0.2">
      <c r="A36" s="63"/>
      <c r="B36" s="71" t="s">
        <v>46</v>
      </c>
      <c r="C36" s="94">
        <v>-1623768</v>
      </c>
      <c r="D36" s="76">
        <f t="shared" si="4"/>
        <v>-4.8753667643263312E-5</v>
      </c>
      <c r="E36" s="74"/>
      <c r="F36" s="71" t="s">
        <v>46</v>
      </c>
      <c r="G36" s="94"/>
      <c r="H36" s="76" t="str">
        <f>+IF(G36/$C$54=0,"",G36/$C$54)</f>
        <v/>
      </c>
      <c r="I36" s="63"/>
      <c r="J36" s="63"/>
      <c r="K36" s="63"/>
    </row>
    <row r="37" spans="1:11" s="91" customFormat="1" ht="14.1" customHeight="1" x14ac:dyDescent="0.2">
      <c r="A37" s="63"/>
      <c r="B37" s="71" t="s">
        <v>7</v>
      </c>
      <c r="C37" s="94"/>
      <c r="D37" s="76" t="str">
        <f t="shared" si="4"/>
        <v/>
      </c>
      <c r="E37" s="74"/>
      <c r="F37" s="71" t="s">
        <v>7</v>
      </c>
      <c r="G37" s="94"/>
      <c r="H37" s="76" t="str">
        <f t="shared" si="5"/>
        <v/>
      </c>
      <c r="I37" s="63"/>
      <c r="J37" s="63"/>
      <c r="K37" s="63"/>
    </row>
    <row r="38" spans="1:11" s="91" customFormat="1" ht="14.1" customHeight="1" x14ac:dyDescent="0.2">
      <c r="A38" s="63"/>
      <c r="B38" s="78" t="s">
        <v>9</v>
      </c>
      <c r="C38" s="94">
        <v>1109113</v>
      </c>
      <c r="D38" s="76">
        <f t="shared" si="4"/>
        <v>3.3301140668385325E-5</v>
      </c>
      <c r="E38" s="74"/>
      <c r="F38" s="78" t="s">
        <v>9</v>
      </c>
      <c r="G38" s="94"/>
      <c r="H38" s="76" t="str">
        <f t="shared" si="5"/>
        <v/>
      </c>
      <c r="I38" s="63"/>
      <c r="J38" s="63"/>
      <c r="K38" s="63"/>
    </row>
    <row r="39" spans="1:11" s="91" customFormat="1" ht="14.1" customHeight="1" x14ac:dyDescent="0.2">
      <c r="A39" s="63"/>
      <c r="B39" s="78" t="s">
        <v>10</v>
      </c>
      <c r="C39" s="95">
        <v>6516360</v>
      </c>
      <c r="D39" s="76">
        <f t="shared" si="4"/>
        <v>1.9565384321150269E-4</v>
      </c>
      <c r="E39" s="74"/>
      <c r="F39" s="78" t="s">
        <v>10</v>
      </c>
      <c r="G39" s="94"/>
      <c r="H39" s="76" t="str">
        <f t="shared" si="5"/>
        <v/>
      </c>
      <c r="I39" s="63"/>
      <c r="J39" s="63"/>
      <c r="K39" s="63"/>
    </row>
    <row r="40" spans="1:11" s="91" customFormat="1" ht="14.1" customHeight="1" x14ac:dyDescent="0.2">
      <c r="A40" s="63"/>
      <c r="B40" s="78" t="s">
        <v>47</v>
      </c>
      <c r="C40" s="95"/>
      <c r="D40" s="76" t="str">
        <f t="shared" si="4"/>
        <v/>
      </c>
      <c r="E40" s="74"/>
      <c r="F40" s="78" t="s">
        <v>47</v>
      </c>
      <c r="G40" s="96">
        <v>-757976</v>
      </c>
      <c r="H40" s="76">
        <f t="shared" si="5"/>
        <v>-6.5080267175570385E-5</v>
      </c>
      <c r="I40" s="63"/>
      <c r="J40" s="97"/>
      <c r="K40" s="63"/>
    </row>
    <row r="41" spans="1:11" s="91" customFormat="1" ht="14.1" customHeight="1" x14ac:dyDescent="0.2">
      <c r="A41" s="63"/>
      <c r="B41" s="78" t="s">
        <v>12</v>
      </c>
      <c r="C41" s="94">
        <v>68531273</v>
      </c>
      <c r="D41" s="76">
        <f t="shared" si="4"/>
        <v>2.0576528833009052E-3</v>
      </c>
      <c r="E41" s="74"/>
      <c r="F41" s="90" t="s">
        <v>48</v>
      </c>
      <c r="G41" s="96">
        <v>-330024</v>
      </c>
      <c r="H41" s="76">
        <f t="shared" si="5"/>
        <v>-2.8336055619637613E-5</v>
      </c>
      <c r="I41" s="63"/>
      <c r="J41" s="97"/>
      <c r="K41" s="63"/>
    </row>
    <row r="42" spans="1:11" s="91" customFormat="1" ht="14.1" customHeight="1" x14ac:dyDescent="0.2">
      <c r="A42" s="63"/>
      <c r="B42" s="78" t="s">
        <v>13</v>
      </c>
      <c r="C42" s="95">
        <v>14588888</v>
      </c>
      <c r="D42" s="76">
        <f t="shared" si="4"/>
        <v>4.3803166267397333E-4</v>
      </c>
      <c r="E42" s="87"/>
      <c r="F42" s="78" t="s">
        <v>13</v>
      </c>
      <c r="G42" s="94">
        <v>-76480615</v>
      </c>
      <c r="H42" s="76">
        <f t="shared" si="5"/>
        <v>-6.5666707889853182E-3</v>
      </c>
      <c r="I42" s="98"/>
      <c r="J42" s="97"/>
      <c r="K42" s="63"/>
    </row>
    <row r="43" spans="1:11" s="91" customFormat="1" ht="14.1" customHeight="1" x14ac:dyDescent="0.2">
      <c r="A43" s="63"/>
      <c r="B43" s="78" t="s">
        <v>51</v>
      </c>
      <c r="C43" s="75">
        <v>-570824</v>
      </c>
      <c r="D43" s="76">
        <f t="shared" si="4"/>
        <v>-1.7139002356739471E-5</v>
      </c>
      <c r="E43" s="87"/>
      <c r="F43" s="78" t="s">
        <v>14</v>
      </c>
      <c r="G43" s="94"/>
      <c r="H43" s="76" t="str">
        <f t="shared" si="5"/>
        <v/>
      </c>
      <c r="I43" s="98"/>
      <c r="J43" s="97"/>
      <c r="K43" s="63"/>
    </row>
    <row r="44" spans="1:11" s="91" customFormat="1" ht="14.1" customHeight="1" x14ac:dyDescent="0.2">
      <c r="A44" s="63"/>
      <c r="B44" s="78" t="s">
        <v>15</v>
      </c>
      <c r="C44" s="94"/>
      <c r="D44" s="76" t="str">
        <f t="shared" si="4"/>
        <v/>
      </c>
      <c r="E44" s="87"/>
      <c r="F44" s="78" t="s">
        <v>15</v>
      </c>
      <c r="G44" s="99">
        <v>2954</v>
      </c>
      <c r="H44" s="76">
        <f t="shared" si="5"/>
        <v>2.5363218523625407E-7</v>
      </c>
      <c r="I44" s="98"/>
      <c r="J44" s="97"/>
      <c r="K44" s="63"/>
    </row>
    <row r="45" spans="1:11" s="91" customFormat="1" ht="14.1" customHeight="1" x14ac:dyDescent="0.2">
      <c r="A45" s="63"/>
      <c r="B45" s="78" t="s">
        <v>16</v>
      </c>
      <c r="C45" s="75">
        <v>-90742</v>
      </c>
      <c r="D45" s="76">
        <f t="shared" si="4"/>
        <v>-2.7245304189299206E-6</v>
      </c>
      <c r="E45" s="64"/>
      <c r="F45" s="78" t="s">
        <v>16</v>
      </c>
      <c r="G45" s="95">
        <v>-43886</v>
      </c>
      <c r="H45" s="76">
        <f t="shared" si="5"/>
        <v>-3.7680778880427369E-6</v>
      </c>
      <c r="I45" s="63"/>
      <c r="J45" s="97"/>
      <c r="K45" s="100"/>
    </row>
    <row r="46" spans="1:11" ht="14.1" customHeight="1" x14ac:dyDescent="0.2">
      <c r="B46" s="81" t="s">
        <v>17</v>
      </c>
      <c r="C46" s="82"/>
      <c r="D46" s="83">
        <f>SUM(D35:D45)</f>
        <v>2.7624918631451059E-3</v>
      </c>
      <c r="E46" s="101"/>
      <c r="F46" s="81" t="s">
        <v>17</v>
      </c>
      <c r="G46" s="82"/>
      <c r="H46" s="83">
        <f>SUM(H35:H45)</f>
        <v>-6.6636015574833328E-3</v>
      </c>
      <c r="J46" s="97"/>
    </row>
    <row r="47" spans="1:11" s="66" customFormat="1" ht="9.75" customHeight="1" x14ac:dyDescent="0.2">
      <c r="B47" s="63"/>
      <c r="C47" s="92"/>
      <c r="D47" s="63"/>
    </row>
    <row r="48" spans="1:11" ht="41.25" customHeight="1" x14ac:dyDescent="0.2">
      <c r="B48" s="67" t="s">
        <v>54</v>
      </c>
      <c r="C48" s="67" t="s">
        <v>55</v>
      </c>
      <c r="D48" s="102"/>
      <c r="E48" s="103"/>
      <c r="F48" s="92"/>
    </row>
    <row r="49" spans="2:9" ht="14.1" customHeight="1" x14ac:dyDescent="0.2">
      <c r="B49" s="71" t="str">
        <f>+B6</f>
        <v>FI Acciones US</v>
      </c>
      <c r="C49" s="104">
        <f>436524946+1056033456+245585025+437174516</f>
        <v>2175317943</v>
      </c>
      <c r="D49" s="64"/>
      <c r="E49" s="103"/>
      <c r="F49" s="92"/>
      <c r="I49" s="63" t="s">
        <v>56</v>
      </c>
    </row>
    <row r="50" spans="2:9" ht="14.1" customHeight="1" x14ac:dyDescent="0.2">
      <c r="B50" s="78" t="s">
        <v>44</v>
      </c>
      <c r="C50" s="105">
        <f>9878082590+35156187656+16729754968</f>
        <v>61764025214</v>
      </c>
      <c r="D50" s="64"/>
      <c r="E50" s="103"/>
      <c r="F50" s="92"/>
    </row>
    <row r="51" spans="2:9" ht="14.1" customHeight="1" x14ac:dyDescent="0.2">
      <c r="B51" s="78" t="s">
        <v>57</v>
      </c>
      <c r="C51" s="104">
        <f>10460390500+14308974015+13754822024+94116370126+14637541579</f>
        <v>147278098244</v>
      </c>
      <c r="D51" s="64"/>
      <c r="F51" s="92"/>
    </row>
    <row r="52" spans="2:9" ht="14.1" customHeight="1" x14ac:dyDescent="0.2">
      <c r="B52" s="90" t="s">
        <v>50</v>
      </c>
      <c r="C52" s="105">
        <v>15542098588</v>
      </c>
      <c r="D52" s="64"/>
      <c r="E52" s="103"/>
      <c r="F52" s="92"/>
    </row>
    <row r="53" spans="2:9" ht="14.1" customHeight="1" x14ac:dyDescent="0.2">
      <c r="B53" s="78" t="s">
        <v>52</v>
      </c>
      <c r="C53" s="104">
        <v>33305555838</v>
      </c>
      <c r="D53" s="64"/>
      <c r="E53" s="103"/>
      <c r="F53" s="92"/>
    </row>
    <row r="54" spans="2:9" ht="14.1" customHeight="1" x14ac:dyDescent="0.2">
      <c r="B54" s="90" t="s">
        <v>58</v>
      </c>
      <c r="C54" s="104">
        <v>11646786851</v>
      </c>
      <c r="D54" s="64"/>
      <c r="E54" s="63"/>
    </row>
  </sheetData>
  <mergeCells count="2">
    <mergeCell ref="B2:H2"/>
    <mergeCell ref="B4:H4"/>
  </mergeCells>
  <conditionalFormatting sqref="C18 C44 C7:C16 C37:C41">
    <cfRule type="cellIs" dxfId="26" priority="27" stopIfTrue="1" operator="lessThan">
      <formula>0</formula>
    </cfRule>
  </conditionalFormatting>
  <conditionalFormatting sqref="G23 G31 G28:G29">
    <cfRule type="cellIs" dxfId="25" priority="26" stopIfTrue="1" operator="lessThan">
      <formula>0</formula>
    </cfRule>
  </conditionalFormatting>
  <conditionalFormatting sqref="G35:G37">
    <cfRule type="cellIs" dxfId="24" priority="25" stopIfTrue="1" operator="lessThan">
      <formula>0</formula>
    </cfRule>
  </conditionalFormatting>
  <conditionalFormatting sqref="G38:G39">
    <cfRule type="cellIs" dxfId="23" priority="24" stopIfTrue="1" operator="lessThan">
      <formula>0</formula>
    </cfRule>
  </conditionalFormatting>
  <conditionalFormatting sqref="C29:C31 C21:C23">
    <cfRule type="cellIs" dxfId="22" priority="23" stopIfTrue="1" operator="lessThan">
      <formula>0</formula>
    </cfRule>
  </conditionalFormatting>
  <conditionalFormatting sqref="G18">
    <cfRule type="cellIs" dxfId="21" priority="22" stopIfTrue="1" operator="lessThan">
      <formula>0</formula>
    </cfRule>
  </conditionalFormatting>
  <conditionalFormatting sqref="C24:C26">
    <cfRule type="cellIs" dxfId="20" priority="21" stopIfTrue="1" operator="lessThan">
      <formula>0</formula>
    </cfRule>
  </conditionalFormatting>
  <conditionalFormatting sqref="G30">
    <cfRule type="cellIs" dxfId="19" priority="20" stopIfTrue="1" operator="lessThan">
      <formula>0</formula>
    </cfRule>
  </conditionalFormatting>
  <conditionalFormatting sqref="G24:G26">
    <cfRule type="cellIs" dxfId="18" priority="19" stopIfTrue="1" operator="lessThan">
      <formula>0</formula>
    </cfRule>
  </conditionalFormatting>
  <conditionalFormatting sqref="G27">
    <cfRule type="cellIs" dxfId="17" priority="18" stopIfTrue="1" operator="lessThan">
      <formula>0</formula>
    </cfRule>
  </conditionalFormatting>
  <conditionalFormatting sqref="G21">
    <cfRule type="cellIs" dxfId="16" priority="17" stopIfTrue="1" operator="lessThan">
      <formula>0</formula>
    </cfRule>
  </conditionalFormatting>
  <conditionalFormatting sqref="C17">
    <cfRule type="cellIs" dxfId="15" priority="16" stopIfTrue="1" operator="lessThan">
      <formula>0</formula>
    </cfRule>
  </conditionalFormatting>
  <conditionalFormatting sqref="C28">
    <cfRule type="cellIs" dxfId="14" priority="15" stopIfTrue="1" operator="lessThan">
      <formula>0</formula>
    </cfRule>
  </conditionalFormatting>
  <conditionalFormatting sqref="G15:G17 G13 G7:G9">
    <cfRule type="cellIs" dxfId="13" priority="14" stopIfTrue="1" operator="lessThan">
      <formula>0</formula>
    </cfRule>
  </conditionalFormatting>
  <conditionalFormatting sqref="G10:G12">
    <cfRule type="cellIs" dxfId="12" priority="13" stopIfTrue="1" operator="lessThan">
      <formula>0</formula>
    </cfRule>
  </conditionalFormatting>
  <conditionalFormatting sqref="G14">
    <cfRule type="cellIs" dxfId="11" priority="12" stopIfTrue="1" operator="lessThan">
      <formula>0</formula>
    </cfRule>
  </conditionalFormatting>
  <conditionalFormatting sqref="C27">
    <cfRule type="cellIs" dxfId="10" priority="11" stopIfTrue="1" operator="lessThan">
      <formula>0</formula>
    </cfRule>
  </conditionalFormatting>
  <conditionalFormatting sqref="G45 G42:G43">
    <cfRule type="cellIs" dxfId="9" priority="10" stopIfTrue="1" operator="lessThan">
      <formula>0</formula>
    </cfRule>
  </conditionalFormatting>
  <conditionalFormatting sqref="G44">
    <cfRule type="cellIs" dxfId="8" priority="9" stopIfTrue="1" operator="lessThan">
      <formula>0</formula>
    </cfRule>
  </conditionalFormatting>
  <conditionalFormatting sqref="G40">
    <cfRule type="cellIs" dxfId="7" priority="8" stopIfTrue="1" operator="lessThan">
      <formula>0</formula>
    </cfRule>
  </conditionalFormatting>
  <conditionalFormatting sqref="G41">
    <cfRule type="cellIs" dxfId="6" priority="7" stopIfTrue="1" operator="lessThan">
      <formula>0</formula>
    </cfRule>
  </conditionalFormatting>
  <conditionalFormatting sqref="C35">
    <cfRule type="cellIs" dxfId="5" priority="6" stopIfTrue="1" operator="lessThan">
      <formula>0</formula>
    </cfRule>
  </conditionalFormatting>
  <conditionalFormatting sqref="C45">
    <cfRule type="cellIs" dxfId="4" priority="5" stopIfTrue="1" operator="lessThan">
      <formula>0</formula>
    </cfRule>
  </conditionalFormatting>
  <conditionalFormatting sqref="C43">
    <cfRule type="cellIs" dxfId="3" priority="4" stopIfTrue="1" operator="lessThan">
      <formula>0</formula>
    </cfRule>
  </conditionalFormatting>
  <conditionalFormatting sqref="C42">
    <cfRule type="cellIs" dxfId="2" priority="3" stopIfTrue="1" operator="lessThan">
      <formula>0</formula>
    </cfRule>
  </conditionalFormatting>
  <conditionalFormatting sqref="C36">
    <cfRule type="cellIs" dxfId="1" priority="2" stopIfTrue="1" operator="lessThan">
      <formula>0</formula>
    </cfRule>
  </conditionalFormatting>
  <conditionalFormatting sqref="G22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2018-02-09T00:34:03Z</dcterms:created>
  <dcterms:modified xsi:type="dcterms:W3CDTF">2018-02-09T13:28:44Z</dcterms:modified>
</cp:coreProperties>
</file>