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Mexico\"/>
    </mc:Choice>
  </mc:AlternateContent>
  <xr:revisionPtr revIDLastSave="0" documentId="8_{B742C5A4-D4F5-4E35-AEDC-400F185DFF79}" xr6:coauthVersionLast="37" xr6:coauthVersionMax="37" xr10:uidLastSave="{00000000-0000-0000-0000-000000000000}"/>
  <bookViews>
    <workbookView xWindow="0" yWindow="0" windowWidth="28800" windowHeight="11565" activeTab="2" xr2:uid="{AFA83DD5-74AE-4E5D-9D32-E7B797676E08}"/>
  </bookViews>
  <sheets>
    <sheet name="Hoja1" sheetId="1" r:id="rId1"/>
    <sheet name="Hoja2" sheetId="2" r:id="rId2"/>
    <sheet name="Banxico Meeting" sheetId="3" r:id="rId3"/>
    <sheet name="FED meetings" sheetId="4" r:id="rId4"/>
  </sheets>
  <definedNames>
    <definedName name="solver_adj" localSheetId="2" hidden="1">'Banxico Meeting'!$C$3:$C$4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'Banxico Meeting'!$H$10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'Banxico Meeting'!$H$10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'Banxico Meeting'!$H$11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I5" i="3"/>
  <c r="H4" i="3"/>
  <c r="G7" i="3"/>
  <c r="G8" i="3"/>
  <c r="G6" i="3"/>
  <c r="G17" i="3"/>
  <c r="D4" i="3"/>
  <c r="D3" i="3"/>
  <c r="E4" i="3"/>
  <c r="E3" i="3"/>
  <c r="D5" i="3"/>
  <c r="D6" i="3"/>
  <c r="D7" i="3"/>
  <c r="D8" i="3"/>
  <c r="D9" i="3"/>
  <c r="D10" i="3"/>
  <c r="D11" i="3"/>
  <c r="D12" i="3"/>
  <c r="D2" i="3"/>
  <c r="H3" i="3"/>
  <c r="H10" i="3"/>
  <c r="G5" i="3"/>
  <c r="G4" i="3"/>
  <c r="G3" i="3"/>
  <c r="G2" i="3"/>
  <c r="B3" i="4"/>
  <c r="B4" i="4"/>
  <c r="B5" i="4"/>
  <c r="B6" i="4"/>
  <c r="B7" i="4"/>
  <c r="B8" i="4"/>
  <c r="B9" i="4"/>
  <c r="B2" i="4"/>
  <c r="O15" i="1"/>
  <c r="N22" i="1"/>
  <c r="N20" i="1"/>
  <c r="C7" i="1"/>
  <c r="C8" i="1"/>
  <c r="C9" i="1"/>
  <c r="C10" i="1"/>
  <c r="C11" i="1"/>
  <c r="C6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<sst xmlns="http://schemas.openxmlformats.org/spreadsheetml/2006/main" count="7" uniqueCount="7">
  <si>
    <t>ASC</t>
  </si>
  <si>
    <t>Fecha</t>
  </si>
  <si>
    <t>FOMC meeting</t>
  </si>
  <si>
    <t>Banxico meeting</t>
  </si>
  <si>
    <t>Swap a 3M</t>
  </si>
  <si>
    <t>TPM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</si>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</sst>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_-* #,##0_-;\-* #,##0_-;_-* &quot;-&quot;??_-;_-@_-"/>
    <numFmt numFmtId="168" formatCode="0.000%"/>
    <numFmt numFmtId="17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66" fontId="0" fillId="0" borderId="0" xfId="1" applyNumberFormat="1" applyFon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8" fontId="0" fillId="0" borderId="0" xfId="2" applyNumberFormat="1" applyFont="1"/>
    <xf numFmtId="2" fontId="0" fillId="0" borderId="0" xfId="2" applyNumberFormat="1" applyFont="1"/>
    <xf numFmtId="17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8BC6-E830-4B65-9F5B-0442E3DEC4A3}">
  <dimension ref="C4:O22"/>
  <sheetViews>
    <sheetView workbookViewId="0">
      <selection activeCell="N11" sqref="N11:P19"/>
    </sheetView>
  </sheetViews>
  <sheetFormatPr baseColWidth="10" defaultRowHeight="15" x14ac:dyDescent="0.25"/>
  <sheetData>
    <row r="4" spans="3:15" x14ac:dyDescent="0.25">
      <c r="D4" t="s">
        <v>0</v>
      </c>
    </row>
    <row r="5" spans="3:15" x14ac:dyDescent="0.25">
      <c r="C5" s="1">
        <v>8.3799999999999999E-2</v>
      </c>
      <c r="D5" s="2">
        <f>+C5+0.05%</f>
        <v>8.43E-2</v>
      </c>
    </row>
    <row r="6" spans="3:15" x14ac:dyDescent="0.25">
      <c r="C6" s="1">
        <f>+C5+0.01%</f>
        <v>8.3900000000000002E-2</v>
      </c>
      <c r="D6" s="2">
        <f t="shared" ref="D6:D11" si="0">+C6+0.05%</f>
        <v>8.4400000000000003E-2</v>
      </c>
    </row>
    <row r="7" spans="3:15" x14ac:dyDescent="0.25">
      <c r="C7" s="1">
        <f t="shared" ref="C7:C11" si="1">+C6+0.01%</f>
        <v>8.4000000000000005E-2</v>
      </c>
      <c r="D7" s="2">
        <f t="shared" si="0"/>
        <v>8.4500000000000006E-2</v>
      </c>
    </row>
    <row r="8" spans="3:15" x14ac:dyDescent="0.25">
      <c r="C8" s="1">
        <f t="shared" si="1"/>
        <v>8.4100000000000008E-2</v>
      </c>
      <c r="D8" s="2">
        <f t="shared" si="0"/>
        <v>8.4600000000000009E-2</v>
      </c>
    </row>
    <row r="9" spans="3:15" x14ac:dyDescent="0.25">
      <c r="C9" s="1">
        <f t="shared" si="1"/>
        <v>8.4200000000000011E-2</v>
      </c>
      <c r="D9" s="2">
        <f t="shared" si="0"/>
        <v>8.4700000000000011E-2</v>
      </c>
    </row>
    <row r="10" spans="3:15" x14ac:dyDescent="0.25">
      <c r="C10" s="1">
        <f t="shared" si="1"/>
        <v>8.4300000000000014E-2</v>
      </c>
      <c r="D10" s="2">
        <f t="shared" si="0"/>
        <v>8.4800000000000014E-2</v>
      </c>
    </row>
    <row r="11" spans="3:15" x14ac:dyDescent="0.25">
      <c r="C11" s="1">
        <f t="shared" si="1"/>
        <v>8.4400000000000017E-2</v>
      </c>
      <c r="D11" s="2">
        <f t="shared" si="0"/>
        <v>8.4900000000000017E-2</v>
      </c>
    </row>
    <row r="14" spans="3:15" x14ac:dyDescent="0.25">
      <c r="O14">
        <v>100000</v>
      </c>
    </row>
    <row r="15" spans="3:15" x14ac:dyDescent="0.25">
      <c r="O15" s="4">
        <f>+O14/(1+N19*28/360)</f>
        <v>99314.837967841871</v>
      </c>
    </row>
    <row r="19" spans="14:14" x14ac:dyDescent="0.25">
      <c r="N19" s="1">
        <v>8.8700000000000001E-2</v>
      </c>
    </row>
    <row r="20" spans="14:14" x14ac:dyDescent="0.25">
      <c r="N20" s="2">
        <f>28/360*N19</f>
        <v>6.8988888888888893E-3</v>
      </c>
    </row>
    <row r="21" spans="14:14" x14ac:dyDescent="0.25">
      <c r="N21">
        <v>100000000</v>
      </c>
    </row>
    <row r="22" spans="14:14" x14ac:dyDescent="0.25">
      <c r="N22" s="3">
        <f>+N20*N21</f>
        <v>689888.88888888888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9CFC-3456-4C02-9D05-35BDADF256CA}">
  <dimension ref="B5:D20"/>
  <sheetViews>
    <sheetView workbookViewId="0">
      <selection activeCell="B7" sqref="B7"/>
    </sheetView>
  </sheetViews>
  <sheetFormatPr baseColWidth="10" defaultRowHeight="15" x14ac:dyDescent="0.25"/>
  <cols>
    <col min="4" max="4" width="14.140625" bestFit="1" customWidth="1"/>
  </cols>
  <sheetData>
    <row r="5" spans="2:4" x14ac:dyDescent="0.25">
      <c r="D5" s="5"/>
    </row>
    <row r="7" spans="2:4" x14ac:dyDescent="0.25">
      <c r="B7" s="5">
        <v>43419</v>
      </c>
    </row>
    <row r="8" spans="2:4" x14ac:dyDescent="0.25">
      <c r="B8" s="5">
        <v>43454</v>
      </c>
    </row>
    <row r="18" spans="4:4" x14ac:dyDescent="0.25">
      <c r="D18" s="3">
        <v>8979612.8318000007</v>
      </c>
    </row>
    <row r="19" spans="4:4" x14ac:dyDescent="0.25">
      <c r="D19" s="3">
        <v>10015903.0572</v>
      </c>
    </row>
    <row r="20" spans="4:4" x14ac:dyDescent="0.25">
      <c r="D20" s="3">
        <v>9821041.2448999994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4695-3DB0-4260-B66F-9EB24341541C}">
  <dimension ref="A1:P17"/>
  <sheetViews>
    <sheetView tabSelected="1" workbookViewId="0">
      <selection activeCell="F28" sqref="F28"/>
    </sheetView>
  </sheetViews>
  <sheetFormatPr baseColWidth="10" defaultRowHeight="15" x14ac:dyDescent="0.25"/>
  <cols>
    <col min="1" max="1" width="11.42578125" style="6"/>
    <col min="4" max="4" width="10.140625" customWidth="1"/>
    <col min="7" max="7" width="11.42578125" style="6"/>
  </cols>
  <sheetData>
    <row r="1" spans="1:16" x14ac:dyDescent="0.25">
      <c r="A1" s="6" t="s">
        <v>1</v>
      </c>
      <c r="B1" t="s">
        <v>5</v>
      </c>
      <c r="C1" t="s">
        <v>6</v>
      </c>
    </row>
    <row r="2" spans="1:16" x14ac:dyDescent="0.25">
      <c r="A2" s="7">
        <v>43398</v>
      </c>
      <c r="B2">
        <v>7.75</v>
      </c>
      <c r="D2">
        <f>+B2+0.36+C2*0.25</f>
        <v>8.11</v>
      </c>
      <c r="G2" s="7">
        <f>+A2</f>
        <v>43398</v>
      </c>
    </row>
    <row r="3" spans="1:16" x14ac:dyDescent="0.25">
      <c r="A3" s="7">
        <v>43419</v>
      </c>
      <c r="B3">
        <v>7.75</v>
      </c>
      <c r="C3" s="10">
        <v>0.43278294473015821</v>
      </c>
      <c r="D3" s="4">
        <f t="shared" ref="D3:D12" si="0">+B3+0.36+C3*0.25</f>
        <v>8.2181957361825386</v>
      </c>
      <c r="E3" s="9">
        <f>+D3-D2</f>
        <v>0.10819573618253919</v>
      </c>
      <c r="G3" s="7">
        <f>+G2+28</f>
        <v>43426</v>
      </c>
      <c r="H3">
        <f>+(D2*(A3-A2)/360+D3*(G3-A3)/360)*360/(G3-A2)</f>
        <v>8.1370489340456356</v>
      </c>
    </row>
    <row r="4" spans="1:16" x14ac:dyDescent="0.25">
      <c r="A4" s="7">
        <v>43454</v>
      </c>
      <c r="B4">
        <v>7.75</v>
      </c>
      <c r="C4" s="10">
        <v>0.51933954605820953</v>
      </c>
      <c r="D4" s="4">
        <f t="shared" si="0"/>
        <v>8.2398348865145525</v>
      </c>
      <c r="E4" s="9">
        <f>+D4-D3</f>
        <v>2.1639150332013912E-2</v>
      </c>
      <c r="G4" s="7">
        <f>+G3+28</f>
        <v>43454</v>
      </c>
      <c r="H4">
        <f>+(D3*(A4-G3)/360+(G4-A4)/360*D4)*360/(G4-G3)</f>
        <v>8.2181957361825386</v>
      </c>
    </row>
    <row r="5" spans="1:16" x14ac:dyDescent="0.25">
      <c r="A5" s="7">
        <v>43496</v>
      </c>
      <c r="B5">
        <v>7.75</v>
      </c>
      <c r="D5">
        <f t="shared" si="0"/>
        <v>8.11</v>
      </c>
      <c r="G5" s="7">
        <f>+G4+28</f>
        <v>43482</v>
      </c>
      <c r="H5">
        <f>+(D4*(G5-G4)/360)*360/(G5-G4)</f>
        <v>8.2398348865145525</v>
      </c>
      <c r="I5">
        <f>+((G5-A5)/360*D5)*360/(G5-G4)</f>
        <v>-4.0549999999999997</v>
      </c>
    </row>
    <row r="6" spans="1:16" x14ac:dyDescent="0.25">
      <c r="A6" s="7">
        <v>43545</v>
      </c>
      <c r="B6">
        <v>7.75</v>
      </c>
      <c r="D6">
        <f t="shared" si="0"/>
        <v>8.11</v>
      </c>
      <c r="G6" s="7">
        <f>+G5+28</f>
        <v>43510</v>
      </c>
      <c r="H6">
        <f>+(D5*(A6-G5)/360+(G6-A6)/360*D6)*360/(G6-G5)</f>
        <v>8.11</v>
      </c>
    </row>
    <row r="7" spans="1:16" x14ac:dyDescent="0.25">
      <c r="A7" s="7">
        <v>43587</v>
      </c>
      <c r="B7">
        <v>7.75</v>
      </c>
      <c r="D7">
        <f t="shared" si="0"/>
        <v>8.11</v>
      </c>
      <c r="G7" s="7">
        <f t="shared" ref="G7:G8" si="1">+G6+28</f>
        <v>43538</v>
      </c>
      <c r="H7">
        <f>+(D5*(G7-G6)/360)*360/(G7-G6)</f>
        <v>8.11</v>
      </c>
    </row>
    <row r="8" spans="1:16" x14ac:dyDescent="0.25">
      <c r="A8" s="7">
        <v>43636</v>
      </c>
      <c r="B8">
        <v>7.75</v>
      </c>
      <c r="D8">
        <f t="shared" si="0"/>
        <v>8.11</v>
      </c>
      <c r="G8" s="7">
        <f t="shared" si="1"/>
        <v>43566</v>
      </c>
      <c r="H8">
        <f>+(D5*(A6-G7)/360+(G8-A6)/360*D6)*360/(G8-G7)</f>
        <v>8.11</v>
      </c>
    </row>
    <row r="9" spans="1:16" x14ac:dyDescent="0.25">
      <c r="A9" s="7">
        <v>43678</v>
      </c>
      <c r="B9">
        <v>7.75</v>
      </c>
      <c r="D9">
        <f t="shared" si="0"/>
        <v>8.11</v>
      </c>
      <c r="J9" s="5"/>
      <c r="K9" s="5"/>
    </row>
    <row r="10" spans="1:16" x14ac:dyDescent="0.25">
      <c r="A10" s="7">
        <v>43727</v>
      </c>
      <c r="B10">
        <v>7.75</v>
      </c>
      <c r="D10">
        <f t="shared" si="0"/>
        <v>8.11</v>
      </c>
      <c r="G10" s="6" t="s">
        <v>4</v>
      </c>
      <c r="H10">
        <f>+(+H3+H4+H5)/3</f>
        <v>8.1983598522475756</v>
      </c>
    </row>
    <row r="11" spans="1:16" x14ac:dyDescent="0.25">
      <c r="A11" s="7">
        <v>43769</v>
      </c>
      <c r="B11">
        <v>7.75</v>
      </c>
      <c r="D11">
        <f t="shared" si="0"/>
        <v>8.11</v>
      </c>
      <c r="H11">
        <v>8.2200000000000006</v>
      </c>
      <c r="P11" s="8"/>
    </row>
    <row r="12" spans="1:16" x14ac:dyDescent="0.25">
      <c r="A12" s="7">
        <v>43811</v>
      </c>
      <c r="B12">
        <v>7.75</v>
      </c>
      <c r="D12">
        <f t="shared" si="0"/>
        <v>8.11</v>
      </c>
    </row>
    <row r="14" spans="1:16" x14ac:dyDescent="0.25">
      <c r="G14" s="6">
        <v>8.11</v>
      </c>
    </row>
    <row r="15" spans="1:16" x14ac:dyDescent="0.25">
      <c r="G15" s="6">
        <v>8.3000000000000007</v>
      </c>
    </row>
    <row r="16" spans="1:16" x14ac:dyDescent="0.25">
      <c r="G16" s="6">
        <v>8.36</v>
      </c>
    </row>
    <row r="17" spans="7:7" x14ac:dyDescent="0.25">
      <c r="G17" s="6">
        <f>+AVERAGE(G14:G16)</f>
        <v>8.2566666666666659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97F3-9CA6-4093-BBD3-F14BD30602E9}">
  <dimension ref="A1:B9"/>
  <sheetViews>
    <sheetView workbookViewId="0">
      <selection activeCell="B2" sqref="B2:B9"/>
    </sheetView>
  </sheetViews>
  <sheetFormatPr baseColWidth="10" defaultRowHeight="15" x14ac:dyDescent="0.25"/>
  <cols>
    <col min="1" max="1" width="14.140625" bestFit="1" customWidth="1"/>
    <col min="2" max="2" width="15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5">
        <v>43495</v>
      </c>
      <c r="B2" s="5">
        <f>+A2+1</f>
        <v>43496</v>
      </c>
    </row>
    <row r="3" spans="1:2" x14ac:dyDescent="0.25">
      <c r="A3" s="5">
        <v>43544</v>
      </c>
      <c r="B3" s="5">
        <f t="shared" ref="B3:B9" si="0">+A3+1</f>
        <v>43545</v>
      </c>
    </row>
    <row r="4" spans="1:2" x14ac:dyDescent="0.25">
      <c r="A4" s="5">
        <v>43586</v>
      </c>
      <c r="B4" s="5">
        <f t="shared" si="0"/>
        <v>43587</v>
      </c>
    </row>
    <row r="5" spans="1:2" x14ac:dyDescent="0.25">
      <c r="A5" s="5">
        <v>43635</v>
      </c>
      <c r="B5" s="5">
        <f t="shared" si="0"/>
        <v>43636</v>
      </c>
    </row>
    <row r="6" spans="1:2" x14ac:dyDescent="0.25">
      <c r="A6" s="5">
        <v>43677</v>
      </c>
      <c r="B6" s="5">
        <f t="shared" si="0"/>
        <v>43678</v>
      </c>
    </row>
    <row r="7" spans="1:2" x14ac:dyDescent="0.25">
      <c r="A7" s="5">
        <v>43726</v>
      </c>
      <c r="B7" s="5">
        <f t="shared" si="0"/>
        <v>43727</v>
      </c>
    </row>
    <row r="8" spans="1:2" x14ac:dyDescent="0.25">
      <c r="A8" s="5">
        <v>43768</v>
      </c>
      <c r="B8" s="5">
        <f t="shared" si="0"/>
        <v>43769</v>
      </c>
    </row>
    <row r="9" spans="1:2" x14ac:dyDescent="0.25">
      <c r="A9" s="5">
        <v>43810</v>
      </c>
      <c r="B9" s="5">
        <f t="shared" si="0"/>
        <v>43811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Banxico Meeting</vt:lpstr>
      <vt:lpstr>FED 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2018-10-24T14:31:54Z</dcterms:created>
  <dcterms:modified xsi:type="dcterms:W3CDTF">2018-10-26T14:15:11Z</dcterms:modified>
</cp:coreProperties>
</file>