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MX\"/>
    </mc:Choice>
  </mc:AlternateContent>
  <bookViews>
    <workbookView xWindow="0" yWindow="0" windowWidth="27870" windowHeight="12795" xr2:uid="{34EF4C8E-F5B7-4A4A-ACB9-87E34BA6A62F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H22" i="1"/>
  <c r="J5" i="1"/>
  <c r="K5" i="1"/>
  <c r="K6" i="1" s="1"/>
  <c r="K7" i="1" s="1"/>
  <c r="J6" i="1"/>
  <c r="J7" i="1" s="1"/>
  <c r="E16" i="1"/>
  <c r="K4" i="1"/>
  <c r="J4" i="1"/>
  <c r="L3" i="1"/>
  <c r="M5" i="1"/>
  <c r="M7" i="1"/>
  <c r="M6" i="1"/>
  <c r="N6" i="1"/>
  <c r="N4" i="1"/>
  <c r="N3" i="1"/>
  <c r="N5" i="1"/>
  <c r="N7" i="1"/>
  <c r="N8" i="1"/>
  <c r="M4" i="1"/>
  <c r="M3" i="1"/>
  <c r="G12" i="1" l="1"/>
  <c r="H13" i="1" s="1"/>
  <c r="C14" i="1"/>
  <c r="C13" i="1" l="1"/>
  <c r="I4" i="1"/>
  <c r="I5" i="1"/>
  <c r="I6" i="1"/>
  <c r="I7" i="1"/>
  <c r="I3" i="1"/>
  <c r="C12" i="1"/>
</calcChain>
</file>

<file path=xl/sharedStrings.xml><?xml version="1.0" encoding="utf-8"?>
<sst xmlns="http://schemas.openxmlformats.org/spreadsheetml/2006/main" count="35" uniqueCount="30">
  <si>
    <t>MBONO 0529</t>
  </si>
  <si>
    <t>MX</t>
  </si>
  <si>
    <t>MBONO 1136</t>
  </si>
  <si>
    <t>MBONO 1142</t>
  </si>
  <si>
    <t>MBONO 1224</t>
  </si>
  <si>
    <t>MBONO05/31</t>
  </si>
  <si>
    <t>bono</t>
  </si>
  <si>
    <t>monto</t>
  </si>
  <si>
    <t>moneda</t>
  </si>
  <si>
    <t>nominal</t>
  </si>
  <si>
    <t>precio</t>
  </si>
  <si>
    <t>duration</t>
  </si>
  <si>
    <t>Activos</t>
  </si>
  <si>
    <t>pasivos</t>
  </si>
  <si>
    <t>patrimonio</t>
  </si>
  <si>
    <t>weight activos</t>
  </si>
  <si>
    <t>weight patrimonio</t>
  </si>
  <si>
    <t>apalancamiento</t>
  </si>
  <si>
    <t>weight MX</t>
  </si>
  <si>
    <t>weight benchmark</t>
  </si>
  <si>
    <t>Fecha trade</t>
  </si>
  <si>
    <t>Isin</t>
  </si>
  <si>
    <t>PX_CLEAN_ASK</t>
  </si>
  <si>
    <t>PX_DIRTY_ASK</t>
  </si>
  <si>
    <t>YAS_BOND_YLD</t>
  </si>
  <si>
    <t>MX0MGO0000H9</t>
  </si>
  <si>
    <t>Fecha settle</t>
  </si>
  <si>
    <t>MX0MGO0000B2</t>
  </si>
  <si>
    <t>MX0MGO000078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</si>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</sst>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#,##0.000"/>
    <numFmt numFmtId="165" formatCode="_-&quot;$&quot;\ * #,##0_-;\-&quot;$&quot;\ * #,##0_-;_-&quot;$&quot;\ * &quot;-&quot;??_-;_-@_-"/>
    <numFmt numFmtId="166" formatCode="0.000%"/>
    <numFmt numFmtId="167" formatCode="0.000"/>
    <numFmt numFmtId="168" formatCode="_-&quot;$&quot;\ * #,##0.00000_-;\-&quot;$&quot;\ * #,##0.000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167" fontId="0" fillId="0" borderId="0" xfId="0" applyNumberFormat="1"/>
    <xf numFmtId="1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2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2" applyNumberFormat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4" fontId="0" fillId="2" borderId="0" xfId="2" applyNumberFormat="1" applyFont="1" applyFill="1" applyAlignment="1">
      <alignment horizontal="center"/>
    </xf>
    <xf numFmtId="4" fontId="0" fillId="0" borderId="0" xfId="0" applyNumberFormat="1"/>
    <xf numFmtId="168" fontId="0" fillId="0" borderId="0" xfId="1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106.76508382</v>
        <stp/>
        <stp>##V3_BDPV12</stp>
        <stp>MX0MGO0000H9 Corp</stp>
        <stp>PX_CLEAN_ASK</stp>
        <stp>[Libro1.xlsx]Hoja1!R3C13</stp>
        <stp>YAS_BOND_YLD</stp>
        <stp>7.607</stp>
        <stp>SETTLE_DT</stp>
        <stp>20180116</stp>
        <tr r="M3" s="1"/>
      </tp>
      <tp t="s">
        <v>#N/A Invalid Security</v>
        <stp/>
        <stp>##V3_BDPV12</stp>
        <stp xml:space="preserve"> Corp</stp>
        <stp>107.54425049</stp>
        <stp>[Libro1.xlsx]Hoja1!R5C14</stp>
        <stp>YAS_BOND_YLD</stp>
        <stp/>
        <stp>SETTLE_DT</stp>
        <stp>19000100</stp>
        <tr r="N5" s="1"/>
      </tp>
      <tp>
        <v>107.54425049</v>
        <stp/>
        <stp>##V3_BDPV12</stp>
        <stp>MX0MGO0000H9 Corp</stp>
        <stp>PX_DIRTY_ASK</stp>
        <stp>[Libro1.xlsx]Hoja1!R3C14</stp>
        <stp>YAS_BOND_YLD</stp>
        <stp>7.607</stp>
        <stp>SETTLE_DT</stp>
        <stp>20180116</stp>
        <tr r="N3" s="1"/>
      </tp>
      <tp t="s">
        <v>#N/A Invalid Security</v>
        <stp/>
        <stp>##V3_BDPV12</stp>
        <stp xml:space="preserve"> Corp</stp>
        <stp>114.57242456</stp>
        <stp>[Libro1.xlsx]Hoja1!R8C14</stp>
        <stp>YAS_BOND_YLD</stp>
        <stp/>
        <stp>SETTLE_DT</stp>
        <stp>19000100</stp>
        <tr r="N8" s="1"/>
      </tp>
      <tp t="b">
        <v>0</v>
        <stp/>
        <stp>##V3_BDPV12</stp>
        <stp xml:space="preserve"> Corp</stp>
        <stp>#N/A Invalid Security</stp>
        <stp>[Libro1.xlsx]Hoja1!R7C14</stp>
        <stp>YAS_BOND_YLD</stp>
        <stp/>
        <stp>SETTLE_DT</stp>
        <stp>19000100</stp>
        <tr r="N7" s="1"/>
      </tp>
      <tp t="b">
        <v>0</v>
        <stp/>
        <stp>##V3_BDPV12</stp>
        <stp xml:space="preserve"> Corp</stp>
        <stp>PX_CLEAN_ASK</stp>
        <stp>[Libro1.xlsx]Hoja1!R5C13</stp>
        <stp>YAS_BOND_YLD</stp>
        <stp/>
        <stp>SETTLE_DT</stp>
        <stp>19000100</stp>
        <tr r="M5" s="1"/>
      </tp>
      <tp t="b">
        <v>0</v>
        <stp/>
        <stp>##V3_BDPV12</stp>
        <stp xml:space="preserve"> Corp</stp>
        <stp>PX_CLEAN_ASK</stp>
        <stp>[Libro1.xlsx]Hoja1!R7C13</stp>
        <stp>YAS_BOND_YLD</stp>
        <stp/>
        <stp>SETTLE_DT</stp>
        <stp>19000100</stp>
        <tr r="M7" s="1"/>
      </tp>
      <tp>
        <v>114.57242456</v>
        <stp/>
        <stp>##V3_BDPV12</stp>
        <stp>MX0MGO000078 Corp</stp>
        <stp>PX_DIRTY_ASK</stp>
        <stp>[Libro1.xlsx]Hoja1!R6C14</stp>
        <stp>YAS_BOND_YLD</stp>
        <stp>7.454</stp>
        <stp>SETTLE_DT</stp>
        <stp>19000100</stp>
        <tr r="N6" s="1"/>
      </tp>
      <tp>
        <v>113.65575789</v>
        <stp/>
        <stp>##V3_BDPV12</stp>
        <stp>MX0MGO000078 Corp</stp>
        <stp>PX_CLEAN_ASK</stp>
        <stp>[Libro1.xlsx]Hoja1!R6C13</stp>
        <stp>YAS_BOND_YLD</stp>
        <stp>7.454</stp>
        <stp>SETTLE_DT</stp>
        <stp>19000100</stp>
        <tr r="M6" s="1"/>
      </tp>
      <tp>
        <v>122.06599762</v>
        <stp/>
        <stp>##V3_BDPV12</stp>
        <stp>MX0MGO0000B2 Corp</stp>
        <stp>PX_CLEAN_ASK</stp>
        <stp>[Libro1.xlsx]Hoja1!R4C13</stp>
        <stp>YAS_BOND_YLD</stp>
        <stp>7.764381</stp>
        <stp>SETTLE_DT</stp>
        <stp>19000100</stp>
        <tr r="M4" s="1"/>
      </tp>
      <tp>
        <v>122.98266429</v>
        <stp/>
        <stp>##V3_BDPV12</stp>
        <stp>MX0MGO0000B2 Corp</stp>
        <stp>PX_DIRTY_ASK</stp>
        <stp>[Libro1.xlsx]Hoja1!R4C14</stp>
        <stp>YAS_BOND_YLD</stp>
        <stp>7.764381</stp>
        <stp>SETTLE_DT</stp>
        <stp>19000100</stp>
        <tr r="N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D60D-3FD3-49A8-BCE9-BC6B4088C512}">
  <sheetPr codeName="Hoja1"/>
  <dimension ref="A2:N23"/>
  <sheetViews>
    <sheetView tabSelected="1" workbookViewId="0">
      <selection activeCell="H17" sqref="H17"/>
    </sheetView>
  </sheetViews>
  <sheetFormatPr baseColWidth="10" defaultRowHeight="15" x14ac:dyDescent="0.25"/>
  <cols>
    <col min="1" max="1" width="15.5703125" bestFit="1" customWidth="1"/>
    <col min="2" max="2" width="17.5703125" bestFit="1" customWidth="1"/>
    <col min="3" max="3" width="19.28515625" bestFit="1" customWidth="1"/>
    <col min="4" max="4" width="13.5703125" customWidth="1"/>
    <col min="5" max="5" width="14.5703125" bestFit="1" customWidth="1"/>
    <col min="7" max="7" width="14.5703125" bestFit="1" customWidth="1"/>
    <col min="8" max="8" width="16.7109375" bestFit="1" customWidth="1"/>
    <col min="9" max="9" width="17.5703125" bestFit="1" customWidth="1"/>
    <col min="10" max="11" width="17.5703125" customWidth="1"/>
    <col min="12" max="12" width="14.7109375" bestFit="1" customWidth="1"/>
    <col min="13" max="13" width="22.42578125" bestFit="1" customWidth="1"/>
    <col min="14" max="14" width="13.7109375" bestFit="1" customWidth="1"/>
  </cols>
  <sheetData>
    <row r="2" spans="1:14" x14ac:dyDescent="0.25">
      <c r="A2" t="s">
        <v>21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15</v>
      </c>
      <c r="I2" s="4" t="s">
        <v>16</v>
      </c>
      <c r="J2" s="4" t="s">
        <v>20</v>
      </c>
      <c r="K2" s="4" t="s">
        <v>26</v>
      </c>
      <c r="L2" t="s">
        <v>24</v>
      </c>
      <c r="M2" t="s">
        <v>22</v>
      </c>
      <c r="N2" t="s">
        <v>23</v>
      </c>
    </row>
    <row r="3" spans="1:14" x14ac:dyDescent="0.25">
      <c r="A3" t="s">
        <v>25</v>
      </c>
      <c r="B3" s="4" t="s">
        <v>0</v>
      </c>
      <c r="C3" s="4">
        <v>77328760</v>
      </c>
      <c r="D3" s="4" t="s">
        <v>1</v>
      </c>
      <c r="E3" s="12">
        <v>2300000</v>
      </c>
      <c r="F3" s="5">
        <v>106.3271</v>
      </c>
      <c r="G3" s="4">
        <v>7.58</v>
      </c>
      <c r="H3" s="6">
        <v>1.879E-3</v>
      </c>
      <c r="I3" s="7">
        <f>+C3/$C$12</f>
        <v>2.2655646135534549E-3</v>
      </c>
      <c r="J3" s="11">
        <v>43112</v>
      </c>
      <c r="K3" s="11">
        <v>43116</v>
      </c>
      <c r="L3" s="13">
        <f>7.607%*100</f>
        <v>7.6070000000000002</v>
      </c>
      <c r="M3">
        <f>IFERROR(_xll.BDP($A3 &amp; " Corp",$M$2,$L$2,$L3,"SETTLE_DT",TEXT($D18,"yyyymmdd")),"")</f>
        <v>106.76508382</v>
      </c>
      <c r="N3">
        <f>IFERROR(_xll.BDP($A3 &amp; " Corp",N2,$L$2,$L3,"SETTLE_DT",TEXT($D18,"yyyymmdd")),"")</f>
        <v>107.54425049</v>
      </c>
    </row>
    <row r="4" spans="1:14" x14ac:dyDescent="0.25">
      <c r="A4" t="s">
        <v>27</v>
      </c>
      <c r="B4" s="4" t="s">
        <v>2</v>
      </c>
      <c r="C4" s="12">
        <v>125566941</v>
      </c>
      <c r="D4" s="4" t="s">
        <v>1</v>
      </c>
      <c r="E4" s="12">
        <v>3270000</v>
      </c>
      <c r="F4" s="8">
        <v>121.4169</v>
      </c>
      <c r="G4" s="4">
        <v>9.6199999999999992</v>
      </c>
      <c r="H4" s="6">
        <v>3.0509999999999999E-3</v>
      </c>
      <c r="I4" s="7">
        <f t="shared" ref="I4:I7" si="0">+C4/$C$12</f>
        <v>3.6788384834019637E-3</v>
      </c>
      <c r="J4" s="11">
        <f>+J3</f>
        <v>43112</v>
      </c>
      <c r="K4" s="11">
        <f>+K3</f>
        <v>43116</v>
      </c>
      <c r="L4" s="13">
        <v>7.7643810000000002</v>
      </c>
      <c r="M4">
        <f>IFERROR(_xll.BDP($A4 &amp; " Corp",$M$2,$L$2,$L4,"SETTLE_DT",TEXT($D19,"yyyymmdd")),"")</f>
        <v>122.06599762</v>
      </c>
      <c r="N4">
        <f>IFERROR(_xll.BDP($A4 &amp; " Corp",N2,$L$2,$L4,"SETTLE_DT",TEXT($D19,"yyyymmdd")),"")</f>
        <v>122.98266429</v>
      </c>
    </row>
    <row r="5" spans="1:14" x14ac:dyDescent="0.25">
      <c r="B5" s="4" t="s">
        <v>3</v>
      </c>
      <c r="C5" s="4">
        <v>62558555</v>
      </c>
      <c r="D5" s="4" t="s">
        <v>1</v>
      </c>
      <c r="E5" s="4">
        <v>2000000</v>
      </c>
      <c r="F5" s="8">
        <v>98.9392</v>
      </c>
      <c r="G5" s="4">
        <v>11.22</v>
      </c>
      <c r="H5" s="6">
        <v>1.5200000000000001E-3</v>
      </c>
      <c r="I5" s="7">
        <f t="shared" si="0"/>
        <v>1.8328297063477746E-3</v>
      </c>
      <c r="J5" s="11">
        <f t="shared" ref="J5:J7" si="1">+J4</f>
        <v>43112</v>
      </c>
      <c r="K5" s="11">
        <f t="shared" ref="K5:K7" si="2">+K4</f>
        <v>43116</v>
      </c>
      <c r="M5" t="str">
        <f>IFERROR(_xll.BDP($A5 &amp; " Corp",$M$2,$L$2,$L5,"SETTLE_DT",TEXT($D20,"yyyymmdd")),"")</f>
        <v>#N/A Invalid Security</v>
      </c>
      <c r="N5" t="str">
        <f>IFERROR(_xll.BDP($A5 &amp; " Corp",N3,$L$2,$L5,"SETTLE_DT",TEXT($D20,"yyyymmdd")),"")</f>
        <v>#N/A Invalid Security</v>
      </c>
    </row>
    <row r="6" spans="1:14" s="14" customFormat="1" x14ac:dyDescent="0.25">
      <c r="A6" s="14" t="s">
        <v>28</v>
      </c>
      <c r="B6" s="15" t="s">
        <v>4</v>
      </c>
      <c r="C6" s="15">
        <v>222247401</v>
      </c>
      <c r="D6" s="15" t="s">
        <v>1</v>
      </c>
      <c r="E6" s="16">
        <v>6200000</v>
      </c>
      <c r="F6" s="17">
        <v>113.3014</v>
      </c>
      <c r="G6" s="15">
        <v>5.22</v>
      </c>
      <c r="H6" s="18">
        <v>5.4000000000000003E-3</v>
      </c>
      <c r="I6" s="19">
        <f t="shared" si="0"/>
        <v>6.5113658509437459E-3</v>
      </c>
      <c r="J6" s="20">
        <f t="shared" si="1"/>
        <v>43112</v>
      </c>
      <c r="K6" s="20">
        <f t="shared" si="2"/>
        <v>43116</v>
      </c>
      <c r="L6" s="14">
        <v>7.4539999999999997</v>
      </c>
      <c r="M6" s="14">
        <f>IFERROR(_xll.BDP($A6 &amp; " Corp",$M$2,$L$2,$L6,"SETTLE_DT",TEXT($D21,"yyyymmdd")),"")</f>
        <v>113.65575789</v>
      </c>
      <c r="N6">
        <f>IFERROR(_xll.BDP($A6 &amp; " Corp",N2,$L$2,$L6,"SETTLE_DT",TEXT($D21,"yyyymmdd")),"")</f>
        <v>114.57242456</v>
      </c>
    </row>
    <row r="7" spans="1:14" x14ac:dyDescent="0.25">
      <c r="B7" s="4" t="s">
        <v>5</v>
      </c>
      <c r="C7" s="4">
        <v>63307783</v>
      </c>
      <c r="D7" s="4" t="s">
        <v>1</v>
      </c>
      <c r="E7" s="4">
        <v>2000000</v>
      </c>
      <c r="F7" s="8">
        <v>100.1311</v>
      </c>
      <c r="G7" s="4">
        <v>8.5</v>
      </c>
      <c r="H7" s="6">
        <v>1.5380000000000001E-3</v>
      </c>
      <c r="I7" s="7">
        <f t="shared" si="0"/>
        <v>1.8547804584907474E-3</v>
      </c>
      <c r="J7" s="11">
        <f t="shared" si="1"/>
        <v>43112</v>
      </c>
      <c r="K7" s="11">
        <f t="shared" si="2"/>
        <v>43116</v>
      </c>
      <c r="M7" t="str">
        <f>IFERROR(_xll.BDP($A7 &amp; " Corp",$M$2,$L$2,$L7,"SETTLE_DT",TEXT($D22,"yyyymmdd")),"")</f>
        <v>#N/A Invalid Security</v>
      </c>
      <c r="N7">
        <f>IFERROR(_xll.BDP($A7 &amp; " Corp",N5,$L$2,$L7,"SETTLE_DT",TEXT($D22,"yyyymmdd")),"")</f>
        <v>0</v>
      </c>
    </row>
    <row r="8" spans="1:14" x14ac:dyDescent="0.25">
      <c r="N8" t="str">
        <f>IFERROR(_xll.BDP($A8 &amp; " Corp",N6,$L$2,$L8,"SETTLE_DT",TEXT($D23,"yyyymmdd")),"")</f>
        <v>#N/A Invalid Security</v>
      </c>
    </row>
    <row r="10" spans="1:14" x14ac:dyDescent="0.25">
      <c r="B10" t="s">
        <v>12</v>
      </c>
      <c r="C10" s="1">
        <v>41152315470</v>
      </c>
    </row>
    <row r="11" spans="1:14" x14ac:dyDescent="0.25">
      <c r="B11" t="s">
        <v>13</v>
      </c>
      <c r="C11" s="1">
        <v>7020090974</v>
      </c>
    </row>
    <row r="12" spans="1:14" x14ac:dyDescent="0.25">
      <c r="B12" t="s">
        <v>14</v>
      </c>
      <c r="C12" s="1">
        <f>+C10-C11</f>
        <v>34132224496</v>
      </c>
      <c r="G12" s="1">
        <f>+E6*N6/100</f>
        <v>7103490.3227199996</v>
      </c>
    </row>
    <row r="13" spans="1:14" x14ac:dyDescent="0.25">
      <c r="B13" t="s">
        <v>17</v>
      </c>
      <c r="C13" s="2">
        <f>+C11/C12</f>
        <v>0.20567340915101193</v>
      </c>
      <c r="H13" s="1">
        <f>+G12*31</f>
        <v>220208200.00432</v>
      </c>
    </row>
    <row r="14" spans="1:14" x14ac:dyDescent="0.25">
      <c r="B14" t="s">
        <v>18</v>
      </c>
      <c r="C14" s="3">
        <f>+SUM(I3:I7)</f>
        <v>1.6143379112737687E-2</v>
      </c>
      <c r="I14" s="3"/>
    </row>
    <row r="15" spans="1:14" x14ac:dyDescent="0.25">
      <c r="B15" t="s">
        <v>19</v>
      </c>
      <c r="C15" s="3">
        <v>1.0999999999999999E-2</v>
      </c>
    </row>
    <row r="16" spans="1:14" x14ac:dyDescent="0.25">
      <c r="E16" s="1">
        <f>+E6/100</f>
        <v>62000</v>
      </c>
    </row>
    <row r="18" spans="3:10" x14ac:dyDescent="0.25">
      <c r="C18" t="s">
        <v>20</v>
      </c>
      <c r="D18" s="9">
        <v>43116</v>
      </c>
    </row>
    <row r="20" spans="3:10" x14ac:dyDescent="0.25">
      <c r="H20" s="21">
        <v>4012778.71</v>
      </c>
    </row>
    <row r="21" spans="3:10" x14ac:dyDescent="0.25">
      <c r="G21" t="s">
        <v>29</v>
      </c>
      <c r="H21">
        <v>19.074000000000002</v>
      </c>
      <c r="J21" s="21">
        <v>7099160.2699999996</v>
      </c>
    </row>
    <row r="22" spans="3:10" x14ac:dyDescent="0.25">
      <c r="H22" s="10">
        <f>+H20/H21</f>
        <v>210379.50665827826</v>
      </c>
      <c r="J22">
        <v>19.053999999999998</v>
      </c>
    </row>
    <row r="23" spans="3:10" x14ac:dyDescent="0.25">
      <c r="J23" s="22">
        <f>+J21/J22</f>
        <v>372581.09950666525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2018-01-12T11:42:31Z</dcterms:created>
  <dcterms:modified xsi:type="dcterms:W3CDTF">2018-01-15T12:24:54Z</dcterms:modified>
</cp:coreProperties>
</file>