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"/>
    </mc:Choice>
  </mc:AlternateContent>
  <xr:revisionPtr revIDLastSave="0" documentId="13_ncr:1_{14C9BD3B-DA8F-479C-A9FA-A51E2154EF9C}" xr6:coauthVersionLast="33" xr6:coauthVersionMax="33" xr10:uidLastSave="{00000000-0000-0000-0000-000000000000}"/>
  <bookViews>
    <workbookView xWindow="0" yWindow="0" windowWidth="21570" windowHeight="7380" xr2:uid="{3067D7FE-4C54-43A7-A10F-BCEAD8454756}"/>
  </bookViews>
  <sheets>
    <sheet name="Hoja1 (2)" sheetId="2" r:id="rId1"/>
    <sheet name="Hoja1" sheetId="1" r:id="rId2"/>
    <sheet name="Hoja3" sheetId="3" r:id="rId3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2" l="1"/>
  <c r="E18" i="2"/>
  <c r="D25" i="2"/>
  <c r="C25" i="2"/>
  <c r="D26" i="2"/>
  <c r="D27" i="2"/>
  <c r="N5" i="2"/>
  <c r="C18" i="2"/>
  <c r="C17" i="2"/>
  <c r="N17" i="2"/>
  <c r="N18" i="2"/>
  <c r="E10" i="2"/>
  <c r="E8" i="2"/>
  <c r="E7" i="2"/>
  <c r="C7" i="2"/>
  <c r="D7" i="2"/>
  <c r="G16" i="3"/>
  <c r="G15" i="3"/>
  <c r="G18" i="3"/>
  <c r="F18" i="3"/>
  <c r="F16" i="3"/>
  <c r="F15" i="3"/>
  <c r="E12" i="3"/>
  <c r="L6" i="3"/>
  <c r="M6" i="3"/>
  <c r="H13" i="2"/>
  <c r="H14" i="2"/>
  <c r="C13" i="2"/>
  <c r="C14" i="2"/>
  <c r="C15" i="2"/>
  <c r="H13" i="1"/>
  <c r="H7" i="1"/>
  <c r="G27" i="1"/>
  <c r="H27" i="1"/>
  <c r="I7" i="1"/>
  <c r="H12" i="1"/>
  <c r="H14" i="1"/>
  <c r="D10" i="1"/>
  <c r="D7" i="1"/>
  <c r="C7" i="1"/>
  <c r="C13" i="1"/>
  <c r="C12" i="1"/>
  <c r="C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H7" authorId="0" shapeId="0" xr:uid="{6A614631-412E-4A20-90AB-8D2F577D94FD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estoy vendiendo mis PEN a estos CLP</t>
        </r>
      </text>
    </comment>
    <comment ref="I7" authorId="0" shapeId="0" xr:uid="{0009EF96-EB29-4DE5-ACB3-454CBAD6D72E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estoy comprando PEN a esto.</t>
        </r>
      </text>
    </comment>
  </commentList>
</comments>
</file>

<file path=xl/sharedStrings.xml><?xml version="1.0" encoding="utf-8"?>
<sst xmlns="http://schemas.openxmlformats.org/spreadsheetml/2006/main" count="45" uniqueCount="21">
  <si>
    <t>Bono</t>
  </si>
  <si>
    <t>USDPEN</t>
  </si>
  <si>
    <t>USDCLP</t>
  </si>
  <si>
    <t>PENCLP</t>
  </si>
  <si>
    <t>Cartera</t>
  </si>
  <si>
    <t>Trade cierre</t>
  </si>
  <si>
    <t>FX</t>
  </si>
  <si>
    <t>Nominales</t>
  </si>
  <si>
    <t>Precio</t>
  </si>
  <si>
    <t>Macro 3</t>
  </si>
  <si>
    <t>Patrimonios</t>
  </si>
  <si>
    <t>Macro 1.5</t>
  </si>
  <si>
    <t>weight trade</t>
  </si>
  <si>
    <t>retorno FX</t>
  </si>
  <si>
    <t>impacto fondo</t>
  </si>
  <si>
    <t>Soles PEN</t>
  </si>
  <si>
    <t>Cartera (risk)</t>
  </si>
  <si>
    <t>Fwd vencimiento 01-08-2018</t>
  </si>
  <si>
    <t>weight fwd</t>
  </si>
  <si>
    <t>retorno fwd</t>
  </si>
  <si>
    <t>FX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</si>
</sst>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.0_-;\-&quot;$&quot;* #,##0.0_-;_-&quot;$&quot;* &quot;-&quot;??_-;_-@_-"/>
    <numFmt numFmtId="165" formatCode="_-&quot;$&quot;* #,##0_-;\-&quot;$&quot;* #,##0_-;_-&quot;$&quot;* &quot;-&quot;??_-;_-@_-"/>
    <numFmt numFmtId="166" formatCode="0.0%"/>
    <numFmt numFmtId="167" formatCode="_-&quot;$&quot;* #,##0.000_-;\-&quot;$&quot;* #,##0.000_-;_-&quot;$&quot;* &quot;-&quot;??_-;_-@_-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00%"/>
    <numFmt numFmtId="173" formatCode="0.00000000000000"/>
    <numFmt numFmtId="176" formatCode="0.0000%"/>
    <numFmt numFmtId="178" formatCode="_-* #,##0.00000_-;\-* #,##0.00000_-;_-* &quot;-&quot;??_-;_-@_-"/>
    <numFmt numFmtId="179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2" applyNumberFormat="1" applyFont="1"/>
    <xf numFmtId="165" fontId="0" fillId="0" borderId="0" xfId="2" applyNumberFormat="1" applyFont="1"/>
    <xf numFmtId="14" fontId="0" fillId="0" borderId="0" xfId="0" applyNumberFormat="1"/>
    <xf numFmtId="0" fontId="0" fillId="0" borderId="0" xfId="0" applyNumberFormat="1"/>
    <xf numFmtId="166" fontId="0" fillId="0" borderId="0" xfId="3" applyNumberFormat="1" applyFont="1"/>
    <xf numFmtId="10" fontId="0" fillId="0" borderId="0" xfId="3" applyNumberFormat="1" applyFont="1"/>
    <xf numFmtId="0" fontId="0" fillId="0" borderId="0" xfId="0" applyAlignment="1">
      <alignment horizontal="center"/>
    </xf>
    <xf numFmtId="0" fontId="0" fillId="0" borderId="0" xfId="3" applyNumberFormat="1" applyFont="1" applyAlignment="1">
      <alignment horizontal="center"/>
    </xf>
    <xf numFmtId="43" fontId="0" fillId="0" borderId="0" xfId="1" applyFont="1" applyAlignment="1">
      <alignment horizontal="center"/>
    </xf>
    <xf numFmtId="168" fontId="0" fillId="0" borderId="0" xfId="1" applyNumberFormat="1" applyFont="1" applyAlignment="1">
      <alignment horizontal="center"/>
    </xf>
    <xf numFmtId="169" fontId="0" fillId="0" borderId="0" xfId="1" applyNumberFormat="1" applyFont="1" applyAlignment="1">
      <alignment horizontal="center"/>
    </xf>
    <xf numFmtId="17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71" fontId="0" fillId="0" borderId="0" xfId="3" applyNumberFormat="1" applyFont="1"/>
    <xf numFmtId="43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3" fontId="0" fillId="0" borderId="0" xfId="0" applyNumberFormat="1"/>
    <xf numFmtId="2" fontId="0" fillId="0" borderId="0" xfId="0" applyNumberFormat="1"/>
    <xf numFmtId="173" fontId="0" fillId="0" borderId="0" xfId="0" applyNumberFormat="1"/>
    <xf numFmtId="171" fontId="0" fillId="0" borderId="0" xfId="0" applyNumberFormat="1"/>
    <xf numFmtId="44" fontId="0" fillId="0" borderId="0" xfId="2" applyNumberFormat="1" applyFont="1"/>
    <xf numFmtId="167" fontId="0" fillId="0" borderId="0" xfId="2" applyNumberFormat="1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43" fontId="0" fillId="0" borderId="0" xfId="0" applyNumberFormat="1" applyAlignment="1">
      <alignment horizontal="center"/>
    </xf>
    <xf numFmtId="176" fontId="0" fillId="0" borderId="0" xfId="0" applyNumberFormat="1"/>
    <xf numFmtId="176" fontId="0" fillId="0" borderId="0" xfId="3" applyNumberFormat="1" applyFont="1"/>
    <xf numFmtId="178" fontId="0" fillId="0" borderId="0" xfId="1" applyNumberFormat="1" applyFont="1" applyAlignment="1">
      <alignment horizontal="center"/>
    </xf>
    <xf numFmtId="179" fontId="0" fillId="0" borderId="0" xfId="3" applyNumberFormat="1" applyFo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1BCE6-CA68-48D3-9668-3760EFB4271C}">
  <dimension ref="B2:N28"/>
  <sheetViews>
    <sheetView tabSelected="1" workbookViewId="0">
      <selection activeCell="D29" sqref="D29"/>
    </sheetView>
  </sheetViews>
  <sheetFormatPr baseColWidth="10" defaultRowHeight="15" x14ac:dyDescent="0.25"/>
  <cols>
    <col min="2" max="2" width="12.28515625" bestFit="1" customWidth="1"/>
    <col min="3" max="3" width="23.140625" bestFit="1" customWidth="1"/>
    <col min="4" max="4" width="18.85546875" bestFit="1" customWidth="1"/>
    <col min="7" max="7" width="13.85546875" bestFit="1" customWidth="1"/>
    <col min="8" max="8" width="14.140625" bestFit="1" customWidth="1"/>
    <col min="12" max="12" width="17.7109375" bestFit="1" customWidth="1"/>
    <col min="14" max="14" width="18.85546875" bestFit="1" customWidth="1"/>
  </cols>
  <sheetData>
    <row r="2" spans="2:14" x14ac:dyDescent="0.25">
      <c r="B2" s="25" t="s">
        <v>20</v>
      </c>
      <c r="C2" s="25"/>
      <c r="D2" s="25"/>
      <c r="G2" s="26" t="s">
        <v>17</v>
      </c>
      <c r="H2" s="26"/>
      <c r="I2" s="26"/>
      <c r="J2" s="26"/>
    </row>
    <row r="3" spans="2:14" x14ac:dyDescent="0.25">
      <c r="B3" s="26" t="s">
        <v>0</v>
      </c>
      <c r="C3" s="26"/>
      <c r="D3" s="26"/>
      <c r="G3" t="s">
        <v>15</v>
      </c>
      <c r="H3" s="17">
        <v>12971980</v>
      </c>
      <c r="M3" s="25" t="s">
        <v>10</v>
      </c>
      <c r="N3" s="25"/>
    </row>
    <row r="4" spans="2:14" x14ac:dyDescent="0.25">
      <c r="B4" s="7" t="s">
        <v>6</v>
      </c>
      <c r="C4" s="7" t="s">
        <v>4</v>
      </c>
      <c r="D4" s="7" t="s">
        <v>5</v>
      </c>
      <c r="H4" t="s">
        <v>16</v>
      </c>
      <c r="I4" t="s">
        <v>5</v>
      </c>
      <c r="M4" t="s">
        <v>9</v>
      </c>
      <c r="N4" s="2">
        <v>15524659319</v>
      </c>
    </row>
    <row r="5" spans="2:14" x14ac:dyDescent="0.25">
      <c r="B5" s="7" t="s">
        <v>1</v>
      </c>
      <c r="C5" s="12">
        <v>3.2761</v>
      </c>
      <c r="D5" s="11">
        <v>3.274</v>
      </c>
      <c r="G5" s="7" t="s">
        <v>1</v>
      </c>
      <c r="H5">
        <v>3.2848999999999999</v>
      </c>
      <c r="I5" s="30">
        <v>3.2715000000000001</v>
      </c>
      <c r="J5" s="3"/>
      <c r="N5" s="14">
        <f>+N4-1000000000</f>
        <v>14524659319</v>
      </c>
    </row>
    <row r="6" spans="2:14" x14ac:dyDescent="0.25">
      <c r="B6" s="13"/>
      <c r="C6" s="12">
        <v>651.74</v>
      </c>
      <c r="D6" s="11">
        <v>650.42999999999995</v>
      </c>
      <c r="G6" s="13"/>
      <c r="I6" s="11"/>
      <c r="J6" s="3"/>
    </row>
    <row r="7" spans="2:14" x14ac:dyDescent="0.25">
      <c r="B7" s="7"/>
      <c r="C7" s="9">
        <f>+C6/C5</f>
        <v>198.93776136259578</v>
      </c>
      <c r="D7" s="27">
        <f>+D6/D5</f>
        <v>198.66524129505191</v>
      </c>
      <c r="E7" s="6">
        <f>+C5/D5-1</f>
        <v>6.4141722663402234E-4</v>
      </c>
      <c r="J7" s="4"/>
    </row>
    <row r="8" spans="2:14" x14ac:dyDescent="0.25">
      <c r="B8" s="13"/>
      <c r="C8" s="9"/>
      <c r="D8" s="27"/>
      <c r="E8" s="6">
        <f>+D6/C6-1</f>
        <v>-2.0100039893209409E-3</v>
      </c>
      <c r="J8" s="4"/>
    </row>
    <row r="9" spans="2:14" x14ac:dyDescent="0.25">
      <c r="B9" s="7"/>
      <c r="C9" s="9"/>
      <c r="D9" s="7"/>
    </row>
    <row r="10" spans="2:14" x14ac:dyDescent="0.25">
      <c r="B10" s="7"/>
      <c r="C10" s="9"/>
      <c r="D10" s="10"/>
      <c r="E10" s="6">
        <f>+E8*C12</f>
        <v>-3.2833562086045172E-4</v>
      </c>
    </row>
    <row r="11" spans="2:14" x14ac:dyDescent="0.25">
      <c r="C11" s="9"/>
    </row>
    <row r="12" spans="2:14" x14ac:dyDescent="0.25">
      <c r="B12" s="7" t="s">
        <v>12</v>
      </c>
      <c r="C12" s="5">
        <v>0.16335073094624877</v>
      </c>
      <c r="G12" t="s">
        <v>18</v>
      </c>
      <c r="H12" s="6">
        <v>0.16698925842068457</v>
      </c>
    </row>
    <row r="13" spans="2:14" x14ac:dyDescent="0.25">
      <c r="B13" s="7" t="s">
        <v>13</v>
      </c>
      <c r="C13" s="5">
        <f>+C5/D5-1</f>
        <v>6.4141722663402234E-4</v>
      </c>
      <c r="G13" t="s">
        <v>19</v>
      </c>
      <c r="H13" s="6">
        <f>+I5/H5-1</f>
        <v>-4.0792718195378219E-3</v>
      </c>
    </row>
    <row r="14" spans="2:14" x14ac:dyDescent="0.25">
      <c r="B14" s="7" t="s">
        <v>14</v>
      </c>
      <c r="C14" s="15">
        <f>+C13*C12</f>
        <v>1.0477597281218325E-4</v>
      </c>
      <c r="F14" s="7"/>
      <c r="G14" s="7" t="s">
        <v>14</v>
      </c>
      <c r="H14" s="15">
        <f>+H12*H13</f>
        <v>-6.811945760410175E-4</v>
      </c>
    </row>
    <row r="15" spans="2:14" x14ac:dyDescent="0.25">
      <c r="C15" s="22">
        <f>+C14+H14</f>
        <v>-5.7641860322883427E-4</v>
      </c>
      <c r="F15" s="7"/>
      <c r="G15" s="8"/>
      <c r="M15" s="19"/>
      <c r="N15">
        <v>123.132834</v>
      </c>
    </row>
    <row r="16" spans="2:14" x14ac:dyDescent="0.25">
      <c r="C16" s="28">
        <v>1.4999999999999999E-4</v>
      </c>
      <c r="F16" s="7"/>
      <c r="G16" s="8"/>
      <c r="N16">
        <v>123.3133</v>
      </c>
    </row>
    <row r="17" spans="2:14" x14ac:dyDescent="0.25">
      <c r="C17" s="29">
        <f>+C16+C15</f>
        <v>-4.2641860322883431E-4</v>
      </c>
      <c r="D17" s="15"/>
      <c r="N17" s="15">
        <f>+N16/N15-1</f>
        <v>1.4656204534364559E-3</v>
      </c>
    </row>
    <row r="18" spans="2:14" x14ac:dyDescent="0.25">
      <c r="C18" s="15">
        <f>+C17+0.01%</f>
        <v>-3.2641860322883432E-4</v>
      </c>
      <c r="E18" s="6">
        <f>+D7/C7-1</f>
        <v>-1.3698760138712851E-3</v>
      </c>
      <c r="N18">
        <f>+N17*0.16</f>
        <v>2.3449927254983296E-4</v>
      </c>
    </row>
    <row r="19" spans="2:14" x14ac:dyDescent="0.25">
      <c r="I19" s="18"/>
    </row>
    <row r="20" spans="2:14" x14ac:dyDescent="0.25">
      <c r="I20" s="16"/>
    </row>
    <row r="21" spans="2:14" x14ac:dyDescent="0.25">
      <c r="D21" s="20"/>
    </row>
    <row r="22" spans="2:14" x14ac:dyDescent="0.25">
      <c r="C22" s="15"/>
      <c r="D22" s="20"/>
    </row>
    <row r="23" spans="2:14" x14ac:dyDescent="0.25">
      <c r="C23" s="6"/>
    </row>
    <row r="24" spans="2:14" x14ac:dyDescent="0.25">
      <c r="M24" s="6"/>
      <c r="N24" s="6"/>
    </row>
    <row r="25" spans="2:14" x14ac:dyDescent="0.25">
      <c r="B25">
        <v>5334000</v>
      </c>
      <c r="C25" s="16">
        <f>+B25*N15/100*C7</f>
        <v>1306604390.2658877</v>
      </c>
      <c r="D25" s="16">
        <f>+B25*N16/100*C7</f>
        <v>1308519376.3848114</v>
      </c>
    </row>
    <row r="26" spans="2:14" x14ac:dyDescent="0.25">
      <c r="D26" s="2">
        <f>+D25-C25</f>
        <v>1914986.1189236641</v>
      </c>
    </row>
    <row r="27" spans="2:14" x14ac:dyDescent="0.25">
      <c r="D27" s="31">
        <f>+D26/N5</f>
        <v>1.318437890256491E-4</v>
      </c>
      <c r="G27" s="6"/>
      <c r="H27" s="15"/>
      <c r="L27" s="21"/>
    </row>
    <row r="28" spans="2:14" x14ac:dyDescent="0.25">
      <c r="D28">
        <f>+D27*2</f>
        <v>2.636875780512982E-4</v>
      </c>
    </row>
  </sheetData>
  <mergeCells count="4">
    <mergeCell ref="B2:D2"/>
    <mergeCell ref="G2:J2"/>
    <mergeCell ref="B3:D3"/>
    <mergeCell ref="M3:N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66FEA-FD35-48F0-B558-AAFDC0E48DF5}">
  <dimension ref="B2:N27"/>
  <sheetViews>
    <sheetView workbookViewId="0">
      <selection activeCell="I7" sqref="I7"/>
    </sheetView>
  </sheetViews>
  <sheetFormatPr baseColWidth="10" defaultRowHeight="15" x14ac:dyDescent="0.25"/>
  <cols>
    <col min="2" max="2" width="12.28515625" bestFit="1" customWidth="1"/>
    <col min="3" max="3" width="14.140625" bestFit="1" customWidth="1"/>
    <col min="4" max="4" width="16.85546875" bestFit="1" customWidth="1"/>
    <col min="7" max="7" width="13.85546875" bestFit="1" customWidth="1"/>
    <col min="8" max="8" width="14.140625" bestFit="1" customWidth="1"/>
    <col min="14" max="14" width="18.85546875" bestFit="1" customWidth="1"/>
  </cols>
  <sheetData>
    <row r="2" spans="2:14" x14ac:dyDescent="0.25">
      <c r="B2" s="25" t="s">
        <v>20</v>
      </c>
      <c r="C2" s="25"/>
      <c r="D2" s="25"/>
      <c r="G2" s="26" t="s">
        <v>17</v>
      </c>
      <c r="H2" s="26"/>
      <c r="I2" s="26"/>
      <c r="J2" s="26"/>
    </row>
    <row r="3" spans="2:14" x14ac:dyDescent="0.25">
      <c r="B3" s="26" t="s">
        <v>0</v>
      </c>
      <c r="C3" s="26"/>
      <c r="D3" s="26"/>
      <c r="G3" t="s">
        <v>15</v>
      </c>
      <c r="H3" s="17">
        <v>12971980</v>
      </c>
      <c r="M3" s="25" t="s">
        <v>10</v>
      </c>
      <c r="N3" s="25"/>
    </row>
    <row r="4" spans="2:14" x14ac:dyDescent="0.25">
      <c r="B4" s="7" t="s">
        <v>6</v>
      </c>
      <c r="C4" s="7" t="s">
        <v>4</v>
      </c>
      <c r="D4" s="7" t="s">
        <v>5</v>
      </c>
      <c r="H4" t="s">
        <v>16</v>
      </c>
      <c r="I4" t="s">
        <v>5</v>
      </c>
      <c r="M4" t="s">
        <v>9</v>
      </c>
      <c r="N4" s="2">
        <v>15524659319</v>
      </c>
    </row>
    <row r="5" spans="2:14" x14ac:dyDescent="0.25">
      <c r="B5" s="7" t="s">
        <v>2</v>
      </c>
      <c r="C5" s="9">
        <v>655.29</v>
      </c>
      <c r="D5" s="9">
        <v>657</v>
      </c>
      <c r="G5" s="7" t="s">
        <v>2</v>
      </c>
      <c r="H5">
        <v>657.22699999999998</v>
      </c>
      <c r="I5" s="9">
        <v>657</v>
      </c>
      <c r="M5" t="s">
        <v>11</v>
      </c>
      <c r="N5" s="2">
        <v>7839556585.0001001</v>
      </c>
    </row>
    <row r="6" spans="2:14" x14ac:dyDescent="0.25">
      <c r="B6" s="7" t="s">
        <v>1</v>
      </c>
      <c r="C6" s="9">
        <v>3.2854000000000001</v>
      </c>
      <c r="D6" s="9">
        <v>3.286</v>
      </c>
      <c r="G6" s="7" t="s">
        <v>1</v>
      </c>
      <c r="H6">
        <v>3.2886000000000002</v>
      </c>
      <c r="I6" s="11">
        <v>3.286</v>
      </c>
      <c r="J6" s="3"/>
    </row>
    <row r="7" spans="2:14" x14ac:dyDescent="0.25">
      <c r="B7" s="7" t="s">
        <v>3</v>
      </c>
      <c r="C7" s="9">
        <f>+C5/C6</f>
        <v>199.45516527667863</v>
      </c>
      <c r="D7" s="9">
        <f>+D5/D6</f>
        <v>199.93913572732805</v>
      </c>
      <c r="G7" s="7" t="s">
        <v>3</v>
      </c>
      <c r="H7">
        <f>+H5/H6</f>
        <v>199.85008818342149</v>
      </c>
      <c r="I7" s="9">
        <f>+I5/I6</f>
        <v>199.93913572732805</v>
      </c>
      <c r="J7" s="3"/>
    </row>
    <row r="8" spans="2:14" x14ac:dyDescent="0.25">
      <c r="B8" s="7"/>
      <c r="C8" s="9"/>
      <c r="D8" s="7"/>
      <c r="J8" s="4"/>
    </row>
    <row r="9" spans="2:14" x14ac:dyDescent="0.25">
      <c r="B9" s="7" t="s">
        <v>7</v>
      </c>
      <c r="C9" s="9">
        <v>10666000</v>
      </c>
      <c r="D9" s="7"/>
    </row>
    <row r="10" spans="2:14" x14ac:dyDescent="0.25">
      <c r="B10" s="7" t="s">
        <v>8</v>
      </c>
      <c r="C10" s="9">
        <v>119.2055</v>
      </c>
      <c r="D10" s="10">
        <f>+C9*C10/100</f>
        <v>12714458.630000001</v>
      </c>
    </row>
    <row r="11" spans="2:14" x14ac:dyDescent="0.25">
      <c r="C11" s="9"/>
    </row>
    <row r="12" spans="2:14" x14ac:dyDescent="0.25">
      <c r="B12" s="7" t="s">
        <v>12</v>
      </c>
      <c r="C12" s="5">
        <f>+C9*C10*C7/100/N4</f>
        <v>0.16335073094624877</v>
      </c>
      <c r="G12" t="s">
        <v>18</v>
      </c>
      <c r="H12" s="6">
        <f>+H3*H7/N4</f>
        <v>0.16698925842068457</v>
      </c>
    </row>
    <row r="13" spans="2:14" x14ac:dyDescent="0.25">
      <c r="B13" s="7" t="s">
        <v>13</v>
      </c>
      <c r="C13" s="5">
        <f>+D7/C7-1</f>
        <v>2.4264623579843825E-3</v>
      </c>
      <c r="G13" t="s">
        <v>19</v>
      </c>
      <c r="H13" s="6">
        <f>+H7/I7-1</f>
        <v>-4.453732561292556E-4</v>
      </c>
    </row>
    <row r="14" spans="2:14" x14ac:dyDescent="0.25">
      <c r="B14" s="7" t="s">
        <v>14</v>
      </c>
      <c r="C14" s="6">
        <f>+C13*C12</f>
        <v>3.9636439979030721E-4</v>
      </c>
      <c r="F14" s="7"/>
      <c r="G14" s="7" t="s">
        <v>14</v>
      </c>
      <c r="H14" s="6">
        <f>+H12*H13</f>
        <v>-7.4372549761430009E-5</v>
      </c>
    </row>
    <row r="15" spans="2:14" x14ac:dyDescent="0.25">
      <c r="F15" s="7"/>
      <c r="G15" s="8"/>
      <c r="M15" s="19"/>
    </row>
    <row r="16" spans="2:14" x14ac:dyDescent="0.25">
      <c r="F16" s="7"/>
      <c r="G16" s="8"/>
    </row>
    <row r="19" spans="3:14" x14ac:dyDescent="0.25">
      <c r="I19" s="18"/>
    </row>
    <row r="20" spans="3:14" x14ac:dyDescent="0.25">
      <c r="I20" s="16"/>
    </row>
    <row r="22" spans="3:14" x14ac:dyDescent="0.25">
      <c r="C22" s="15"/>
    </row>
    <row r="23" spans="3:14" x14ac:dyDescent="0.25">
      <c r="C23" s="6"/>
    </row>
    <row r="24" spans="3:14" x14ac:dyDescent="0.25">
      <c r="M24" s="6"/>
      <c r="N24" s="6"/>
    </row>
    <row r="27" spans="3:14" x14ac:dyDescent="0.25">
      <c r="F27">
        <v>6</v>
      </c>
      <c r="G27" s="6">
        <f>+F27/651.8</f>
        <v>9.205277692543725E-3</v>
      </c>
      <c r="H27" s="15">
        <f>+G27*0.03</f>
        <v>2.7615833077631176E-4</v>
      </c>
    </row>
  </sheetData>
  <mergeCells count="4">
    <mergeCell ref="B3:D3"/>
    <mergeCell ref="M3:N3"/>
    <mergeCell ref="G2:J2"/>
    <mergeCell ref="B2:D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B0E5-DE35-4F21-A2C0-48E05158C836}">
  <dimension ref="E6:M18"/>
  <sheetViews>
    <sheetView workbookViewId="0">
      <selection activeCell="F15" sqref="F15"/>
    </sheetView>
  </sheetViews>
  <sheetFormatPr baseColWidth="10" defaultRowHeight="15" x14ac:dyDescent="0.25"/>
  <cols>
    <col min="5" max="6" width="14.140625" bestFit="1" customWidth="1"/>
    <col min="7" max="7" width="15.140625" bestFit="1" customWidth="1"/>
    <col min="11" max="11" width="15.140625" bestFit="1" customWidth="1"/>
    <col min="12" max="12" width="14.140625" bestFit="1" customWidth="1"/>
    <col min="13" max="13" width="16.28515625" bestFit="1" customWidth="1"/>
  </cols>
  <sheetData>
    <row r="6" spans="5:13" x14ac:dyDescent="0.25">
      <c r="K6" s="2">
        <v>16000000</v>
      </c>
      <c r="L6" s="2">
        <f>+K6*119.9155/100</f>
        <v>19186480</v>
      </c>
      <c r="M6" s="2">
        <f>+L6/3.274</f>
        <v>5860256.5668906532</v>
      </c>
    </row>
    <row r="11" spans="5:13" x14ac:dyDescent="0.25">
      <c r="E11" s="1">
        <v>1233132.8999999999</v>
      </c>
    </row>
    <row r="12" spans="5:13" x14ac:dyDescent="0.25">
      <c r="E12" s="24">
        <f>+E11/1000000</f>
        <v>1.2331329</v>
      </c>
    </row>
    <row r="15" spans="5:13" x14ac:dyDescent="0.25">
      <c r="E15">
        <v>5334000</v>
      </c>
      <c r="F15" s="14">
        <f>+E15*$E$12/3.274</f>
        <v>2009019.8193646916</v>
      </c>
      <c r="G15" s="2">
        <f>+F15*3.274</f>
        <v>6577530.8886000002</v>
      </c>
    </row>
    <row r="16" spans="5:13" x14ac:dyDescent="0.25">
      <c r="E16">
        <v>10666000</v>
      </c>
      <c r="F16" s="14">
        <f>+E16*$E$12/3.274</f>
        <v>4017286.3504581549</v>
      </c>
      <c r="G16" s="2">
        <f>+F16*3.274</f>
        <v>13152595.511399999</v>
      </c>
    </row>
    <row r="18" spans="6:7" x14ac:dyDescent="0.25">
      <c r="F18" s="14">
        <f>+SUM(F15:F16)</f>
        <v>6026306.1698228465</v>
      </c>
      <c r="G18" s="23">
        <f>+F18*3.274</f>
        <v>19730126.399999999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 (2)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2018-07-06T16:04:17Z</dcterms:created>
  <dcterms:modified xsi:type="dcterms:W3CDTF">2018-07-11T16:28:41Z</dcterms:modified>
</cp:coreProperties>
</file>