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375" windowWidth="9405" windowHeight="10935"/>
  </bookViews>
  <sheets>
    <sheet name="tipo y dur" sheetId="1" r:id="rId1"/>
    <sheet name="Hoja1" sheetId="5" r:id="rId2"/>
    <sheet name="moneda" sheetId="2" r:id="rId3"/>
    <sheet name="rating" sheetId="3" r:id="rId4"/>
    <sheet name="Moneda AFP E+" sheetId="4" r:id="rId5"/>
    <sheet name="Hoja2" sheetId="6" r:id="rId6"/>
  </sheets>
  <definedNames>
    <definedName name="_xlnm._FilterDatabase" localSheetId="2" hidden="1">moneda!$A$3:$D$43</definedName>
  </definedNames>
  <calcPr calcId="145621" iterateCount="1"/>
  <fileRecoveryPr repairLoad="1"/>
</workbook>
</file>

<file path=xl/calcChain.xml><?xml version="1.0" encoding="utf-8"?>
<calcChain xmlns="http://schemas.openxmlformats.org/spreadsheetml/2006/main">
  <c r="G36" i="1" l="1"/>
  <c r="H31" i="1"/>
  <c r="N20" i="2" l="1"/>
  <c r="B62" i="1"/>
  <c r="C19" i="1" l="1"/>
  <c r="D12" i="3" l="1"/>
  <c r="D11" i="3"/>
  <c r="C4" i="1" l="1"/>
  <c r="D8" i="3" l="1"/>
  <c r="D9" i="3"/>
  <c r="D10" i="3"/>
  <c r="J21" i="2"/>
  <c r="J19" i="2"/>
  <c r="C23" i="1"/>
  <c r="M21" i="2"/>
  <c r="C8" i="1"/>
  <c r="C53" i="1"/>
  <c r="D51" i="1"/>
  <c r="D50" i="1"/>
  <c r="C47" i="1"/>
  <c r="F14" i="1" s="1"/>
  <c r="J24" i="2"/>
  <c r="L21" i="2"/>
  <c r="N19" i="2"/>
  <c r="L19" i="2"/>
  <c r="D8" i="4" s="1"/>
  <c r="M19" i="2"/>
  <c r="B9" i="2"/>
  <c r="C7" i="1"/>
  <c r="C3" i="1"/>
  <c r="G22" i="1"/>
  <c r="J20" i="2"/>
  <c r="D14" i="3" l="1"/>
  <c r="L17" i="2"/>
  <c r="J22" i="2"/>
  <c r="M20" i="2"/>
  <c r="L20" i="2"/>
  <c r="B14" i="2"/>
  <c r="C26" i="1"/>
  <c r="C54" i="1"/>
  <c r="F16" i="1" s="1"/>
  <c r="C55" i="1"/>
  <c r="F17" i="1" s="1"/>
  <c r="L24" i="2"/>
  <c r="L22" i="2"/>
  <c r="C30" i="1"/>
  <c r="C29" i="1"/>
  <c r="B10" i="2"/>
  <c r="O19" i="2" l="1"/>
  <c r="M17" i="2"/>
  <c r="O21" i="2" l="1"/>
  <c r="O22" i="2"/>
  <c r="O20" i="2"/>
  <c r="G11" i="1"/>
  <c r="H18" i="4" l="1"/>
  <c r="H19" i="4"/>
  <c r="H20" i="4"/>
  <c r="G18" i="4"/>
  <c r="G20" i="4"/>
  <c r="G19" i="4"/>
  <c r="C5" i="1" l="1"/>
  <c r="C9" i="1"/>
  <c r="C10" i="1"/>
  <c r="C11" i="1"/>
  <c r="C12" i="1"/>
  <c r="C13" i="1"/>
  <c r="F8" i="1" s="1"/>
  <c r="C14" i="1"/>
  <c r="F7" i="1" s="1"/>
  <c r="C15" i="1"/>
  <c r="C16" i="1"/>
  <c r="C17" i="1"/>
  <c r="C18" i="1"/>
  <c r="C20" i="1"/>
  <c r="F9" i="1" s="1"/>
  <c r="C21" i="1"/>
  <c r="C22" i="1"/>
  <c r="C24" i="1"/>
  <c r="C25" i="1"/>
  <c r="C27" i="1"/>
  <c r="C28" i="1"/>
  <c r="F10" i="1" l="1"/>
  <c r="I24" i="2" s="1"/>
  <c r="F5" i="1"/>
  <c r="I19" i="2" s="1"/>
  <c r="C50" i="1"/>
  <c r="F6" i="1"/>
  <c r="I21" i="2"/>
  <c r="G21" i="2" s="1"/>
  <c r="I22" i="2"/>
  <c r="K22" i="2" s="1"/>
  <c r="C51" i="1"/>
  <c r="E12" i="4"/>
  <c r="F11" i="4"/>
  <c r="E11" i="4"/>
  <c r="F10" i="4"/>
  <c r="D12" i="4"/>
  <c r="D11" i="4"/>
  <c r="E10" i="4"/>
  <c r="D10" i="4"/>
  <c r="E8" i="4"/>
  <c r="F9" i="4"/>
  <c r="E9" i="4"/>
  <c r="D9" i="4"/>
  <c r="F8" i="4"/>
  <c r="B28" i="2"/>
  <c r="F4" i="3"/>
  <c r="H14" i="4"/>
  <c r="G14" i="4"/>
  <c r="F5" i="3"/>
  <c r="F6" i="3"/>
  <c r="F7" i="3"/>
  <c r="F8" i="3"/>
  <c r="F11" i="1" l="1"/>
  <c r="E51" i="1"/>
  <c r="G51" i="1" s="1"/>
  <c r="F15" i="1" s="1"/>
  <c r="D18" i="4"/>
  <c r="I20" i="2"/>
  <c r="K20" i="2" s="1"/>
  <c r="K24" i="2"/>
  <c r="D19" i="4"/>
  <c r="K21" i="2"/>
  <c r="G22" i="2"/>
  <c r="E13" i="4"/>
  <c r="D13" i="4"/>
  <c r="I23" i="2"/>
  <c r="J23" i="2" s="1"/>
  <c r="O23" i="2" s="1"/>
  <c r="E19" i="4"/>
  <c r="D20" i="4"/>
  <c r="E20" i="4"/>
  <c r="F9" i="3"/>
  <c r="C60" i="1"/>
  <c r="F19" i="1" s="1"/>
  <c r="H16" i="1"/>
  <c r="F20" i="1" l="1"/>
  <c r="G20" i="2"/>
  <c r="F22" i="1"/>
  <c r="I25" i="2"/>
  <c r="K19" i="2"/>
  <c r="G19" i="2"/>
  <c r="D14" i="4"/>
  <c r="G23" i="2"/>
  <c r="N24" i="2"/>
  <c r="G24" i="2" s="1"/>
  <c r="H14" i="1"/>
  <c r="E18" i="4"/>
  <c r="J26" i="2" l="1"/>
  <c r="K23" i="2"/>
  <c r="K25" i="2" s="1"/>
  <c r="O24" i="2"/>
  <c r="J25" i="2"/>
  <c r="E14" i="4"/>
  <c r="F10" i="3"/>
  <c r="B4" i="2"/>
  <c r="H19" i="1"/>
  <c r="H17" i="1"/>
  <c r="H18" i="1"/>
  <c r="J27" i="2" l="1"/>
  <c r="H10" i="1"/>
  <c r="H7" i="1"/>
  <c r="H9" i="1"/>
  <c r="H15" i="1"/>
  <c r="H8" i="1"/>
  <c r="H6" i="1"/>
  <c r="H5" i="1" l="1"/>
  <c r="B40" i="2" l="1"/>
  <c r="B42" i="2"/>
  <c r="B41" i="2"/>
  <c r="B43" i="2"/>
  <c r="B26" i="2"/>
  <c r="B25" i="2"/>
  <c r="B24" i="2"/>
  <c r="B36" i="2"/>
  <c r="B38" i="2"/>
  <c r="B37" i="2"/>
  <c r="B21" i="2"/>
  <c r="B23" i="2"/>
  <c r="B22" i="2"/>
  <c r="B19" i="2"/>
  <c r="B17" i="2"/>
  <c r="B15" i="2"/>
  <c r="B33" i="2"/>
  <c r="B34" i="2"/>
  <c r="B5" i="2"/>
  <c r="B7" i="2"/>
  <c r="B6" i="2"/>
  <c r="B31" i="2"/>
  <c r="B30" i="2"/>
  <c r="B29" i="2"/>
  <c r="B20" i="2"/>
  <c r="B18" i="2"/>
  <c r="B16" i="2"/>
  <c r="B12" i="2"/>
  <c r="B11" i="2"/>
  <c r="B13" i="2"/>
  <c r="B8" i="2"/>
  <c r="F12" i="4"/>
</calcChain>
</file>

<file path=xl/sharedStrings.xml><?xml version="1.0" encoding="utf-8"?>
<sst xmlns="http://schemas.openxmlformats.org/spreadsheetml/2006/main" count="1092" uniqueCount="181">
  <si>
    <t>%Fondo</t>
  </si>
  <si>
    <t>INVERSIÓN NACIONAL TOTAL</t>
  </si>
  <si>
    <t>     RENTA VARIABLE</t>
  </si>
  <si>
    <t>       Acciones</t>
  </si>
  <si>
    <t>     RENTA FIJA</t>
  </si>
  <si>
    <t>       Instrumentos Banco Central</t>
  </si>
  <si>
    <t>       Instrumentos Tesorería</t>
  </si>
  <si>
    <t>       Bonos de Reconocimiento y MINVU</t>
  </si>
  <si>
    <t>       Bonos Bancarios</t>
  </si>
  <si>
    <t>       Letras Hipotecarias</t>
  </si>
  <si>
    <t>       Depósitos a Plazo</t>
  </si>
  <si>
    <t>       Fondos Mutuos y de Inversión</t>
  </si>
  <si>
    <t>       Disponible</t>
  </si>
  <si>
    <t>       DERIVADOS</t>
  </si>
  <si>
    <t>     OTROS NACIONALES</t>
  </si>
  <si>
    <t>INVERSIÓN EXTRANJERA TOTAL</t>
  </si>
  <si>
    <t>       Fondos Mutuos</t>
  </si>
  <si>
    <t>       Otros</t>
  </si>
  <si>
    <t>     OTROS EXTRANJEROS</t>
  </si>
  <si>
    <t>TOTAL ACTIVOS</t>
  </si>
  <si>
    <t>SUBTOTAL RENTA VARIABLE</t>
  </si>
  <si>
    <t>SUBTOTAL RENTA FIJA</t>
  </si>
  <si>
    <t>SUBTOTAL DERIVADOS</t>
  </si>
  <si>
    <t>SUBTOTAL OTROS</t>
  </si>
  <si>
    <t>Central-Tesoreria-Estatal</t>
  </si>
  <si>
    <t>Bono Bancario y Corporativo</t>
  </si>
  <si>
    <t>Dep. A Plazo</t>
  </si>
  <si>
    <t>Letras Hip</t>
  </si>
  <si>
    <t>Acciones</t>
  </si>
  <si>
    <t>Inv. Extranjero</t>
  </si>
  <si>
    <t>variacion</t>
  </si>
  <si>
    <t>INSTITUCIONES</t>
  </si>
  <si>
    <t>E</t>
  </si>
  <si>
    <t>       BCP</t>
  </si>
  <si>
    <t>       BCU</t>
  </si>
  <si>
    <t>       CERO</t>
  </si>
  <si>
    <t>       PRC</t>
  </si>
  <si>
    <t>       Total Banco Central de Chile</t>
  </si>
  <si>
    <t>       BTP</t>
  </si>
  <si>
    <t>       BTU</t>
  </si>
  <si>
    <t>       Total Tesorería General</t>
  </si>
  <si>
    <t>       BRP</t>
  </si>
  <si>
    <t>       BVL</t>
  </si>
  <si>
    <t>       Total I.N.P. u otros</t>
  </si>
  <si>
    <t>TOTAL INSTITUCIONES ESTATALES</t>
  </si>
  <si>
    <t>       BCS</t>
  </si>
  <si>
    <t>       DEB</t>
  </si>
  <si>
    <t>TOTAL EMPRESAS</t>
  </si>
  <si>
    <t>       BEF</t>
  </si>
  <si>
    <t>       BSF</t>
  </si>
  <si>
    <t>       DPF</t>
  </si>
  <si>
    <t>       LHF</t>
  </si>
  <si>
    <t>TOTAL INSTITUCIONES FINANCIERAS</t>
  </si>
  <si>
    <t>       BEE</t>
  </si>
  <si>
    <t>       EBC</t>
  </si>
  <si>
    <t>       TBI</t>
  </si>
  <si>
    <t>TOTAL EXTRANJERO</t>
  </si>
  <si>
    <t>Unidad indexada</t>
  </si>
  <si>
    <t>% Invertido</t>
  </si>
  <si>
    <r>
      <t>  </t>
    </r>
    <r>
      <rPr>
        <b/>
        <sz val="8"/>
        <color rgb="FF7C7B7B"/>
        <rFont val="Trebuchet MS"/>
        <family val="2"/>
      </rPr>
      <t>Renta Fija Nacional</t>
    </r>
  </si>
  <si>
    <t>NO</t>
  </si>
  <si>
    <t>US$</t>
  </si>
  <si>
    <t>UF</t>
  </si>
  <si>
    <t>IVP</t>
  </si>
  <si>
    <t>BRL</t>
  </si>
  <si>
    <t>MXN</t>
  </si>
  <si>
    <t>GBP</t>
  </si>
  <si>
    <t>BCP</t>
  </si>
  <si>
    <t>Bonos del Banco Central de Chile expresados en pesos</t>
  </si>
  <si>
    <t>BCS</t>
  </si>
  <si>
    <t>Bonos respaldados por títulos de créditos transferibles</t>
  </si>
  <si>
    <t>BCU</t>
  </si>
  <si>
    <t>Bonos del banco Central de Chile expresados en UF</t>
  </si>
  <si>
    <t>BEE</t>
  </si>
  <si>
    <t>Bonos emitidos por empresas extranjeras</t>
  </si>
  <si>
    <t>BEF</t>
  </si>
  <si>
    <t>Bonos Bancarios emitidos por Instituciones Financieras</t>
  </si>
  <si>
    <t>BRP</t>
  </si>
  <si>
    <t>Bonos de reconocimiento Previsionales emitidos por el INP u otras Instituciones de Previsión</t>
  </si>
  <si>
    <t>BSF</t>
  </si>
  <si>
    <t>Bonos subordinados emitidos por Instituciones Financieras</t>
  </si>
  <si>
    <t>BTP</t>
  </si>
  <si>
    <t>Bonos de la Tesorería General de la República, en pesos</t>
  </si>
  <si>
    <t>BTU</t>
  </si>
  <si>
    <t>Bonos de la Tesorería General de la República en UF</t>
  </si>
  <si>
    <t>BVL</t>
  </si>
  <si>
    <t>Bonos Vivienda leasing</t>
  </si>
  <si>
    <t>CERO</t>
  </si>
  <si>
    <t>Cupones de emisión reajustables opcionales en dólares</t>
  </si>
  <si>
    <t>DEB</t>
  </si>
  <si>
    <t>Bonos de Empresas Públicas y Privadas</t>
  </si>
  <si>
    <t>DPF</t>
  </si>
  <si>
    <t>Depósitos a plazo y pagarés emitidos por Instituciones Financieras</t>
  </si>
  <si>
    <t>EBC</t>
  </si>
  <si>
    <t>Títulos de crédito emitidos por Estados extranjeros y Bancos Centrales extranjeros</t>
  </si>
  <si>
    <t>ECO</t>
  </si>
  <si>
    <t>Efectos de Comercio</t>
  </si>
  <si>
    <t>LHF</t>
  </si>
  <si>
    <t>letras de crédito emitidas por Instituciones Financieras</t>
  </si>
  <si>
    <t>PDC</t>
  </si>
  <si>
    <t>Pagarés descontables del Banco Central</t>
  </si>
  <si>
    <t>PRC</t>
  </si>
  <si>
    <t>Pagarés reajustables con pago de cupones</t>
  </si>
  <si>
    <t>TBE</t>
  </si>
  <si>
    <t>Títulos de crédito de renta fija emitidos por entidades bancarias extranjeras</t>
  </si>
  <si>
    <t>TBI</t>
  </si>
  <si>
    <t>Títulos de crédito emitidos por entidades bancarias internacionales</t>
  </si>
  <si>
    <t>Intermediación Financiera Nacional</t>
  </si>
  <si>
    <t>CLP</t>
  </si>
  <si>
    <t>otros</t>
  </si>
  <si>
    <t>       Fondos de Inversión y FICE</t>
  </si>
  <si>
    <t>       Bonos de Empresas y Efectos de Comercio</t>
  </si>
  <si>
    <t>Categorias</t>
  </si>
  <si>
    <t>FONDO TIPO E</t>
  </si>
  <si>
    <t>%</t>
  </si>
  <si>
    <t>Categoria AAA</t>
  </si>
  <si>
    <t>Categoria AA</t>
  </si>
  <si>
    <t>Categoria A</t>
  </si>
  <si>
    <t>Categoria BBB</t>
  </si>
  <si>
    <t>Dur Cartera</t>
  </si>
  <si>
    <t>AFP's</t>
  </si>
  <si>
    <t>E+</t>
  </si>
  <si>
    <t>DAP</t>
  </si>
  <si>
    <t>Cuadro N°3</t>
  </si>
  <si>
    <t>       PDC</t>
  </si>
  <si>
    <r>
      <rPr>
        <b/>
        <sz val="8"/>
        <color rgb="FF7C7B7B"/>
        <rFont val="Trebuchet MS"/>
        <family val="2"/>
      </rPr>
      <t xml:space="preserve">CUADRO Nº 2: </t>
    </r>
    <r>
      <rPr>
        <sz val="8"/>
        <color rgb="FF7C7B7B"/>
        <rFont val="Trebuchet MS"/>
        <family val="2"/>
      </rPr>
      <t>CARTERA AGREGADA DE LOS FONDOS DE PENSIONES TIPO E POR AFP</t>
    </r>
  </si>
  <si>
    <t>CUADRO Nº 7: PLAZO PROMEDIO DE LAS INVERSIONES DE LOS FONDOS DE PENSIONES POR TIPO DE FONDO E INSTRUMENTO (1)</t>
  </si>
  <si>
    <t>CUADRO Nº 5: DIVERSIFICACION DE LAS INVERSIONES DE LOS FONDOS DE PENSIONES POR TIPO DE FONDO Y CATEGORIA DE RIESGO PARA INSTRUMENTOS DE DEUDA DE LARGO PLAZO</t>
  </si>
  <si>
    <t>Categoria C</t>
  </si>
  <si>
    <r>
      <rPr>
        <b/>
        <sz val="8"/>
        <color rgb="FF7C7B7B"/>
        <rFont val="Trebuchet MS"/>
        <family val="2"/>
      </rPr>
      <t xml:space="preserve">CUADRO Nº 4: </t>
    </r>
    <r>
      <rPr>
        <sz val="8"/>
        <color rgb="FF7C7B7B"/>
        <rFont val="Trebuchet MS"/>
        <family val="2"/>
      </rPr>
      <t>TASAS DE VALORACIÓN POR TIPO DE INSTRUMENTO FINANCIERO DE LOS FONDOS DE PENSIONES POR TIPO DE FONDO</t>
    </r>
  </si>
  <si>
    <t>Centrales</t>
  </si>
  <si>
    <t>       BEC</t>
  </si>
  <si>
    <t>BEC</t>
  </si>
  <si>
    <t>Bonos del Estado de Chile</t>
  </si>
  <si>
    <t>Categoria BB</t>
  </si>
  <si>
    <t xml:space="preserve"> Junio</t>
  </si>
  <si>
    <t>CAPITAL</t>
  </si>
  <si>
    <t>CUPRUM</t>
  </si>
  <si>
    <t>HABITAT</t>
  </si>
  <si>
    <t>MODELO</t>
  </si>
  <si>
    <t>PLANVITAL</t>
  </si>
  <si>
    <t>PROVIDA</t>
  </si>
  <si>
    <t>TOTAL</t>
  </si>
  <si>
    <t>MMUS$</t>
  </si>
  <si>
    <t>-</t>
  </si>
  <si>
    <t>A</t>
  </si>
  <si>
    <t>TOTAL GENERAL</t>
  </si>
  <si>
    <t>Tipo de instrumento</t>
  </si>
  <si>
    <t>Unidad de Indexación</t>
  </si>
  <si>
    <t>Tasa de Interes</t>
  </si>
  <si>
    <t>IPC</t>
  </si>
  <si>
    <r>
      <t>  </t>
    </r>
    <r>
      <rPr>
        <b/>
        <sz val="8"/>
        <color rgb="FF7C7B7B"/>
        <rFont val="Trebuchet MS"/>
        <family val="2"/>
      </rPr>
      <t>Intermediación Financiera Nacional</t>
    </r>
  </si>
  <si>
    <r>
      <t>  </t>
    </r>
    <r>
      <rPr>
        <b/>
        <sz val="8"/>
        <color rgb="FF7C7B7B"/>
        <rFont val="Trebuchet MS"/>
        <family val="2"/>
      </rPr>
      <t>EXTS</t>
    </r>
  </si>
  <si>
    <t>Renta Fija Nacional</t>
  </si>
  <si>
    <t>Agosto</t>
  </si>
  <si>
    <t>B</t>
  </si>
  <si>
    <t>C</t>
  </si>
  <si>
    <t>D</t>
  </si>
  <si>
    <t>       BHM</t>
  </si>
  <si>
    <t>BHM</t>
  </si>
  <si>
    <t>Bono hipotecario emitido por Inst. financieras</t>
  </si>
  <si>
    <t>Categoria AAA (1)</t>
  </si>
  <si>
    <t>       Nacional</t>
  </si>
  <si>
    <t>       Extranjero</t>
  </si>
  <si>
    <t>Categoria B</t>
  </si>
  <si>
    <t>Categoria D</t>
  </si>
  <si>
    <t>Categoria E (2)</t>
  </si>
  <si>
    <t>Sep</t>
  </si>
  <si>
    <t>Oct</t>
  </si>
  <si>
    <t>AUD</t>
  </si>
  <si>
    <t>Enero</t>
  </si>
  <si>
    <t>Cop</t>
  </si>
  <si>
    <t>COP</t>
  </si>
  <si>
    <t>EUR</t>
  </si>
  <si>
    <t>       BCA</t>
  </si>
  <si>
    <t>       Fondos de Inversión, FICE y Otros</t>
  </si>
  <si>
    <t>       Disponible(1)</t>
  </si>
  <si>
    <t>     OTROS NACIONALES(2)</t>
  </si>
  <si>
    <t>     OTROS EXTRANJEROS(3)</t>
  </si>
  <si>
    <t>BCA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</si>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</sst>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#,##0.00_ ;\-#,##0.00\ 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7C7B7B"/>
      <name val="Trebuchet MS"/>
      <family val="2"/>
    </font>
    <font>
      <b/>
      <sz val="8"/>
      <color rgb="FF7C7B7B"/>
      <name val="Trebuchet MS"/>
      <family val="2"/>
    </font>
    <font>
      <sz val="8"/>
      <name val="Tahoma"/>
      <family val="2"/>
    </font>
    <font>
      <b/>
      <sz val="8"/>
      <color rgb="FF445B69"/>
      <name val="Trebuchet MS"/>
      <family val="2"/>
    </font>
    <font>
      <b/>
      <sz val="13.5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8"/>
      <color theme="1"/>
      <name val="Tahoma"/>
      <family val="2"/>
    </font>
    <font>
      <b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rgb="FFF4F8FA"/>
        <bgColor indexed="64"/>
      </patternFill>
    </fill>
    <fill>
      <patternFill patternType="solid">
        <fgColor rgb="FFEEEFEF"/>
        <bgColor indexed="64"/>
      </patternFill>
    </fill>
    <fill>
      <patternFill patternType="solid">
        <fgColor rgb="FFF3FB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BBBBBC"/>
      </left>
      <right style="medium">
        <color rgb="FFBBBBBC"/>
      </right>
      <top style="medium">
        <color rgb="FFBBBBBC"/>
      </top>
      <bottom style="medium">
        <color rgb="FFBBBBBC"/>
      </bottom>
      <diagonal/>
    </border>
    <border>
      <left style="medium">
        <color rgb="FFBBBBBC"/>
      </left>
      <right style="medium">
        <color rgb="FFBBBBBC"/>
      </right>
      <top style="medium">
        <color rgb="FFBBBBBC"/>
      </top>
      <bottom/>
      <diagonal/>
    </border>
    <border>
      <left style="medium">
        <color rgb="FFBBBBBC"/>
      </left>
      <right style="medium">
        <color rgb="FFBBBBBC"/>
      </right>
      <top/>
      <bottom style="medium">
        <color rgb="FFBBBBBC"/>
      </bottom>
      <diagonal/>
    </border>
    <border>
      <left style="medium">
        <color rgb="FFBBBBBC"/>
      </left>
      <right/>
      <top style="medium">
        <color rgb="FFBBBBBC"/>
      </top>
      <bottom style="medium">
        <color rgb="FFBBBBBC"/>
      </bottom>
      <diagonal/>
    </border>
    <border>
      <left/>
      <right style="medium">
        <color rgb="FFBBBBBC"/>
      </right>
      <top style="medium">
        <color rgb="FFBBBBBC"/>
      </top>
      <bottom style="medium">
        <color rgb="FFBBBBBC"/>
      </bottom>
      <diagonal/>
    </border>
    <border>
      <left style="medium">
        <color rgb="FFBBBBBC"/>
      </left>
      <right/>
      <top/>
      <bottom/>
      <diagonal/>
    </border>
    <border>
      <left/>
      <right style="medium">
        <color rgb="FFBBBBBC"/>
      </right>
      <top/>
      <bottom/>
      <diagonal/>
    </border>
    <border>
      <left style="medium">
        <color rgb="FFBBBBBC"/>
      </left>
      <right/>
      <top/>
      <bottom style="medium">
        <color rgb="FFBBBBBC"/>
      </bottom>
      <diagonal/>
    </border>
    <border>
      <left/>
      <right/>
      <top/>
      <bottom style="medium">
        <color rgb="FFBBBBBC"/>
      </bottom>
      <diagonal/>
    </border>
    <border>
      <left/>
      <right style="medium">
        <color rgb="FFBBBBBC"/>
      </right>
      <top/>
      <bottom style="medium">
        <color rgb="FFBBBBBC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BBBBBC"/>
      </top>
      <bottom/>
      <diagonal/>
    </border>
    <border>
      <left style="medium">
        <color rgb="FFBBBBBC"/>
      </left>
      <right/>
      <top style="medium">
        <color rgb="FFBBBBB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BBBBBC"/>
      </right>
      <top style="medium">
        <color rgb="FFBBBBBC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1">
    <xf numFmtId="0" fontId="0" fillId="0" borderId="0" xfId="0"/>
    <xf numFmtId="0" fontId="2" fillId="2" borderId="2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right" vertical="center" wrapText="1"/>
    </xf>
    <xf numFmtId="0" fontId="4" fillId="0" borderId="11" xfId="0" applyFont="1" applyBorder="1" applyAlignment="1" applyProtection="1"/>
    <xf numFmtId="164" fontId="4" fillId="0" borderId="0" xfId="2" applyNumberFormat="1" applyFont="1" applyBorder="1" applyAlignment="1" applyProtection="1"/>
    <xf numFmtId="0" fontId="4" fillId="0" borderId="12" xfId="0" applyFont="1" applyBorder="1" applyAlignment="1" applyProtection="1"/>
    <xf numFmtId="164" fontId="4" fillId="0" borderId="13" xfId="2" applyNumberFormat="1" applyFont="1" applyBorder="1" applyAlignment="1" applyProtection="1"/>
    <xf numFmtId="164" fontId="0" fillId="0" borderId="0" xfId="2" applyNumberFormat="1" applyFont="1"/>
    <xf numFmtId="164" fontId="0" fillId="0" borderId="0" xfId="0" applyNumberFormat="1"/>
    <xf numFmtId="43" fontId="4" fillId="0" borderId="0" xfId="1" applyFont="1" applyBorder="1" applyAlignment="1" applyProtection="1"/>
    <xf numFmtId="43" fontId="4" fillId="0" borderId="13" xfId="1" applyFont="1" applyBorder="1" applyAlignment="1" applyProtection="1"/>
    <xf numFmtId="43" fontId="0" fillId="0" borderId="0" xfId="1" applyFont="1"/>
    <xf numFmtId="0" fontId="2" fillId="2" borderId="8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2" fillId="7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left" wrapText="1"/>
    </xf>
    <xf numFmtId="0" fontId="2" fillId="9" borderId="0" xfId="0" applyFont="1" applyFill="1" applyBorder="1" applyAlignment="1">
      <alignment horizontal="left" wrapText="1"/>
    </xf>
    <xf numFmtId="0" fontId="3" fillId="9" borderId="6" xfId="0" applyFont="1" applyFill="1" applyBorder="1" applyAlignment="1">
      <alignment horizontal="left"/>
    </xf>
    <xf numFmtId="0" fontId="4" fillId="5" borderId="11" xfId="0" applyFont="1" applyFill="1" applyBorder="1" applyAlignment="1" applyProtection="1"/>
    <xf numFmtId="0" fontId="4" fillId="6" borderId="11" xfId="0" applyFont="1" applyFill="1" applyBorder="1" applyAlignment="1" applyProtection="1"/>
    <xf numFmtId="0" fontId="4" fillId="9" borderId="11" xfId="0" applyFont="1" applyFill="1" applyBorder="1" applyAlignment="1" applyProtection="1"/>
    <xf numFmtId="0" fontId="4" fillId="7" borderId="11" xfId="0" applyFont="1" applyFill="1" applyBorder="1" applyAlignment="1" applyProtection="1"/>
    <xf numFmtId="0" fontId="4" fillId="8" borderId="12" xfId="0" applyFont="1" applyFill="1" applyBorder="1" applyAlignment="1" applyProtection="1"/>
    <xf numFmtId="0" fontId="3" fillId="2" borderId="15" xfId="0" applyFont="1" applyFill="1" applyBorder="1" applyAlignment="1">
      <alignment horizontal="left" wrapText="1"/>
    </xf>
    <xf numFmtId="43" fontId="0" fillId="0" borderId="0" xfId="1" applyFont="1" applyAlignment="1">
      <alignment horizontal="center"/>
    </xf>
    <xf numFmtId="1" fontId="0" fillId="0" borderId="0" xfId="0" applyNumberFormat="1"/>
    <xf numFmtId="0" fontId="6" fillId="0" borderId="0" xfId="0" applyFont="1"/>
    <xf numFmtId="165" fontId="0" fillId="0" borderId="0" xfId="1" applyNumberFormat="1" applyFont="1"/>
    <xf numFmtId="0" fontId="2" fillId="2" borderId="0" xfId="0" applyFont="1" applyFill="1" applyAlignment="1">
      <alignment horizontal="center" wrapText="1"/>
    </xf>
    <xf numFmtId="0" fontId="4" fillId="0" borderId="11" xfId="0" applyFont="1" applyFill="1" applyBorder="1" applyAlignment="1" applyProtection="1"/>
    <xf numFmtId="0" fontId="2" fillId="2" borderId="14" xfId="0" applyFont="1" applyFill="1" applyBorder="1" applyAlignment="1">
      <alignment wrapText="1"/>
    </xf>
    <xf numFmtId="0" fontId="4" fillId="0" borderId="19" xfId="0" applyFont="1" applyBorder="1" applyAlignment="1" applyProtection="1"/>
    <xf numFmtId="0" fontId="4" fillId="0" borderId="20" xfId="0" applyFont="1" applyBorder="1" applyAlignment="1" applyProtection="1"/>
    <xf numFmtId="164" fontId="4" fillId="0" borderId="21" xfId="2" applyNumberFormat="1" applyFont="1" applyBorder="1" applyAlignment="1" applyProtection="1"/>
    <xf numFmtId="0" fontId="4" fillId="0" borderId="22" xfId="0" applyFont="1" applyBorder="1" applyAlignment="1" applyProtection="1"/>
    <xf numFmtId="164" fontId="4" fillId="0" borderId="23" xfId="2" applyNumberFormat="1" applyFont="1" applyBorder="1" applyAlignment="1" applyProtection="1"/>
    <xf numFmtId="0" fontId="4" fillId="0" borderId="24" xfId="0" applyFont="1" applyBorder="1" applyAlignment="1" applyProtection="1"/>
    <xf numFmtId="164" fontId="4" fillId="0" borderId="25" xfId="2" applyNumberFormat="1" applyFont="1" applyBorder="1" applyAlignment="1" applyProtection="1"/>
    <xf numFmtId="0" fontId="4" fillId="0" borderId="0" xfId="0" applyFont="1" applyBorder="1" applyAlignment="1" applyProtection="1"/>
    <xf numFmtId="9" fontId="0" fillId="0" borderId="0" xfId="2" applyFont="1"/>
    <xf numFmtId="0" fontId="0" fillId="5" borderId="0" xfId="0" applyFill="1"/>
    <xf numFmtId="0" fontId="0" fillId="10" borderId="0" xfId="0" applyFill="1"/>
    <xf numFmtId="0" fontId="0" fillId="9" borderId="0" xfId="0" applyFill="1"/>
    <xf numFmtId="0" fontId="0" fillId="7" borderId="0" xfId="0" applyFill="1"/>
    <xf numFmtId="0" fontId="0" fillId="8" borderId="0" xfId="0" applyFill="1"/>
    <xf numFmtId="0" fontId="2" fillId="5" borderId="6" xfId="0" applyFont="1" applyFill="1" applyBorder="1" applyAlignment="1">
      <alignment horizontal="left" wrapText="1"/>
    </xf>
    <xf numFmtId="166" fontId="0" fillId="0" borderId="0" xfId="0" applyNumberFormat="1"/>
    <xf numFmtId="2" fontId="0" fillId="0" borderId="0" xfId="0" applyNumberFormat="1"/>
    <xf numFmtId="43" fontId="8" fillId="0" borderId="12" xfId="1" applyFont="1" applyBorder="1" applyAlignment="1" applyProtection="1"/>
    <xf numFmtId="10" fontId="0" fillId="0" borderId="0" xfId="2" applyNumberFormat="1" applyFont="1"/>
    <xf numFmtId="0" fontId="2" fillId="2" borderId="10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0" fillId="0" borderId="0" xfId="0" applyAlignment="1">
      <alignment horizontal="center"/>
    </xf>
    <xf numFmtId="43" fontId="0" fillId="0" borderId="0" xfId="0" applyNumberFormat="1"/>
    <xf numFmtId="0" fontId="2" fillId="2" borderId="0" xfId="0" applyFont="1" applyFill="1" applyAlignment="1">
      <alignment horizontal="center" wrapText="1"/>
    </xf>
    <xf numFmtId="0" fontId="9" fillId="0" borderId="0" xfId="0" applyFont="1"/>
    <xf numFmtId="0" fontId="10" fillId="0" borderId="0" xfId="0" applyFont="1"/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11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2" fillId="2" borderId="7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3" fillId="5" borderId="0" xfId="0" applyFont="1" applyFill="1"/>
    <xf numFmtId="1" fontId="0" fillId="5" borderId="0" xfId="0" applyNumberFormat="1" applyFill="1"/>
    <xf numFmtId="0" fontId="2" fillId="2" borderId="0" xfId="0" applyFont="1" applyFill="1" applyAlignment="1">
      <alignment horizontal="right" wrapText="1"/>
    </xf>
    <xf numFmtId="164" fontId="0" fillId="11" borderId="0" xfId="2" applyNumberFormat="1" applyFont="1" applyFill="1"/>
    <xf numFmtId="0" fontId="2" fillId="2" borderId="7" xfId="0" applyFont="1" applyFill="1" applyBorder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2" borderId="14" xfId="0" applyFont="1" applyFill="1" applyBorder="1" applyAlignment="1">
      <alignment horizontal="right" wrapText="1"/>
    </xf>
    <xf numFmtId="0" fontId="2" fillId="2" borderId="2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2" fillId="2" borderId="7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0" fillId="2" borderId="26" xfId="0" applyFill="1" applyBorder="1"/>
    <xf numFmtId="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15" xfId="0" applyFont="1" applyFill="1" applyBorder="1" applyAlignment="1">
      <alignment horizontal="left" vertical="center" wrapText="1"/>
    </xf>
    <xf numFmtId="4" fontId="2" fillId="2" borderId="14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2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wrapText="1"/>
    </xf>
    <xf numFmtId="0" fontId="2" fillId="2" borderId="7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26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2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2" borderId="14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26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62"/>
  <sheetViews>
    <sheetView tabSelected="1" topLeftCell="A13" zoomScale="85" zoomScaleNormal="85" workbookViewId="0">
      <selection activeCell="D41" sqref="D41"/>
    </sheetView>
  </sheetViews>
  <sheetFormatPr baseColWidth="10" defaultRowHeight="15" x14ac:dyDescent="0.25"/>
  <cols>
    <col min="1" max="2" width="30.5703125" customWidth="1"/>
    <col min="5" max="5" width="22.140625" bestFit="1" customWidth="1"/>
    <col min="8" max="8" width="40.42578125" customWidth="1"/>
  </cols>
  <sheetData>
    <row r="1" spans="1:8" ht="15.75" thickBot="1" x14ac:dyDescent="0.3">
      <c r="A1" s="126" t="s">
        <v>125</v>
      </c>
      <c r="B1" s="7"/>
    </row>
    <row r="2" spans="1:8" ht="15.75" thickBot="1" x14ac:dyDescent="0.3">
      <c r="A2" s="127"/>
      <c r="B2" s="3" t="s">
        <v>0</v>
      </c>
    </row>
    <row r="3" spans="1:8" ht="15.75" x14ac:dyDescent="0.3">
      <c r="A3" s="34" t="s">
        <v>1</v>
      </c>
      <c r="B3" s="89">
        <v>92.82</v>
      </c>
      <c r="C3" s="12">
        <f>+B3/100</f>
        <v>0.92819999999999991</v>
      </c>
    </row>
    <row r="4" spans="1:8" ht="16.5" thickBot="1" x14ac:dyDescent="0.35">
      <c r="A4" s="5" t="s">
        <v>2</v>
      </c>
      <c r="B4" s="90">
        <v>1.03</v>
      </c>
      <c r="C4" s="80">
        <f>+B4/100</f>
        <v>1.03E-2</v>
      </c>
      <c r="F4" t="s">
        <v>170</v>
      </c>
      <c r="G4" t="s">
        <v>154</v>
      </c>
      <c r="H4" s="10" t="s">
        <v>30</v>
      </c>
    </row>
    <row r="5" spans="1:8" ht="15.75" x14ac:dyDescent="0.3">
      <c r="A5" s="5" t="s">
        <v>3</v>
      </c>
      <c r="B5" s="90">
        <v>1.03</v>
      </c>
      <c r="C5" s="80">
        <f t="shared" ref="C5:C28" si="0">+B5/100</f>
        <v>1.03E-2</v>
      </c>
      <c r="E5" s="8" t="s">
        <v>24</v>
      </c>
      <c r="F5" s="9">
        <f>+C10+C8+C9</f>
        <v>0.46799999999999997</v>
      </c>
      <c r="G5" s="9">
        <v>0.47340000000000004</v>
      </c>
      <c r="H5" s="13">
        <f>+F5-G5</f>
        <v>-5.4000000000000714E-3</v>
      </c>
    </row>
    <row r="6" spans="1:8" ht="15.75" x14ac:dyDescent="0.3">
      <c r="A6" s="5" t="s">
        <v>110</v>
      </c>
      <c r="B6" s="90">
        <v>0</v>
      </c>
      <c r="C6" s="80">
        <v>0</v>
      </c>
      <c r="E6" s="8" t="s">
        <v>25</v>
      </c>
      <c r="F6" s="9">
        <f>+C12+C11+C17+C15+C16+C18</f>
        <v>0.28010000000000002</v>
      </c>
      <c r="G6" s="9">
        <v>0.2833</v>
      </c>
      <c r="H6" s="13">
        <f t="shared" ref="H6:H10" si="1">+F6-G6</f>
        <v>-3.1999999999999806E-3</v>
      </c>
    </row>
    <row r="7" spans="1:8" ht="15.75" x14ac:dyDescent="0.3">
      <c r="A7" s="5" t="s">
        <v>4</v>
      </c>
      <c r="B7" s="90">
        <v>91.75</v>
      </c>
      <c r="C7" s="80">
        <f>+B7/100</f>
        <v>0.91749999999999998</v>
      </c>
      <c r="E7" s="8" t="s">
        <v>26</v>
      </c>
      <c r="F7" s="9">
        <f>+C14</f>
        <v>0.1641</v>
      </c>
      <c r="G7" s="9">
        <v>0.1467</v>
      </c>
      <c r="H7" s="13">
        <f t="shared" si="1"/>
        <v>1.7399999999999999E-2</v>
      </c>
    </row>
    <row r="8" spans="1:8" ht="15.75" x14ac:dyDescent="0.3">
      <c r="A8" s="5" t="s">
        <v>5</v>
      </c>
      <c r="B8" s="90">
        <v>12.13</v>
      </c>
      <c r="C8" s="80">
        <f>+B8/100</f>
        <v>0.12130000000000001</v>
      </c>
      <c r="E8" s="8" t="s">
        <v>27</v>
      </c>
      <c r="F8" s="9">
        <f>+C13</f>
        <v>5.6000000000000008E-3</v>
      </c>
      <c r="G8" s="9">
        <v>7.1999999999999998E-3</v>
      </c>
      <c r="H8" s="13">
        <f t="shared" si="1"/>
        <v>-1.599999999999999E-3</v>
      </c>
    </row>
    <row r="9" spans="1:8" ht="15.75" x14ac:dyDescent="0.3">
      <c r="A9" s="5" t="s">
        <v>6</v>
      </c>
      <c r="B9" s="90">
        <v>34.369999999999997</v>
      </c>
      <c r="C9" s="80">
        <f t="shared" si="0"/>
        <v>0.34369999999999995</v>
      </c>
      <c r="E9" s="8" t="s">
        <v>28</v>
      </c>
      <c r="F9" s="9">
        <f>+C4+C20</f>
        <v>4.9200000000000008E-2</v>
      </c>
      <c r="G9" s="9">
        <v>4.4600000000000001E-2</v>
      </c>
      <c r="H9" s="13">
        <f t="shared" si="1"/>
        <v>4.6000000000000069E-3</v>
      </c>
    </row>
    <row r="10" spans="1:8" ht="16.5" thickBot="1" x14ac:dyDescent="0.35">
      <c r="A10" s="5" t="s">
        <v>7</v>
      </c>
      <c r="B10" s="90">
        <v>0.3</v>
      </c>
      <c r="C10" s="80">
        <f t="shared" si="0"/>
        <v>3.0000000000000001E-3</v>
      </c>
      <c r="E10" s="10" t="s">
        <v>29</v>
      </c>
      <c r="F10" s="11">
        <f>+C25+C24+C23</f>
        <v>3.2799999999999996E-2</v>
      </c>
      <c r="G10" s="11">
        <v>4.4900000000000009E-2</v>
      </c>
      <c r="H10" s="13">
        <f t="shared" si="1"/>
        <v>-1.2100000000000014E-2</v>
      </c>
    </row>
    <row r="11" spans="1:8" ht="27" x14ac:dyDescent="0.3">
      <c r="A11" s="5" t="s">
        <v>111</v>
      </c>
      <c r="B11" s="90">
        <v>10.67</v>
      </c>
      <c r="C11" s="80">
        <f t="shared" si="0"/>
        <v>0.1067</v>
      </c>
      <c r="F11" s="9">
        <f>SUM(F5:F10)</f>
        <v>0.99980000000000002</v>
      </c>
      <c r="G11" s="9">
        <f>SUM(G5:G10)</f>
        <v>1.0001</v>
      </c>
    </row>
    <row r="12" spans="1:8" ht="15.75" x14ac:dyDescent="0.3">
      <c r="A12" s="5" t="s">
        <v>8</v>
      </c>
      <c r="B12" s="90">
        <v>17.13</v>
      </c>
      <c r="C12" s="80">
        <f t="shared" si="0"/>
        <v>0.17129999999999998</v>
      </c>
    </row>
    <row r="13" spans="1:8" ht="16.5" thickBot="1" x14ac:dyDescent="0.35">
      <c r="A13" s="5" t="s">
        <v>9</v>
      </c>
      <c r="B13" s="90">
        <v>0.56000000000000005</v>
      </c>
      <c r="C13" s="80">
        <f t="shared" si="0"/>
        <v>5.6000000000000008E-3</v>
      </c>
      <c r="F13" t="s">
        <v>170</v>
      </c>
      <c r="G13" t="s">
        <v>154</v>
      </c>
      <c r="H13" s="10" t="s">
        <v>30</v>
      </c>
    </row>
    <row r="14" spans="1:8" ht="15.75" x14ac:dyDescent="0.3">
      <c r="A14" s="5" t="s">
        <v>10</v>
      </c>
      <c r="B14" s="90">
        <v>16.41</v>
      </c>
      <c r="C14" s="80">
        <f t="shared" si="0"/>
        <v>0.1641</v>
      </c>
      <c r="E14" s="8" t="s">
        <v>24</v>
      </c>
      <c r="F14" s="14">
        <f>+C47</f>
        <v>9.0500000000000007</v>
      </c>
      <c r="G14" s="14">
        <v>9.1527777777777786</v>
      </c>
      <c r="H14" s="38">
        <f>+F14-G14</f>
        <v>-0.10277777777777786</v>
      </c>
    </row>
    <row r="15" spans="1:8" ht="15.75" x14ac:dyDescent="0.3">
      <c r="A15" s="5" t="s">
        <v>11</v>
      </c>
      <c r="B15" s="90">
        <v>0.03</v>
      </c>
      <c r="C15" s="80">
        <f t="shared" si="0"/>
        <v>2.9999999999999997E-4</v>
      </c>
      <c r="E15" s="8" t="s">
        <v>25</v>
      </c>
      <c r="F15" s="14">
        <f>+G51</f>
        <v>7.9086423020120478</v>
      </c>
      <c r="G15" s="14">
        <v>8.1975285662070476</v>
      </c>
      <c r="H15" s="38">
        <f t="shared" ref="H15:H19" si="2">+F15-G15</f>
        <v>-0.28888626419499985</v>
      </c>
    </row>
    <row r="16" spans="1:8" ht="15.75" x14ac:dyDescent="0.3">
      <c r="A16" s="5" t="s">
        <v>12</v>
      </c>
      <c r="B16" s="90">
        <v>0.14000000000000001</v>
      </c>
      <c r="C16" s="80">
        <f t="shared" si="0"/>
        <v>1.4000000000000002E-3</v>
      </c>
      <c r="E16" s="8" t="s">
        <v>26</v>
      </c>
      <c r="F16" s="14">
        <f>+C54</f>
        <v>0.78333333333333333</v>
      </c>
      <c r="G16" s="14">
        <v>0.71388888888888891</v>
      </c>
      <c r="H16" s="38">
        <f>+F16-G16</f>
        <v>6.944444444444442E-2</v>
      </c>
    </row>
    <row r="17" spans="1:8" ht="15.75" x14ac:dyDescent="0.3">
      <c r="A17" s="5" t="s">
        <v>13</v>
      </c>
      <c r="B17" s="90">
        <v>0</v>
      </c>
      <c r="C17" s="80">
        <f t="shared" si="0"/>
        <v>0</v>
      </c>
      <c r="E17" s="8" t="s">
        <v>27</v>
      </c>
      <c r="F17" s="14">
        <f>+C55</f>
        <v>4.2388888888888889</v>
      </c>
      <c r="G17" s="14">
        <v>4.5138888888888893</v>
      </c>
      <c r="H17" s="38">
        <f t="shared" si="2"/>
        <v>-0.27500000000000036</v>
      </c>
    </row>
    <row r="18" spans="1:8" ht="15.75" x14ac:dyDescent="0.3">
      <c r="A18" s="5" t="s">
        <v>14</v>
      </c>
      <c r="B18" s="90">
        <v>0.04</v>
      </c>
      <c r="C18" s="80">
        <f t="shared" si="0"/>
        <v>4.0000000000000002E-4</v>
      </c>
      <c r="E18" s="8" t="s">
        <v>28</v>
      </c>
      <c r="F18" s="14">
        <v>0</v>
      </c>
      <c r="G18" s="14">
        <v>0</v>
      </c>
      <c r="H18" s="38">
        <f t="shared" si="2"/>
        <v>0</v>
      </c>
    </row>
    <row r="19" spans="1:8" ht="16.5" thickBot="1" x14ac:dyDescent="0.35">
      <c r="A19" s="4" t="s">
        <v>15</v>
      </c>
      <c r="B19" s="90">
        <v>7.18</v>
      </c>
      <c r="C19" s="80">
        <f>+B19/100</f>
        <v>7.1800000000000003E-2</v>
      </c>
      <c r="E19" s="10" t="s">
        <v>29</v>
      </c>
      <c r="F19" s="15">
        <f>+C60</f>
        <v>6.1138888888888889</v>
      </c>
      <c r="G19" s="15">
        <v>3.4055555555555554</v>
      </c>
      <c r="H19" s="38">
        <f t="shared" si="2"/>
        <v>2.7083333333333335</v>
      </c>
    </row>
    <row r="20" spans="1:8" ht="15.75" x14ac:dyDescent="0.3">
      <c r="A20" s="5" t="s">
        <v>2</v>
      </c>
      <c r="B20" s="90">
        <v>3.89</v>
      </c>
      <c r="C20" s="80">
        <f t="shared" si="0"/>
        <v>3.8900000000000004E-2</v>
      </c>
      <c r="E20" s="40" t="s">
        <v>119</v>
      </c>
      <c r="F20" s="14">
        <f>+SUMPRODUCT(F5:F10,F14:F19)/SUM(F5:F8,F10)</f>
        <v>7.156984054415009</v>
      </c>
      <c r="G20" s="14">
        <v>6.4513225087146564</v>
      </c>
    </row>
    <row r="21" spans="1:8" ht="15.75" x14ac:dyDescent="0.3">
      <c r="A21" s="5" t="s">
        <v>16</v>
      </c>
      <c r="B21" s="90">
        <v>0</v>
      </c>
      <c r="C21" s="80">
        <f t="shared" si="0"/>
        <v>0</v>
      </c>
    </row>
    <row r="22" spans="1:8" ht="16.5" thickBot="1" x14ac:dyDescent="0.35">
      <c r="A22" s="5" t="s">
        <v>17</v>
      </c>
      <c r="B22" s="90">
        <v>3.89</v>
      </c>
      <c r="C22" s="80">
        <f t="shared" si="0"/>
        <v>3.8900000000000004E-2</v>
      </c>
      <c r="F22" s="59">
        <f>+SUMPRODUCT(F5:F10,F14:F19)/SUM(F5:F8,F10)</f>
        <v>7.156984054415009</v>
      </c>
      <c r="G22" s="59">
        <f>+SUMPRODUCT(G5:G10,G14:G19)/SUM(G5:G8,G10)</f>
        <v>7.2688872708015708</v>
      </c>
    </row>
    <row r="23" spans="1:8" ht="15.75" x14ac:dyDescent="0.3">
      <c r="A23" s="5" t="s">
        <v>4</v>
      </c>
      <c r="B23" s="90">
        <v>3.31</v>
      </c>
      <c r="C23" s="80">
        <f>+B23/100</f>
        <v>3.3099999999999997E-2</v>
      </c>
    </row>
    <row r="24" spans="1:8" ht="15.75" x14ac:dyDescent="0.3">
      <c r="A24" s="5" t="s">
        <v>13</v>
      </c>
      <c r="B24" s="90">
        <v>-0.03</v>
      </c>
      <c r="C24" s="80">
        <f t="shared" si="0"/>
        <v>-2.9999999999999997E-4</v>
      </c>
    </row>
    <row r="25" spans="1:8" ht="15.75" x14ac:dyDescent="0.3">
      <c r="A25" s="5" t="s">
        <v>18</v>
      </c>
      <c r="B25" s="90">
        <v>0</v>
      </c>
      <c r="C25" s="80">
        <f t="shared" si="0"/>
        <v>0</v>
      </c>
    </row>
    <row r="26" spans="1:8" ht="15.75" x14ac:dyDescent="0.3">
      <c r="A26" s="4" t="s">
        <v>19</v>
      </c>
      <c r="B26" s="90">
        <v>100</v>
      </c>
      <c r="C26" s="80">
        <f>+B26/100</f>
        <v>1</v>
      </c>
      <c r="F26" s="65"/>
      <c r="G26" s="65"/>
    </row>
    <row r="27" spans="1:8" ht="15.75" x14ac:dyDescent="0.3">
      <c r="A27" s="4" t="s">
        <v>20</v>
      </c>
      <c r="B27" s="90">
        <v>4.92</v>
      </c>
      <c r="C27" s="12">
        <f t="shared" si="0"/>
        <v>4.9200000000000001E-2</v>
      </c>
    </row>
    <row r="28" spans="1:8" ht="15.75" x14ac:dyDescent="0.3">
      <c r="A28" s="4" t="s">
        <v>21</v>
      </c>
      <c r="B28" s="90">
        <v>95.06</v>
      </c>
      <c r="C28" s="12">
        <f t="shared" si="0"/>
        <v>0.9506</v>
      </c>
    </row>
    <row r="29" spans="1:8" ht="15.75" x14ac:dyDescent="0.3">
      <c r="A29" s="4" t="s">
        <v>22</v>
      </c>
      <c r="B29" s="90">
        <v>-0.03</v>
      </c>
      <c r="C29" s="12">
        <f>+B29/100</f>
        <v>-2.9999999999999997E-4</v>
      </c>
    </row>
    <row r="30" spans="1:8" ht="16.5" thickBot="1" x14ac:dyDescent="0.35">
      <c r="A30" s="6" t="s">
        <v>23</v>
      </c>
      <c r="B30" s="61">
        <v>0.04</v>
      </c>
      <c r="C30" s="12">
        <f>+B30/100</f>
        <v>4.0000000000000002E-4</v>
      </c>
      <c r="H30">
        <v>26216955000</v>
      </c>
    </row>
    <row r="31" spans="1:8" x14ac:dyDescent="0.25">
      <c r="H31">
        <f>+H30/(1+4.5%*5/12)</f>
        <v>25734434355.82822</v>
      </c>
    </row>
    <row r="32" spans="1:8" ht="15.75" thickBot="1" x14ac:dyDescent="0.3">
      <c r="A32" s="67" t="s">
        <v>126</v>
      </c>
    </row>
    <row r="33" spans="1:7" ht="15.75" thickBot="1" x14ac:dyDescent="0.3">
      <c r="A33" s="3" t="s">
        <v>31</v>
      </c>
      <c r="B33" s="3" t="s">
        <v>32</v>
      </c>
    </row>
    <row r="34" spans="1:7" ht="15.75" x14ac:dyDescent="0.3">
      <c r="A34" s="5" t="s">
        <v>33</v>
      </c>
      <c r="B34" s="88">
        <v>1769</v>
      </c>
    </row>
    <row r="35" spans="1:7" ht="15.75" x14ac:dyDescent="0.3">
      <c r="A35" s="5" t="s">
        <v>34</v>
      </c>
      <c r="B35" s="91">
        <v>2569</v>
      </c>
    </row>
    <row r="36" spans="1:7" ht="15.75" x14ac:dyDescent="0.3">
      <c r="A36" s="5" t="s">
        <v>35</v>
      </c>
      <c r="B36" s="91">
        <v>642</v>
      </c>
      <c r="G36">
        <f>360*5</f>
        <v>1800</v>
      </c>
    </row>
    <row r="37" spans="1:7" ht="15.75" x14ac:dyDescent="0.3">
      <c r="A37" s="5" t="s">
        <v>124</v>
      </c>
      <c r="B37" s="91">
        <v>0</v>
      </c>
    </row>
    <row r="38" spans="1:7" ht="15.75" x14ac:dyDescent="0.3">
      <c r="A38" s="5" t="s">
        <v>36</v>
      </c>
      <c r="B38" s="91">
        <v>837</v>
      </c>
    </row>
    <row r="39" spans="1:7" ht="15.75" x14ac:dyDescent="0.3">
      <c r="A39" s="5" t="s">
        <v>37</v>
      </c>
      <c r="B39" s="91">
        <v>2418</v>
      </c>
    </row>
    <row r="40" spans="1:7" ht="15.75" x14ac:dyDescent="0.3">
      <c r="A40" s="5" t="s">
        <v>131</v>
      </c>
      <c r="B40" s="91">
        <v>2693</v>
      </c>
    </row>
    <row r="41" spans="1:7" ht="15.75" x14ac:dyDescent="0.3">
      <c r="A41" s="5" t="s">
        <v>38</v>
      </c>
      <c r="B41" s="91">
        <v>3396</v>
      </c>
    </row>
    <row r="42" spans="1:7" ht="15.75" x14ac:dyDescent="0.3">
      <c r="A42" s="5" t="s">
        <v>39</v>
      </c>
      <c r="B42" s="91">
        <v>3646</v>
      </c>
    </row>
    <row r="43" spans="1:7" ht="15.75" x14ac:dyDescent="0.3">
      <c r="A43" s="5" t="s">
        <v>40</v>
      </c>
      <c r="B43" s="91">
        <v>3574</v>
      </c>
    </row>
    <row r="44" spans="1:7" ht="15.75" x14ac:dyDescent="0.3">
      <c r="A44" s="5" t="s">
        <v>41</v>
      </c>
      <c r="B44" s="91">
        <v>869</v>
      </c>
    </row>
    <row r="45" spans="1:7" ht="15.75" x14ac:dyDescent="0.3">
      <c r="A45" s="5" t="s">
        <v>42</v>
      </c>
      <c r="B45" s="91">
        <v>2405</v>
      </c>
    </row>
    <row r="46" spans="1:7" ht="15.75" x14ac:dyDescent="0.3">
      <c r="A46" s="5" t="s">
        <v>43</v>
      </c>
      <c r="B46" s="91">
        <v>1029</v>
      </c>
    </row>
    <row r="47" spans="1:7" ht="15.75" x14ac:dyDescent="0.3">
      <c r="A47" s="4" t="s">
        <v>44</v>
      </c>
      <c r="B47" s="91">
        <v>3258</v>
      </c>
      <c r="C47" s="16">
        <f>+B47/360</f>
        <v>9.0500000000000007</v>
      </c>
    </row>
    <row r="48" spans="1:7" ht="15.75" x14ac:dyDescent="0.3">
      <c r="A48" s="5" t="s">
        <v>45</v>
      </c>
      <c r="B48" s="91">
        <v>1206</v>
      </c>
    </row>
    <row r="49" spans="1:8" ht="15.75" x14ac:dyDescent="0.3">
      <c r="A49" s="5" t="s">
        <v>46</v>
      </c>
      <c r="B49" s="91">
        <v>3417</v>
      </c>
    </row>
    <row r="50" spans="1:8" ht="15.75" x14ac:dyDescent="0.3">
      <c r="A50" s="4" t="s">
        <v>47</v>
      </c>
      <c r="B50" s="91">
        <v>3408</v>
      </c>
      <c r="C50" s="13">
        <f>+C11</f>
        <v>0.1067</v>
      </c>
      <c r="D50">
        <f>+B50</f>
        <v>3408</v>
      </c>
      <c r="H50" s="51" t="s">
        <v>123</v>
      </c>
    </row>
    <row r="51" spans="1:8" ht="15.75" x14ac:dyDescent="0.3">
      <c r="A51" s="56" t="s">
        <v>48</v>
      </c>
      <c r="B51" s="91">
        <v>2242</v>
      </c>
      <c r="C51" s="13">
        <f>+C12</f>
        <v>0.17129999999999998</v>
      </c>
      <c r="D51" s="78">
        <f>+(B51*H51+B52*H52+B53*H53)/(H51+H52+H53)</f>
        <v>2497.7426829268293</v>
      </c>
      <c r="E51" s="36">
        <f>+SUMPRODUCT(C50:C51,D50:D51)/SUM(C50:C51)</f>
        <v>2847.1112287243373</v>
      </c>
      <c r="G51" s="35">
        <f>+E51/360</f>
        <v>7.9086423020120478</v>
      </c>
      <c r="H51" s="77">
        <v>14.21</v>
      </c>
    </row>
    <row r="52" spans="1:8" ht="15.75" x14ac:dyDescent="0.3">
      <c r="A52" s="56" t="s">
        <v>49</v>
      </c>
      <c r="B52" s="91">
        <v>4204</v>
      </c>
      <c r="H52" s="77">
        <v>2.14</v>
      </c>
    </row>
    <row r="53" spans="1:8" ht="15.75" x14ac:dyDescent="0.3">
      <c r="A53" s="56" t="s">
        <v>158</v>
      </c>
      <c r="B53" s="91">
        <v>2152</v>
      </c>
      <c r="C53" s="16">
        <f>+B53/360</f>
        <v>5.9777777777777779</v>
      </c>
      <c r="H53" s="77">
        <v>0.05</v>
      </c>
    </row>
    <row r="54" spans="1:8" ht="15.75" x14ac:dyDescent="0.3">
      <c r="A54" s="5" t="s">
        <v>50</v>
      </c>
      <c r="B54" s="91">
        <v>282</v>
      </c>
      <c r="C54" s="16">
        <f>+B54/360</f>
        <v>0.78333333333333333</v>
      </c>
    </row>
    <row r="55" spans="1:8" ht="15.75" x14ac:dyDescent="0.3">
      <c r="A55" s="5" t="s">
        <v>51</v>
      </c>
      <c r="B55" s="91">
        <v>1526</v>
      </c>
      <c r="C55" s="16">
        <f>+B55/360</f>
        <v>4.2388888888888889</v>
      </c>
    </row>
    <row r="56" spans="1:8" ht="15.75" x14ac:dyDescent="0.3">
      <c r="A56" s="4" t="s">
        <v>52</v>
      </c>
      <c r="B56" s="91">
        <v>1445</v>
      </c>
      <c r="C56" s="16"/>
    </row>
    <row r="57" spans="1:8" ht="15.75" x14ac:dyDescent="0.3">
      <c r="A57" s="5" t="s">
        <v>53</v>
      </c>
      <c r="B57" s="91">
        <v>3177</v>
      </c>
      <c r="C57" s="16"/>
    </row>
    <row r="58" spans="1:8" ht="15.75" x14ac:dyDescent="0.3">
      <c r="A58" s="5" t="s">
        <v>54</v>
      </c>
      <c r="B58" s="91">
        <v>2179</v>
      </c>
      <c r="C58" s="16"/>
    </row>
    <row r="59" spans="1:8" ht="15.75" x14ac:dyDescent="0.3">
      <c r="A59" s="5" t="s">
        <v>55</v>
      </c>
      <c r="B59" s="91">
        <v>0</v>
      </c>
      <c r="C59" s="16"/>
    </row>
    <row r="60" spans="1:8" ht="16.5" thickBot="1" x14ac:dyDescent="0.35">
      <c r="A60" s="6" t="s">
        <v>56</v>
      </c>
      <c r="B60" s="91">
        <v>2201</v>
      </c>
      <c r="C60" s="16">
        <f>+B60/360</f>
        <v>6.1138888888888889</v>
      </c>
    </row>
    <row r="61" spans="1:8" ht="16.5" thickBot="1" x14ac:dyDescent="0.35">
      <c r="B61" s="62">
        <v>2593</v>
      </c>
    </row>
    <row r="62" spans="1:8" x14ac:dyDescent="0.25">
      <c r="B62">
        <f>+B61/365</f>
        <v>7.1041095890410961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1:AW131"/>
  <sheetViews>
    <sheetView topLeftCell="A79" zoomScale="85" zoomScaleNormal="85" workbookViewId="0">
      <selection activeCell="E59" sqref="E59"/>
    </sheetView>
  </sheetViews>
  <sheetFormatPr baseColWidth="10" defaultRowHeight="15" x14ac:dyDescent="0.25"/>
  <sheetData>
    <row r="1" spans="3:49" ht="15.75" thickBot="1" x14ac:dyDescent="0.3"/>
    <row r="2" spans="3:49" ht="15.75" customHeight="1" thickBot="1" x14ac:dyDescent="0.3">
      <c r="T2" s="126" t="s">
        <v>147</v>
      </c>
      <c r="U2" s="126" t="s">
        <v>148</v>
      </c>
      <c r="V2" s="135" t="s">
        <v>145</v>
      </c>
      <c r="W2" s="136"/>
      <c r="X2" s="135" t="s">
        <v>155</v>
      </c>
      <c r="Y2" s="136"/>
      <c r="Z2" s="135" t="s">
        <v>156</v>
      </c>
      <c r="AA2" s="136"/>
      <c r="AB2" s="135" t="s">
        <v>157</v>
      </c>
      <c r="AC2" s="136"/>
      <c r="AD2" s="135" t="s">
        <v>32</v>
      </c>
      <c r="AE2" s="136"/>
      <c r="AF2" s="135" t="s">
        <v>142</v>
      </c>
      <c r="AG2" s="136"/>
    </row>
    <row r="3" spans="3:49" ht="27.75" thickBot="1" x14ac:dyDescent="0.3">
      <c r="C3" s="126"/>
      <c r="D3" s="135" t="s">
        <v>136</v>
      </c>
      <c r="E3" s="136"/>
      <c r="F3" s="135" t="s">
        <v>137</v>
      </c>
      <c r="G3" s="136"/>
      <c r="H3" s="135" t="s">
        <v>138</v>
      </c>
      <c r="I3" s="136"/>
      <c r="J3" s="135" t="s">
        <v>139</v>
      </c>
      <c r="K3" s="136"/>
      <c r="L3" s="135" t="s">
        <v>140</v>
      </c>
      <c r="M3" s="136"/>
      <c r="N3" s="135" t="s">
        <v>141</v>
      </c>
      <c r="O3" s="136"/>
      <c r="P3" s="135" t="s">
        <v>142</v>
      </c>
      <c r="Q3" s="136"/>
      <c r="T3" s="127"/>
      <c r="U3" s="127"/>
      <c r="V3" s="3" t="s">
        <v>58</v>
      </c>
      <c r="W3" s="3" t="s">
        <v>149</v>
      </c>
      <c r="X3" s="3" t="s">
        <v>58</v>
      </c>
      <c r="Y3" s="3" t="s">
        <v>149</v>
      </c>
      <c r="Z3" s="3" t="s">
        <v>58</v>
      </c>
      <c r="AA3" s="3" t="s">
        <v>149</v>
      </c>
      <c r="AB3" s="3" t="s">
        <v>58</v>
      </c>
      <c r="AC3" s="3" t="s">
        <v>149</v>
      </c>
      <c r="AD3" s="3" t="s">
        <v>58</v>
      </c>
      <c r="AE3" s="3" t="s">
        <v>149</v>
      </c>
      <c r="AF3" s="3" t="s">
        <v>58</v>
      </c>
      <c r="AG3" s="3" t="s">
        <v>149</v>
      </c>
    </row>
    <row r="4" spans="3:49" ht="41.25" thickBot="1" x14ac:dyDescent="0.3">
      <c r="C4" s="127"/>
      <c r="D4" s="3" t="s">
        <v>143</v>
      </c>
      <c r="E4" s="3" t="s">
        <v>0</v>
      </c>
      <c r="F4" s="3" t="s">
        <v>143</v>
      </c>
      <c r="G4" s="3" t="s">
        <v>0</v>
      </c>
      <c r="H4" s="3" t="s">
        <v>143</v>
      </c>
      <c r="I4" s="3" t="s">
        <v>0</v>
      </c>
      <c r="J4" s="3" t="s">
        <v>143</v>
      </c>
      <c r="K4" s="3" t="s">
        <v>0</v>
      </c>
      <c r="L4" s="3" t="s">
        <v>143</v>
      </c>
      <c r="M4" s="3" t="s">
        <v>0</v>
      </c>
      <c r="N4" s="3" t="s">
        <v>143</v>
      </c>
      <c r="O4" s="3" t="s">
        <v>0</v>
      </c>
      <c r="P4" s="3" t="s">
        <v>143</v>
      </c>
      <c r="Q4" s="3" t="s">
        <v>0</v>
      </c>
      <c r="T4" s="99" t="s">
        <v>153</v>
      </c>
      <c r="U4" s="140" t="s">
        <v>60</v>
      </c>
      <c r="V4" s="137">
        <v>0</v>
      </c>
      <c r="W4" s="137">
        <v>0.95</v>
      </c>
      <c r="X4" s="137">
        <v>0.01</v>
      </c>
      <c r="Y4" s="137">
        <v>0.95</v>
      </c>
      <c r="Z4" s="137">
        <v>0.01</v>
      </c>
      <c r="AA4" s="137">
        <v>0.95</v>
      </c>
      <c r="AB4" s="137">
        <v>0.01</v>
      </c>
      <c r="AC4" s="137">
        <v>0.95</v>
      </c>
      <c r="AD4" s="137" t="s">
        <v>144</v>
      </c>
      <c r="AE4" s="137" t="s">
        <v>144</v>
      </c>
      <c r="AF4" s="137">
        <v>0.01</v>
      </c>
      <c r="AG4" s="139">
        <v>0.95</v>
      </c>
      <c r="AI4" s="99" t="s">
        <v>1</v>
      </c>
      <c r="AJ4" s="100">
        <v>3735.51</v>
      </c>
      <c r="AK4" s="118">
        <v>92.52</v>
      </c>
      <c r="AL4" s="100">
        <v>6276.24</v>
      </c>
      <c r="AM4" s="118">
        <v>90.22</v>
      </c>
      <c r="AN4" s="100">
        <v>6344.15</v>
      </c>
      <c r="AO4" s="118">
        <v>94.77</v>
      </c>
      <c r="AP4" s="118">
        <v>433.6</v>
      </c>
      <c r="AQ4" s="118">
        <v>96.57</v>
      </c>
      <c r="AR4" s="118">
        <v>462.39</v>
      </c>
      <c r="AS4" s="118">
        <v>92.75</v>
      </c>
      <c r="AT4" s="100">
        <v>4299.5600000000004</v>
      </c>
      <c r="AU4" s="118">
        <v>93.31</v>
      </c>
      <c r="AV4" s="100">
        <v>21551.45</v>
      </c>
      <c r="AW4" s="119">
        <v>92.72</v>
      </c>
    </row>
    <row r="5" spans="3:49" ht="27.75" thickBot="1" x14ac:dyDescent="0.35">
      <c r="C5" s="3" t="s">
        <v>143</v>
      </c>
      <c r="D5" s="3" t="s">
        <v>0</v>
      </c>
      <c r="E5" s="3" t="s">
        <v>143</v>
      </c>
      <c r="F5" s="3" t="s">
        <v>0</v>
      </c>
      <c r="G5" s="3" t="s">
        <v>143</v>
      </c>
      <c r="H5" s="3" t="s">
        <v>0</v>
      </c>
      <c r="I5" s="3" t="s">
        <v>143</v>
      </c>
      <c r="J5" s="3" t="s">
        <v>0</v>
      </c>
      <c r="K5" s="3" t="s">
        <v>143</v>
      </c>
      <c r="L5" s="3" t="s">
        <v>0</v>
      </c>
      <c r="M5" s="3" t="s">
        <v>143</v>
      </c>
      <c r="N5" s="3" t="s">
        <v>0</v>
      </c>
      <c r="O5" s="3" t="s">
        <v>143</v>
      </c>
      <c r="P5" s="3" t="s">
        <v>0</v>
      </c>
      <c r="Q5" s="96"/>
      <c r="T5" s="103" t="s">
        <v>174</v>
      </c>
      <c r="U5" s="141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0"/>
      <c r="AH5" s="5" t="s">
        <v>67</v>
      </c>
      <c r="AI5" s="103" t="s">
        <v>2</v>
      </c>
      <c r="AJ5" s="116">
        <v>32.799999999999997</v>
      </c>
      <c r="AK5" s="116">
        <v>0.81</v>
      </c>
      <c r="AL5" s="116">
        <v>54.17</v>
      </c>
      <c r="AM5" s="116">
        <v>0.78</v>
      </c>
      <c r="AN5" s="116">
        <v>69.17</v>
      </c>
      <c r="AO5" s="116">
        <v>1.03</v>
      </c>
      <c r="AP5" s="116">
        <v>3.55</v>
      </c>
      <c r="AQ5" s="116">
        <v>0.79</v>
      </c>
      <c r="AR5" s="116">
        <v>3.54</v>
      </c>
      <c r="AS5" s="116">
        <v>0.71</v>
      </c>
      <c r="AT5" s="116">
        <v>40.57</v>
      </c>
      <c r="AU5" s="116">
        <v>0.88</v>
      </c>
      <c r="AV5" s="116">
        <v>203.8</v>
      </c>
      <c r="AW5" s="117">
        <v>0.88</v>
      </c>
    </row>
    <row r="6" spans="3:49" ht="40.5" x14ac:dyDescent="0.3">
      <c r="C6" s="99" t="s">
        <v>1</v>
      </c>
      <c r="D6" s="100">
        <v>3443.58</v>
      </c>
      <c r="E6" s="120">
        <v>92.57</v>
      </c>
      <c r="F6" s="100">
        <v>5506.25</v>
      </c>
      <c r="G6" s="120">
        <v>91.48</v>
      </c>
      <c r="H6" s="100">
        <v>5255.5</v>
      </c>
      <c r="I6" s="120">
        <v>94.49</v>
      </c>
      <c r="J6" s="120">
        <v>395.21</v>
      </c>
      <c r="K6" s="120">
        <v>96.27</v>
      </c>
      <c r="L6" s="120">
        <v>429.38</v>
      </c>
      <c r="M6" s="120">
        <v>92.67</v>
      </c>
      <c r="N6" s="100">
        <v>4005.27</v>
      </c>
      <c r="O6" s="120">
        <v>92.43</v>
      </c>
      <c r="P6" s="100">
        <v>19035.189999999999</v>
      </c>
      <c r="Q6" s="121">
        <v>92.82</v>
      </c>
      <c r="T6" s="103" t="s">
        <v>33</v>
      </c>
      <c r="U6" s="124" t="s">
        <v>60</v>
      </c>
      <c r="V6" s="123">
        <v>0.05</v>
      </c>
      <c r="W6" s="123">
        <v>4.51</v>
      </c>
      <c r="X6" s="123">
        <v>0.48</v>
      </c>
      <c r="Y6" s="123">
        <v>4.47</v>
      </c>
      <c r="Z6" s="123">
        <v>1.01</v>
      </c>
      <c r="AA6" s="123">
        <v>4.4800000000000004</v>
      </c>
      <c r="AB6" s="123">
        <v>1.57</v>
      </c>
      <c r="AC6" s="123">
        <v>4.47</v>
      </c>
      <c r="AD6" s="123">
        <v>2.2000000000000002</v>
      </c>
      <c r="AE6" s="123">
        <v>4.49</v>
      </c>
      <c r="AF6" s="123">
        <v>1.01</v>
      </c>
      <c r="AG6" s="122">
        <v>4.4800000000000004</v>
      </c>
      <c r="AH6" s="5" t="s">
        <v>69</v>
      </c>
      <c r="AI6" s="103" t="s">
        <v>3</v>
      </c>
      <c r="AJ6" s="116">
        <v>32.799999999999997</v>
      </c>
      <c r="AK6" s="116">
        <v>0.81</v>
      </c>
      <c r="AL6" s="116">
        <v>54.17</v>
      </c>
      <c r="AM6" s="116">
        <v>0.78</v>
      </c>
      <c r="AN6" s="116">
        <v>69.17</v>
      </c>
      <c r="AO6" s="116">
        <v>1.03</v>
      </c>
      <c r="AP6" s="116">
        <v>3.55</v>
      </c>
      <c r="AQ6" s="116">
        <v>0.79</v>
      </c>
      <c r="AR6" s="116">
        <v>3.54</v>
      </c>
      <c r="AS6" s="116">
        <v>0.71</v>
      </c>
      <c r="AT6" s="116">
        <v>40.57</v>
      </c>
      <c r="AU6" s="116">
        <v>0.88</v>
      </c>
      <c r="AV6" s="116">
        <v>203.8</v>
      </c>
      <c r="AW6" s="117">
        <v>0.88</v>
      </c>
    </row>
    <row r="7" spans="3:49" ht="40.5" x14ac:dyDescent="0.3">
      <c r="C7" s="103" t="s">
        <v>2</v>
      </c>
      <c r="D7" s="123">
        <v>32.619999999999997</v>
      </c>
      <c r="E7" s="123">
        <v>0.88</v>
      </c>
      <c r="F7" s="123">
        <v>60.71</v>
      </c>
      <c r="G7" s="123">
        <v>1.01</v>
      </c>
      <c r="H7" s="123">
        <v>69.459999999999994</v>
      </c>
      <c r="I7" s="123">
        <v>1.25</v>
      </c>
      <c r="J7" s="123">
        <v>3.87</v>
      </c>
      <c r="K7" s="123">
        <v>0.94</v>
      </c>
      <c r="L7" s="123">
        <v>3.83</v>
      </c>
      <c r="M7" s="123">
        <v>0.83</v>
      </c>
      <c r="N7" s="123">
        <v>41.08</v>
      </c>
      <c r="O7" s="123">
        <v>0.95</v>
      </c>
      <c r="P7" s="123">
        <v>211.57</v>
      </c>
      <c r="Q7" s="122">
        <v>1.03</v>
      </c>
      <c r="T7" s="103" t="s">
        <v>45</v>
      </c>
      <c r="U7" s="124" t="s">
        <v>60</v>
      </c>
      <c r="V7" s="123">
        <v>0</v>
      </c>
      <c r="W7" s="123">
        <v>6.15</v>
      </c>
      <c r="X7" s="123">
        <v>0</v>
      </c>
      <c r="Y7" s="123">
        <v>6.15</v>
      </c>
      <c r="Z7" s="123">
        <v>0</v>
      </c>
      <c r="AA7" s="123">
        <v>6.15</v>
      </c>
      <c r="AB7" s="123">
        <v>0</v>
      </c>
      <c r="AC7" s="123">
        <v>6.15</v>
      </c>
      <c r="AD7" s="123">
        <v>0.02</v>
      </c>
      <c r="AE7" s="123">
        <v>6.99</v>
      </c>
      <c r="AF7" s="123">
        <v>0</v>
      </c>
      <c r="AG7" s="122">
        <v>6.69</v>
      </c>
      <c r="AH7" s="5" t="s">
        <v>69</v>
      </c>
      <c r="AI7" s="103" t="s">
        <v>175</v>
      </c>
      <c r="AJ7" s="116" t="s">
        <v>144</v>
      </c>
      <c r="AK7" s="116" t="s">
        <v>144</v>
      </c>
      <c r="AL7" s="116" t="s">
        <v>144</v>
      </c>
      <c r="AM7" s="116" t="s">
        <v>144</v>
      </c>
      <c r="AN7" s="116" t="s">
        <v>144</v>
      </c>
      <c r="AO7" s="116" t="s">
        <v>144</v>
      </c>
      <c r="AP7" s="116" t="s">
        <v>144</v>
      </c>
      <c r="AQ7" s="116" t="s">
        <v>144</v>
      </c>
      <c r="AR7" s="116" t="s">
        <v>144</v>
      </c>
      <c r="AS7" s="116" t="s">
        <v>144</v>
      </c>
      <c r="AT7" s="116" t="s">
        <v>144</v>
      </c>
      <c r="AU7" s="116" t="s">
        <v>144</v>
      </c>
      <c r="AV7" s="116" t="s">
        <v>144</v>
      </c>
      <c r="AW7" s="117" t="s">
        <v>144</v>
      </c>
    </row>
    <row r="8" spans="3:49" ht="15.75" x14ac:dyDescent="0.3">
      <c r="C8" s="103" t="s">
        <v>3</v>
      </c>
      <c r="D8" s="123">
        <v>32.619999999999997</v>
      </c>
      <c r="E8" s="123">
        <v>0.88</v>
      </c>
      <c r="F8" s="123">
        <v>60.71</v>
      </c>
      <c r="G8" s="123">
        <v>1.01</v>
      </c>
      <c r="H8" s="123">
        <v>69.459999999999994</v>
      </c>
      <c r="I8" s="123">
        <v>1.25</v>
      </c>
      <c r="J8" s="123">
        <v>3.87</v>
      </c>
      <c r="K8" s="123">
        <v>0.94</v>
      </c>
      <c r="L8" s="123">
        <v>3.83</v>
      </c>
      <c r="M8" s="123">
        <v>0.83</v>
      </c>
      <c r="N8" s="123">
        <v>41.08</v>
      </c>
      <c r="O8" s="123">
        <v>0.95</v>
      </c>
      <c r="P8" s="123">
        <v>211.57</v>
      </c>
      <c r="Q8" s="122">
        <v>1.03</v>
      </c>
      <c r="T8" s="103" t="s">
        <v>45</v>
      </c>
      <c r="U8" s="124" t="s">
        <v>62</v>
      </c>
      <c r="V8" s="123">
        <v>0.02</v>
      </c>
      <c r="W8" s="123">
        <v>4.05</v>
      </c>
      <c r="X8" s="123">
        <v>0.02</v>
      </c>
      <c r="Y8" s="123">
        <v>4.13</v>
      </c>
      <c r="Z8" s="123">
        <v>0.04</v>
      </c>
      <c r="AA8" s="123">
        <v>4.5599999999999996</v>
      </c>
      <c r="AB8" s="123">
        <v>0.03</v>
      </c>
      <c r="AC8" s="123">
        <v>4.28</v>
      </c>
      <c r="AD8" s="123">
        <v>0.02</v>
      </c>
      <c r="AE8" s="123">
        <v>3.64</v>
      </c>
      <c r="AF8" s="123">
        <v>0.03</v>
      </c>
      <c r="AG8" s="122">
        <v>4.3</v>
      </c>
      <c r="AH8" s="5" t="s">
        <v>69</v>
      </c>
      <c r="AI8" s="103" t="s">
        <v>4</v>
      </c>
      <c r="AJ8" s="97">
        <v>3690.33</v>
      </c>
      <c r="AK8" s="116">
        <v>91.4</v>
      </c>
      <c r="AL8" s="97">
        <v>6237.33</v>
      </c>
      <c r="AM8" s="116">
        <v>89.66</v>
      </c>
      <c r="AN8" s="97">
        <v>6272.55</v>
      </c>
      <c r="AO8" s="116">
        <v>93.7</v>
      </c>
      <c r="AP8" s="116">
        <v>429.73</v>
      </c>
      <c r="AQ8" s="116">
        <v>95.7</v>
      </c>
      <c r="AR8" s="116">
        <v>458.75</v>
      </c>
      <c r="AS8" s="116">
        <v>92.01</v>
      </c>
      <c r="AT8" s="97">
        <v>4267.59</v>
      </c>
      <c r="AU8" s="116">
        <v>92.62</v>
      </c>
      <c r="AV8" s="97">
        <v>21356.28</v>
      </c>
      <c r="AW8" s="117">
        <v>91.88</v>
      </c>
    </row>
    <row r="9" spans="3:49" ht="40.5" x14ac:dyDescent="0.3">
      <c r="C9" s="103" t="s">
        <v>175</v>
      </c>
      <c r="D9" s="123" t="s">
        <v>144</v>
      </c>
      <c r="E9" s="123" t="s">
        <v>144</v>
      </c>
      <c r="F9" s="123" t="s">
        <v>144</v>
      </c>
      <c r="G9" s="123" t="s">
        <v>144</v>
      </c>
      <c r="H9" s="123" t="s">
        <v>144</v>
      </c>
      <c r="I9" s="123" t="s">
        <v>144</v>
      </c>
      <c r="J9" s="123" t="s">
        <v>144</v>
      </c>
      <c r="K9" s="123" t="s">
        <v>144</v>
      </c>
      <c r="L9" s="123" t="s">
        <v>144</v>
      </c>
      <c r="M9" s="123" t="s">
        <v>144</v>
      </c>
      <c r="N9" s="123" t="s">
        <v>144</v>
      </c>
      <c r="O9" s="123" t="s">
        <v>144</v>
      </c>
      <c r="P9" s="123" t="s">
        <v>144</v>
      </c>
      <c r="Q9" s="122" t="s">
        <v>144</v>
      </c>
      <c r="T9" s="103" t="s">
        <v>34</v>
      </c>
      <c r="U9" s="124" t="s">
        <v>62</v>
      </c>
      <c r="V9" s="123">
        <v>0.22</v>
      </c>
      <c r="W9" s="123">
        <v>1.82</v>
      </c>
      <c r="X9" s="123">
        <v>2.67</v>
      </c>
      <c r="Y9" s="123">
        <v>1.5</v>
      </c>
      <c r="Z9" s="123">
        <v>4.3899999999999997</v>
      </c>
      <c r="AA9" s="123">
        <v>1.63</v>
      </c>
      <c r="AB9" s="123">
        <v>6.53</v>
      </c>
      <c r="AC9" s="123">
        <v>1.54</v>
      </c>
      <c r="AD9" s="123">
        <v>9.89</v>
      </c>
      <c r="AE9" s="123">
        <v>1.52</v>
      </c>
      <c r="AF9" s="123">
        <v>4.5</v>
      </c>
      <c r="AG9" s="122">
        <v>1.56</v>
      </c>
      <c r="AH9" s="5" t="s">
        <v>71</v>
      </c>
      <c r="AI9" s="103" t="s">
        <v>5</v>
      </c>
      <c r="AJ9" s="116">
        <v>539.52</v>
      </c>
      <c r="AK9" s="116">
        <v>13.36</v>
      </c>
      <c r="AL9" s="97">
        <v>1013.24</v>
      </c>
      <c r="AM9" s="116">
        <v>14.56</v>
      </c>
      <c r="AN9" s="116">
        <v>829.58</v>
      </c>
      <c r="AO9" s="116">
        <v>12.39</v>
      </c>
      <c r="AP9" s="116">
        <v>126.38</v>
      </c>
      <c r="AQ9" s="116">
        <v>28.15</v>
      </c>
      <c r="AR9" s="116">
        <v>67.290000000000006</v>
      </c>
      <c r="AS9" s="116">
        <v>13.5</v>
      </c>
      <c r="AT9" s="116">
        <v>464.24</v>
      </c>
      <c r="AU9" s="116">
        <v>10.08</v>
      </c>
      <c r="AV9" s="97">
        <v>3040.25</v>
      </c>
      <c r="AW9" s="117">
        <v>13.08</v>
      </c>
    </row>
    <row r="10" spans="3:49" ht="27" x14ac:dyDescent="0.3">
      <c r="C10" s="103" t="s">
        <v>4</v>
      </c>
      <c r="D10" s="97">
        <v>3395.65</v>
      </c>
      <c r="E10" s="123">
        <v>91.28</v>
      </c>
      <c r="F10" s="97">
        <v>5452.8</v>
      </c>
      <c r="G10" s="123">
        <v>90.6</v>
      </c>
      <c r="H10" s="97">
        <v>5180.58</v>
      </c>
      <c r="I10" s="123">
        <v>93.15</v>
      </c>
      <c r="J10" s="123">
        <v>390.97</v>
      </c>
      <c r="K10" s="123">
        <v>95.24</v>
      </c>
      <c r="L10" s="123">
        <v>425.34</v>
      </c>
      <c r="M10" s="123">
        <v>91.8</v>
      </c>
      <c r="N10" s="97">
        <v>3969.46</v>
      </c>
      <c r="O10" s="123">
        <v>91.6</v>
      </c>
      <c r="P10" s="97">
        <v>18814.8</v>
      </c>
      <c r="Q10" s="122">
        <v>91.75</v>
      </c>
      <c r="T10" s="103" t="s">
        <v>131</v>
      </c>
      <c r="U10" s="124" t="s">
        <v>173</v>
      </c>
      <c r="V10" s="123" t="s">
        <v>144</v>
      </c>
      <c r="W10" s="123" t="s">
        <v>144</v>
      </c>
      <c r="X10" s="123" t="s">
        <v>144</v>
      </c>
      <c r="Y10" s="123" t="s">
        <v>144</v>
      </c>
      <c r="Z10" s="123">
        <v>0</v>
      </c>
      <c r="AA10" s="123">
        <v>1.71</v>
      </c>
      <c r="AB10" s="123">
        <v>0.01</v>
      </c>
      <c r="AC10" s="123">
        <v>1.71</v>
      </c>
      <c r="AD10" s="123">
        <v>0.01</v>
      </c>
      <c r="AE10" s="123">
        <v>1.71</v>
      </c>
      <c r="AF10" s="123">
        <v>0</v>
      </c>
      <c r="AG10" s="122">
        <v>1.71</v>
      </c>
      <c r="AH10" s="5" t="s">
        <v>132</v>
      </c>
      <c r="AI10" s="103" t="s">
        <v>6</v>
      </c>
      <c r="AJ10" s="97">
        <v>1400.24</v>
      </c>
      <c r="AK10" s="116">
        <v>34.68</v>
      </c>
      <c r="AL10" s="97">
        <v>1994.85</v>
      </c>
      <c r="AM10" s="116">
        <v>28.67</v>
      </c>
      <c r="AN10" s="97">
        <v>1925.89</v>
      </c>
      <c r="AO10" s="116">
        <v>28.77</v>
      </c>
      <c r="AP10" s="116">
        <v>119.16</v>
      </c>
      <c r="AQ10" s="116">
        <v>26.54</v>
      </c>
      <c r="AR10" s="116">
        <v>161.52000000000001</v>
      </c>
      <c r="AS10" s="116">
        <v>32.4</v>
      </c>
      <c r="AT10" s="97">
        <v>2032.56</v>
      </c>
      <c r="AU10" s="116">
        <v>44.11</v>
      </c>
      <c r="AV10" s="97">
        <v>7634.21</v>
      </c>
      <c r="AW10" s="117">
        <v>32.840000000000003</v>
      </c>
    </row>
    <row r="11" spans="3:49" ht="40.5" x14ac:dyDescent="0.25">
      <c r="C11" s="103" t="s">
        <v>5</v>
      </c>
      <c r="D11" s="123">
        <v>475.25</v>
      </c>
      <c r="E11" s="123">
        <v>12.78</v>
      </c>
      <c r="F11" s="123">
        <v>824.82</v>
      </c>
      <c r="G11" s="123">
        <v>13.7</v>
      </c>
      <c r="H11" s="123">
        <v>583.6</v>
      </c>
      <c r="I11" s="123">
        <v>10.49</v>
      </c>
      <c r="J11" s="123">
        <v>100.85</v>
      </c>
      <c r="K11" s="123">
        <v>24.57</v>
      </c>
      <c r="L11" s="123">
        <v>68.069999999999993</v>
      </c>
      <c r="M11" s="123">
        <v>14.69</v>
      </c>
      <c r="N11" s="123">
        <v>434.73</v>
      </c>
      <c r="O11" s="123">
        <v>10.029999999999999</v>
      </c>
      <c r="P11" s="97">
        <v>2487.3200000000002</v>
      </c>
      <c r="Q11" s="122">
        <v>12.13</v>
      </c>
      <c r="T11" s="103" t="s">
        <v>131</v>
      </c>
      <c r="U11" s="124" t="s">
        <v>60</v>
      </c>
      <c r="V11" s="123" t="s">
        <v>144</v>
      </c>
      <c r="W11" s="123" t="s">
        <v>144</v>
      </c>
      <c r="X11" s="123" t="s">
        <v>144</v>
      </c>
      <c r="Y11" s="123" t="s">
        <v>144</v>
      </c>
      <c r="Z11" s="123">
        <v>0.01</v>
      </c>
      <c r="AA11" s="123">
        <v>4.71</v>
      </c>
      <c r="AB11" s="123" t="s">
        <v>144</v>
      </c>
      <c r="AC11" s="123" t="s">
        <v>144</v>
      </c>
      <c r="AD11" s="123">
        <v>0</v>
      </c>
      <c r="AE11" s="123">
        <v>4.71</v>
      </c>
      <c r="AF11" s="123">
        <v>0</v>
      </c>
      <c r="AG11" s="122">
        <v>4.71</v>
      </c>
      <c r="AI11" s="103" t="s">
        <v>7</v>
      </c>
      <c r="AJ11" s="116">
        <v>2.63</v>
      </c>
      <c r="AK11" s="116">
        <v>7.0000000000000007E-2</v>
      </c>
      <c r="AL11" s="116">
        <v>31.34</v>
      </c>
      <c r="AM11" s="116">
        <v>0.45</v>
      </c>
      <c r="AN11" s="116" t="s">
        <v>144</v>
      </c>
      <c r="AO11" s="116" t="s">
        <v>144</v>
      </c>
      <c r="AP11" s="116">
        <v>21.59</v>
      </c>
      <c r="AQ11" s="116">
        <v>4.8099999999999996</v>
      </c>
      <c r="AR11" s="116">
        <v>1.42</v>
      </c>
      <c r="AS11" s="116">
        <v>0.28000000000000003</v>
      </c>
      <c r="AT11" s="116">
        <v>2.13</v>
      </c>
      <c r="AU11" s="116">
        <v>0.05</v>
      </c>
      <c r="AV11" s="116">
        <v>59.11</v>
      </c>
      <c r="AW11" s="117">
        <v>0.25</v>
      </c>
    </row>
    <row r="12" spans="3:49" ht="54" x14ac:dyDescent="0.25">
      <c r="C12" s="103" t="s">
        <v>6</v>
      </c>
      <c r="D12" s="97">
        <v>1349.93</v>
      </c>
      <c r="E12" s="123">
        <v>36.29</v>
      </c>
      <c r="F12" s="97">
        <v>1804.38</v>
      </c>
      <c r="G12" s="123">
        <v>29.98</v>
      </c>
      <c r="H12" s="97">
        <v>1622.22</v>
      </c>
      <c r="I12" s="123">
        <v>29.17</v>
      </c>
      <c r="J12" s="123">
        <v>120.79</v>
      </c>
      <c r="K12" s="123">
        <v>29.42</v>
      </c>
      <c r="L12" s="123">
        <v>163.62</v>
      </c>
      <c r="M12" s="123">
        <v>35.31</v>
      </c>
      <c r="N12" s="97">
        <v>1988</v>
      </c>
      <c r="O12" s="123">
        <v>45.88</v>
      </c>
      <c r="P12" s="97">
        <v>7048.93</v>
      </c>
      <c r="Q12" s="122">
        <v>34.369999999999997</v>
      </c>
      <c r="T12" s="103" t="s">
        <v>131</v>
      </c>
      <c r="U12" s="124" t="s">
        <v>61</v>
      </c>
      <c r="V12" s="123" t="s">
        <v>144</v>
      </c>
      <c r="W12" s="123" t="s">
        <v>144</v>
      </c>
      <c r="X12" s="123" t="s">
        <v>144</v>
      </c>
      <c r="Y12" s="123" t="s">
        <v>144</v>
      </c>
      <c r="Z12" s="123">
        <v>0.05</v>
      </c>
      <c r="AA12" s="123">
        <v>3.1</v>
      </c>
      <c r="AB12" s="123">
        <v>0.06</v>
      </c>
      <c r="AC12" s="123">
        <v>3.02</v>
      </c>
      <c r="AD12" s="123">
        <v>7.0000000000000007E-2</v>
      </c>
      <c r="AE12" s="123">
        <v>3.03</v>
      </c>
      <c r="AF12" s="123">
        <v>0.04</v>
      </c>
      <c r="AG12" s="122">
        <v>3.06</v>
      </c>
      <c r="AI12" s="103" t="s">
        <v>111</v>
      </c>
      <c r="AJ12" s="116">
        <v>378.74</v>
      </c>
      <c r="AK12" s="116">
        <v>9.3800000000000008</v>
      </c>
      <c r="AL12" s="116">
        <v>631.42999999999995</v>
      </c>
      <c r="AM12" s="116">
        <v>9.08</v>
      </c>
      <c r="AN12" s="116">
        <v>711.61</v>
      </c>
      <c r="AO12" s="116">
        <v>10.63</v>
      </c>
      <c r="AP12" s="116">
        <v>68.56</v>
      </c>
      <c r="AQ12" s="116">
        <v>15.27</v>
      </c>
      <c r="AR12" s="116">
        <v>36.25</v>
      </c>
      <c r="AS12" s="116">
        <v>7.27</v>
      </c>
      <c r="AT12" s="116">
        <v>404.55</v>
      </c>
      <c r="AU12" s="116">
        <v>8.7799999999999994</v>
      </c>
      <c r="AV12" s="97">
        <v>2231.14</v>
      </c>
      <c r="AW12" s="117">
        <v>9.6</v>
      </c>
    </row>
    <row r="13" spans="3:49" ht="40.5" x14ac:dyDescent="0.25">
      <c r="C13" s="103" t="s">
        <v>7</v>
      </c>
      <c r="D13" s="123">
        <v>2.34</v>
      </c>
      <c r="E13" s="123">
        <v>0.06</v>
      </c>
      <c r="F13" s="123">
        <v>31.7</v>
      </c>
      <c r="G13" s="123">
        <v>0.53</v>
      </c>
      <c r="H13" s="123" t="s">
        <v>144</v>
      </c>
      <c r="I13" s="123" t="s">
        <v>144</v>
      </c>
      <c r="J13" s="123">
        <v>24.74</v>
      </c>
      <c r="K13" s="123">
        <v>6.03</v>
      </c>
      <c r="L13" s="123">
        <v>1.39</v>
      </c>
      <c r="M13" s="123">
        <v>0.3</v>
      </c>
      <c r="N13" s="123">
        <v>2.04</v>
      </c>
      <c r="O13" s="123">
        <v>0.05</v>
      </c>
      <c r="P13" s="123">
        <v>62.21</v>
      </c>
      <c r="Q13" s="122">
        <v>0.3</v>
      </c>
      <c r="T13" s="103" t="s">
        <v>48</v>
      </c>
      <c r="U13" s="124" t="s">
        <v>60</v>
      </c>
      <c r="V13" s="123">
        <v>0</v>
      </c>
      <c r="W13" s="123">
        <v>5.69</v>
      </c>
      <c r="X13" s="123">
        <v>0.06</v>
      </c>
      <c r="Y13" s="123">
        <v>5.7</v>
      </c>
      <c r="Z13" s="123">
        <v>0.08</v>
      </c>
      <c r="AA13" s="123">
        <v>5.81</v>
      </c>
      <c r="AB13" s="123">
        <v>0.08</v>
      </c>
      <c r="AC13" s="123">
        <v>5.77</v>
      </c>
      <c r="AD13" s="123">
        <v>0.13</v>
      </c>
      <c r="AE13" s="123">
        <v>5.83</v>
      </c>
      <c r="AF13" s="123">
        <v>7.0000000000000007E-2</v>
      </c>
      <c r="AG13" s="122">
        <v>5.79</v>
      </c>
      <c r="AI13" s="103" t="s">
        <v>8</v>
      </c>
      <c r="AJ13" s="116">
        <v>572.79999999999995</v>
      </c>
      <c r="AK13" s="116">
        <v>14.19</v>
      </c>
      <c r="AL13" s="97">
        <v>1004.99</v>
      </c>
      <c r="AM13" s="116">
        <v>14.45</v>
      </c>
      <c r="AN13" s="97">
        <v>1057.33</v>
      </c>
      <c r="AO13" s="116">
        <v>15.79</v>
      </c>
      <c r="AP13" s="116">
        <v>44.94</v>
      </c>
      <c r="AQ13" s="116">
        <v>10.01</v>
      </c>
      <c r="AR13" s="116">
        <v>70.62</v>
      </c>
      <c r="AS13" s="116">
        <v>14.17</v>
      </c>
      <c r="AT13" s="116">
        <v>756.34</v>
      </c>
      <c r="AU13" s="116">
        <v>16.41</v>
      </c>
      <c r="AV13" s="97">
        <v>3507.02</v>
      </c>
      <c r="AW13" s="117">
        <v>15.09</v>
      </c>
    </row>
    <row r="14" spans="3:49" ht="54" x14ac:dyDescent="0.25">
      <c r="C14" s="103" t="s">
        <v>111</v>
      </c>
      <c r="D14" s="123">
        <v>359.97</v>
      </c>
      <c r="E14" s="123">
        <v>9.68</v>
      </c>
      <c r="F14" s="123">
        <v>616.24</v>
      </c>
      <c r="G14" s="123">
        <v>10.24</v>
      </c>
      <c r="H14" s="123">
        <v>702.96</v>
      </c>
      <c r="I14" s="123">
        <v>12.64</v>
      </c>
      <c r="J14" s="123">
        <v>69.97</v>
      </c>
      <c r="K14" s="123">
        <v>17.04</v>
      </c>
      <c r="L14" s="123">
        <v>35.619999999999997</v>
      </c>
      <c r="M14" s="123">
        <v>7.69</v>
      </c>
      <c r="N14" s="123">
        <v>403.03</v>
      </c>
      <c r="O14" s="123">
        <v>9.3000000000000007</v>
      </c>
      <c r="P14" s="97">
        <v>2187.8000000000002</v>
      </c>
      <c r="Q14" s="122">
        <v>10.67</v>
      </c>
      <c r="T14" s="103" t="s">
        <v>48</v>
      </c>
      <c r="U14" s="124" t="s">
        <v>62</v>
      </c>
      <c r="V14" s="123">
        <v>1.29</v>
      </c>
      <c r="W14" s="123">
        <v>2.95</v>
      </c>
      <c r="X14" s="123">
        <v>4.47</v>
      </c>
      <c r="Y14" s="123">
        <v>2.89</v>
      </c>
      <c r="Z14" s="123">
        <v>8.39</v>
      </c>
      <c r="AA14" s="123">
        <v>2.88</v>
      </c>
      <c r="AB14" s="123">
        <v>10.52</v>
      </c>
      <c r="AC14" s="123">
        <v>2.87</v>
      </c>
      <c r="AD14" s="123">
        <v>13.61</v>
      </c>
      <c r="AE14" s="123">
        <v>2.9</v>
      </c>
      <c r="AF14" s="123">
        <v>7.61</v>
      </c>
      <c r="AG14" s="122">
        <v>2.88</v>
      </c>
      <c r="AI14" s="103" t="s">
        <v>9</v>
      </c>
      <c r="AJ14" s="116">
        <v>16.32</v>
      </c>
      <c r="AK14" s="116">
        <v>0.4</v>
      </c>
      <c r="AL14" s="116">
        <v>35.729999999999997</v>
      </c>
      <c r="AM14" s="116">
        <v>0.51</v>
      </c>
      <c r="AN14" s="116">
        <v>10.38</v>
      </c>
      <c r="AO14" s="116">
        <v>0.16</v>
      </c>
      <c r="AP14" s="116">
        <v>16.84</v>
      </c>
      <c r="AQ14" s="116">
        <v>3.75</v>
      </c>
      <c r="AR14" s="116">
        <v>1.23</v>
      </c>
      <c r="AS14" s="116">
        <v>0.25</v>
      </c>
      <c r="AT14" s="116">
        <v>34.35</v>
      </c>
      <c r="AU14" s="116">
        <v>0.75</v>
      </c>
      <c r="AV14" s="116">
        <v>114.85</v>
      </c>
      <c r="AW14" s="117">
        <v>0.49</v>
      </c>
    </row>
    <row r="15" spans="3:49" ht="27" x14ac:dyDescent="0.25">
      <c r="C15" s="103" t="s">
        <v>8</v>
      </c>
      <c r="D15" s="123">
        <v>559.54</v>
      </c>
      <c r="E15" s="123">
        <v>15.04</v>
      </c>
      <c r="F15" s="97">
        <v>1004.37</v>
      </c>
      <c r="G15" s="123">
        <v>16.690000000000001</v>
      </c>
      <c r="H15" s="97">
        <v>1050.1600000000001</v>
      </c>
      <c r="I15" s="123">
        <v>18.88</v>
      </c>
      <c r="J15" s="123">
        <v>51.42</v>
      </c>
      <c r="K15" s="123">
        <v>12.53</v>
      </c>
      <c r="L15" s="123">
        <v>72.75</v>
      </c>
      <c r="M15" s="123">
        <v>15.7</v>
      </c>
      <c r="N15" s="123">
        <v>774.52</v>
      </c>
      <c r="O15" s="123">
        <v>17.87</v>
      </c>
      <c r="P15" s="97">
        <v>3512.76</v>
      </c>
      <c r="Q15" s="122">
        <v>17.13</v>
      </c>
      <c r="T15" s="103" t="s">
        <v>48</v>
      </c>
      <c r="U15" s="124" t="s">
        <v>61</v>
      </c>
      <c r="V15" s="123" t="s">
        <v>144</v>
      </c>
      <c r="W15" s="123" t="s">
        <v>144</v>
      </c>
      <c r="X15" s="123">
        <v>0.02</v>
      </c>
      <c r="Y15" s="123">
        <v>2.58</v>
      </c>
      <c r="Z15" s="123">
        <v>0.23</v>
      </c>
      <c r="AA15" s="123">
        <v>3.21</v>
      </c>
      <c r="AB15" s="123">
        <v>0.33</v>
      </c>
      <c r="AC15" s="123">
        <v>2.96</v>
      </c>
      <c r="AD15" s="123">
        <v>0.56999999999999995</v>
      </c>
      <c r="AE15" s="123">
        <v>2.99</v>
      </c>
      <c r="AF15" s="123">
        <v>0.22</v>
      </c>
      <c r="AG15" s="122">
        <v>3.06</v>
      </c>
      <c r="AI15" s="103" t="s">
        <v>10</v>
      </c>
      <c r="AJ15" s="116">
        <v>777.2</v>
      </c>
      <c r="AK15" s="116">
        <v>19.25</v>
      </c>
      <c r="AL15" s="97">
        <v>1513.85</v>
      </c>
      <c r="AM15" s="116">
        <v>21.76</v>
      </c>
      <c r="AN15" s="97">
        <v>1734.69</v>
      </c>
      <c r="AO15" s="116">
        <v>25.91</v>
      </c>
      <c r="AP15" s="116">
        <v>32.119999999999997</v>
      </c>
      <c r="AQ15" s="116">
        <v>7.15</v>
      </c>
      <c r="AR15" s="116">
        <v>120.09</v>
      </c>
      <c r="AS15" s="116">
        <v>24.09</v>
      </c>
      <c r="AT15" s="116">
        <v>570.41999999999996</v>
      </c>
      <c r="AU15" s="116">
        <v>12.38</v>
      </c>
      <c r="AV15" s="97">
        <v>4748.37</v>
      </c>
      <c r="AW15" s="117">
        <v>20.43</v>
      </c>
    </row>
    <row r="16" spans="3:49" ht="40.5" x14ac:dyDescent="0.25">
      <c r="C16" s="103" t="s">
        <v>9</v>
      </c>
      <c r="D16" s="123">
        <v>16.260000000000002</v>
      </c>
      <c r="E16" s="123">
        <v>0.44</v>
      </c>
      <c r="F16" s="123">
        <v>35.83</v>
      </c>
      <c r="G16" s="123">
        <v>0.6</v>
      </c>
      <c r="H16" s="123">
        <v>10.34</v>
      </c>
      <c r="I16" s="123">
        <v>0.19</v>
      </c>
      <c r="J16" s="123">
        <v>17.04</v>
      </c>
      <c r="K16" s="123">
        <v>4.1500000000000004</v>
      </c>
      <c r="L16" s="123">
        <v>1.24</v>
      </c>
      <c r="M16" s="123">
        <v>0.27</v>
      </c>
      <c r="N16" s="123">
        <v>34.39</v>
      </c>
      <c r="O16" s="123">
        <v>0.79</v>
      </c>
      <c r="P16" s="123">
        <v>115.11</v>
      </c>
      <c r="Q16" s="122">
        <v>0.56000000000000005</v>
      </c>
      <c r="T16" s="103" t="s">
        <v>158</v>
      </c>
      <c r="U16" s="124" t="s">
        <v>62</v>
      </c>
      <c r="V16" s="123">
        <v>0.03</v>
      </c>
      <c r="W16" s="123">
        <v>2.59</v>
      </c>
      <c r="X16" s="123">
        <v>0.03</v>
      </c>
      <c r="Y16" s="123">
        <v>2.59</v>
      </c>
      <c r="Z16" s="123">
        <v>0.14000000000000001</v>
      </c>
      <c r="AA16" s="123">
        <v>2.59</v>
      </c>
      <c r="AB16" s="123">
        <v>0.08</v>
      </c>
      <c r="AC16" s="123">
        <v>2.59</v>
      </c>
      <c r="AD16" s="123">
        <v>7.0000000000000007E-2</v>
      </c>
      <c r="AE16" s="123">
        <v>2.59</v>
      </c>
      <c r="AF16" s="123">
        <v>0.08</v>
      </c>
      <c r="AG16" s="122">
        <v>2.59</v>
      </c>
      <c r="AI16" s="103" t="s">
        <v>11</v>
      </c>
      <c r="AJ16" s="116" t="s">
        <v>144</v>
      </c>
      <c r="AK16" s="116" t="s">
        <v>144</v>
      </c>
      <c r="AL16" s="116">
        <v>3.09</v>
      </c>
      <c r="AM16" s="116">
        <v>0.04</v>
      </c>
      <c r="AN16" s="116">
        <v>0.95</v>
      </c>
      <c r="AO16" s="116">
        <v>0.01</v>
      </c>
      <c r="AP16" s="116" t="s">
        <v>144</v>
      </c>
      <c r="AQ16" s="116" t="s">
        <v>144</v>
      </c>
      <c r="AR16" s="116">
        <v>0.16</v>
      </c>
      <c r="AS16" s="116">
        <v>0.03</v>
      </c>
      <c r="AT16" s="116">
        <v>2.83</v>
      </c>
      <c r="AU16" s="116">
        <v>0.06</v>
      </c>
      <c r="AV16" s="116">
        <v>7.03</v>
      </c>
      <c r="AW16" s="117">
        <v>0.03</v>
      </c>
    </row>
    <row r="17" spans="3:49" ht="27" x14ac:dyDescent="0.25">
      <c r="C17" s="103" t="s">
        <v>10</v>
      </c>
      <c r="D17" s="123">
        <v>623.08000000000004</v>
      </c>
      <c r="E17" s="123">
        <v>16.75</v>
      </c>
      <c r="F17" s="97">
        <v>1121.29</v>
      </c>
      <c r="G17" s="123">
        <v>18.63</v>
      </c>
      <c r="H17" s="97">
        <v>1204.93</v>
      </c>
      <c r="I17" s="123">
        <v>21.66</v>
      </c>
      <c r="J17" s="123">
        <v>5.64</v>
      </c>
      <c r="K17" s="123">
        <v>1.37</v>
      </c>
      <c r="L17" s="123">
        <v>81.569999999999993</v>
      </c>
      <c r="M17" s="123">
        <v>17.600000000000001</v>
      </c>
      <c r="N17" s="123">
        <v>327.89</v>
      </c>
      <c r="O17" s="123">
        <v>7.57</v>
      </c>
      <c r="P17" s="97">
        <v>3364.4</v>
      </c>
      <c r="Q17" s="122">
        <v>16.41</v>
      </c>
      <c r="T17" s="103" t="s">
        <v>41</v>
      </c>
      <c r="U17" s="124" t="s">
        <v>150</v>
      </c>
      <c r="V17" s="123">
        <v>7.0000000000000007E-2</v>
      </c>
      <c r="W17" s="123">
        <v>2.67</v>
      </c>
      <c r="X17" s="123">
        <v>0.13</v>
      </c>
      <c r="Y17" s="123">
        <v>2.94</v>
      </c>
      <c r="Z17" s="123">
        <v>0.21</v>
      </c>
      <c r="AA17" s="123">
        <v>2.98</v>
      </c>
      <c r="AB17" s="123">
        <v>0.36</v>
      </c>
      <c r="AC17" s="123">
        <v>2.69</v>
      </c>
      <c r="AD17" s="123">
        <v>0.27</v>
      </c>
      <c r="AE17" s="123">
        <v>2.57</v>
      </c>
      <c r="AF17" s="123">
        <v>0.21</v>
      </c>
      <c r="AG17" s="122">
        <v>2.8</v>
      </c>
      <c r="AI17" s="103" t="s">
        <v>176</v>
      </c>
      <c r="AJ17" s="116">
        <v>2.88</v>
      </c>
      <c r="AK17" s="116">
        <v>7.0000000000000007E-2</v>
      </c>
      <c r="AL17" s="116">
        <v>8.82</v>
      </c>
      <c r="AM17" s="116">
        <v>0.13</v>
      </c>
      <c r="AN17" s="116">
        <v>2.12</v>
      </c>
      <c r="AO17" s="116">
        <v>0.03</v>
      </c>
      <c r="AP17" s="116">
        <v>0.15</v>
      </c>
      <c r="AQ17" s="116">
        <v>0.03</v>
      </c>
      <c r="AR17" s="116">
        <v>0.16</v>
      </c>
      <c r="AS17" s="116">
        <v>0.03</v>
      </c>
      <c r="AT17" s="116">
        <v>0.18</v>
      </c>
      <c r="AU17" s="116">
        <v>0</v>
      </c>
      <c r="AV17" s="116">
        <v>14.31</v>
      </c>
      <c r="AW17" s="117">
        <v>0.06</v>
      </c>
    </row>
    <row r="18" spans="3:49" ht="40.5" x14ac:dyDescent="0.25">
      <c r="C18" s="103" t="s">
        <v>11</v>
      </c>
      <c r="D18" s="123" t="s">
        <v>144</v>
      </c>
      <c r="E18" s="123" t="s">
        <v>144</v>
      </c>
      <c r="F18" s="123">
        <v>2.99</v>
      </c>
      <c r="G18" s="123">
        <v>0.05</v>
      </c>
      <c r="H18" s="123">
        <v>0.92</v>
      </c>
      <c r="I18" s="123">
        <v>0.02</v>
      </c>
      <c r="J18" s="123" t="s">
        <v>144</v>
      </c>
      <c r="K18" s="123" t="s">
        <v>144</v>
      </c>
      <c r="L18" s="123">
        <v>0.15</v>
      </c>
      <c r="M18" s="123">
        <v>0.03</v>
      </c>
      <c r="N18" s="123">
        <v>2.74</v>
      </c>
      <c r="O18" s="123">
        <v>0.06</v>
      </c>
      <c r="P18" s="123">
        <v>6.8</v>
      </c>
      <c r="Q18" s="122">
        <v>0.03</v>
      </c>
      <c r="T18" s="103" t="s">
        <v>49</v>
      </c>
      <c r="U18" s="124" t="s">
        <v>62</v>
      </c>
      <c r="V18" s="123">
        <v>0.56000000000000005</v>
      </c>
      <c r="W18" s="123">
        <v>3.55</v>
      </c>
      <c r="X18" s="123">
        <v>1.24</v>
      </c>
      <c r="Y18" s="123">
        <v>3.37</v>
      </c>
      <c r="Z18" s="123">
        <v>1.78</v>
      </c>
      <c r="AA18" s="123">
        <v>3.27</v>
      </c>
      <c r="AB18" s="123">
        <v>1.7</v>
      </c>
      <c r="AC18" s="123">
        <v>3.28</v>
      </c>
      <c r="AD18" s="123">
        <v>2.74</v>
      </c>
      <c r="AE18" s="123">
        <v>3.39</v>
      </c>
      <c r="AF18" s="123">
        <v>1.6</v>
      </c>
      <c r="AG18" s="122">
        <v>3.33</v>
      </c>
      <c r="AI18" s="103" t="s">
        <v>13</v>
      </c>
      <c r="AJ18" s="116">
        <v>11.74</v>
      </c>
      <c r="AK18" s="116">
        <v>0.28999999999999998</v>
      </c>
      <c r="AL18" s="116">
        <v>-15.54</v>
      </c>
      <c r="AM18" s="116">
        <v>-0.22</v>
      </c>
      <c r="AN18" s="116">
        <v>0.67</v>
      </c>
      <c r="AO18" s="116">
        <v>0.01</v>
      </c>
      <c r="AP18" s="116">
        <v>-0.03</v>
      </c>
      <c r="AQ18" s="116">
        <v>-0.01</v>
      </c>
      <c r="AR18" s="116">
        <v>-0.01</v>
      </c>
      <c r="AS18" s="116">
        <v>0</v>
      </c>
      <c r="AT18" s="116">
        <v>-8.75</v>
      </c>
      <c r="AU18" s="116">
        <v>-0.19</v>
      </c>
      <c r="AV18" s="116">
        <v>-11.92</v>
      </c>
      <c r="AW18" s="117">
        <v>-0.05</v>
      </c>
    </row>
    <row r="19" spans="3:49" ht="40.5" x14ac:dyDescent="0.25">
      <c r="C19" s="103" t="s">
        <v>176</v>
      </c>
      <c r="D19" s="123">
        <v>9.27</v>
      </c>
      <c r="E19" s="123">
        <v>0.25</v>
      </c>
      <c r="F19" s="123">
        <v>11.17</v>
      </c>
      <c r="G19" s="123">
        <v>0.19</v>
      </c>
      <c r="H19" s="123">
        <v>5.45</v>
      </c>
      <c r="I19" s="123">
        <v>0.1</v>
      </c>
      <c r="J19" s="123">
        <v>0.53</v>
      </c>
      <c r="K19" s="123">
        <v>0.13</v>
      </c>
      <c r="L19" s="123">
        <v>0.92</v>
      </c>
      <c r="M19" s="123">
        <v>0.2</v>
      </c>
      <c r="N19" s="123">
        <v>2.12</v>
      </c>
      <c r="O19" s="123">
        <v>0.05</v>
      </c>
      <c r="P19" s="123">
        <v>29.46</v>
      </c>
      <c r="Q19" s="122">
        <v>0.14000000000000001</v>
      </c>
      <c r="T19" s="103" t="s">
        <v>38</v>
      </c>
      <c r="U19" s="124" t="s">
        <v>60</v>
      </c>
      <c r="V19" s="123">
        <v>0.19</v>
      </c>
      <c r="W19" s="123">
        <v>4.76</v>
      </c>
      <c r="X19" s="123">
        <v>2.63</v>
      </c>
      <c r="Y19" s="123">
        <v>4.74</v>
      </c>
      <c r="Z19" s="123">
        <v>4.2300000000000004</v>
      </c>
      <c r="AA19" s="123">
        <v>4.8099999999999996</v>
      </c>
      <c r="AB19" s="123">
        <v>7.15</v>
      </c>
      <c r="AC19" s="123">
        <v>4.76</v>
      </c>
      <c r="AD19" s="123">
        <v>9.6</v>
      </c>
      <c r="AE19" s="123">
        <v>4.75</v>
      </c>
      <c r="AF19" s="123">
        <v>4.5</v>
      </c>
      <c r="AG19" s="122">
        <v>4.78</v>
      </c>
      <c r="AI19" s="103" t="s">
        <v>177</v>
      </c>
      <c r="AJ19" s="116">
        <v>0.64</v>
      </c>
      <c r="AK19" s="116">
        <v>0.02</v>
      </c>
      <c r="AL19" s="116">
        <v>0.28000000000000003</v>
      </c>
      <c r="AM19" s="116">
        <v>0</v>
      </c>
      <c r="AN19" s="116">
        <v>1.76</v>
      </c>
      <c r="AO19" s="116">
        <v>0.03</v>
      </c>
      <c r="AP19" s="116">
        <v>0.34</v>
      </c>
      <c r="AQ19" s="116">
        <v>0.08</v>
      </c>
      <c r="AR19" s="116">
        <v>0.11</v>
      </c>
      <c r="AS19" s="116">
        <v>0.02</v>
      </c>
      <c r="AT19" s="116">
        <v>0.16</v>
      </c>
      <c r="AU19" s="116">
        <v>0</v>
      </c>
      <c r="AV19" s="116">
        <v>3.29</v>
      </c>
      <c r="AW19" s="117">
        <v>0.01</v>
      </c>
    </row>
    <row r="20" spans="3:49" ht="40.5" x14ac:dyDescent="0.25">
      <c r="C20" s="103" t="s">
        <v>13</v>
      </c>
      <c r="D20" s="123">
        <v>14.57</v>
      </c>
      <c r="E20" s="123">
        <v>0.39</v>
      </c>
      <c r="F20" s="123">
        <v>-9.74</v>
      </c>
      <c r="G20" s="123">
        <v>-0.16</v>
      </c>
      <c r="H20" s="123">
        <v>2.13</v>
      </c>
      <c r="I20" s="123">
        <v>0.04</v>
      </c>
      <c r="J20" s="123">
        <v>-0.02</v>
      </c>
      <c r="K20" s="123">
        <v>-0.01</v>
      </c>
      <c r="L20" s="123">
        <v>-0.08</v>
      </c>
      <c r="M20" s="123">
        <v>-0.02</v>
      </c>
      <c r="N20" s="123">
        <v>-6.61</v>
      </c>
      <c r="O20" s="123">
        <v>-0.15</v>
      </c>
      <c r="P20" s="123">
        <v>0.25</v>
      </c>
      <c r="Q20" s="122">
        <v>0</v>
      </c>
      <c r="T20" s="103" t="s">
        <v>39</v>
      </c>
      <c r="U20" s="124" t="s">
        <v>62</v>
      </c>
      <c r="V20" s="123">
        <v>0.64</v>
      </c>
      <c r="W20" s="123">
        <v>1.88</v>
      </c>
      <c r="X20" s="123">
        <v>7.24</v>
      </c>
      <c r="Y20" s="123">
        <v>1.71</v>
      </c>
      <c r="Z20" s="123">
        <v>12.75</v>
      </c>
      <c r="AA20" s="123">
        <v>1.77</v>
      </c>
      <c r="AB20" s="123">
        <v>19.91</v>
      </c>
      <c r="AC20" s="123">
        <v>1.72</v>
      </c>
      <c r="AD20" s="123">
        <v>24.69</v>
      </c>
      <c r="AE20" s="123">
        <v>1.68</v>
      </c>
      <c r="AF20" s="123">
        <v>12.61</v>
      </c>
      <c r="AG20" s="122">
        <v>1.73</v>
      </c>
      <c r="AI20" s="105" t="s">
        <v>15</v>
      </c>
      <c r="AJ20" s="116">
        <v>302.20999999999998</v>
      </c>
      <c r="AK20" s="116">
        <v>7.48</v>
      </c>
      <c r="AL20" s="116">
        <v>680.63</v>
      </c>
      <c r="AM20" s="116">
        <v>9.7799999999999994</v>
      </c>
      <c r="AN20" s="116">
        <v>350.09</v>
      </c>
      <c r="AO20" s="116">
        <v>5.23</v>
      </c>
      <c r="AP20" s="116">
        <v>15.42</v>
      </c>
      <c r="AQ20" s="116">
        <v>3.43</v>
      </c>
      <c r="AR20" s="116">
        <v>36.17</v>
      </c>
      <c r="AS20" s="116">
        <v>7.25</v>
      </c>
      <c r="AT20" s="116">
        <v>308.14</v>
      </c>
      <c r="AU20" s="116">
        <v>6.69</v>
      </c>
      <c r="AV20" s="97">
        <v>1692.66</v>
      </c>
      <c r="AW20" s="117">
        <v>7.28</v>
      </c>
    </row>
    <row r="21" spans="3:49" ht="40.5" x14ac:dyDescent="0.25">
      <c r="C21" s="103" t="s">
        <v>177</v>
      </c>
      <c r="D21" s="123">
        <v>0.74</v>
      </c>
      <c r="E21" s="123">
        <v>0.02</v>
      </c>
      <c r="F21" s="123">
        <v>2.48</v>
      </c>
      <c r="G21" s="123">
        <v>0.04</v>
      </c>
      <c r="H21" s="123">
        <v>3.33</v>
      </c>
      <c r="I21" s="123">
        <v>0.06</v>
      </c>
      <c r="J21" s="123">
        <v>0.4</v>
      </c>
      <c r="K21" s="123">
        <v>0.1</v>
      </c>
      <c r="L21" s="123">
        <v>0.28999999999999998</v>
      </c>
      <c r="M21" s="123">
        <v>0.06</v>
      </c>
      <c r="N21" s="123">
        <v>1.33</v>
      </c>
      <c r="O21" s="123">
        <v>0.03</v>
      </c>
      <c r="P21" s="123">
        <v>8.57</v>
      </c>
      <c r="Q21" s="122">
        <v>0.04</v>
      </c>
      <c r="T21" s="103" t="s">
        <v>42</v>
      </c>
      <c r="U21" s="124" t="s">
        <v>62</v>
      </c>
      <c r="V21" s="123">
        <v>0</v>
      </c>
      <c r="W21" s="123">
        <v>3.52</v>
      </c>
      <c r="X21" s="123">
        <v>0</v>
      </c>
      <c r="Y21" s="123">
        <v>3.53</v>
      </c>
      <c r="Z21" s="123">
        <v>0.01</v>
      </c>
      <c r="AA21" s="123">
        <v>3.58</v>
      </c>
      <c r="AB21" s="123">
        <v>0.05</v>
      </c>
      <c r="AC21" s="123">
        <v>3.56</v>
      </c>
      <c r="AD21" s="123">
        <v>0.03</v>
      </c>
      <c r="AE21" s="123">
        <v>3.58</v>
      </c>
      <c r="AF21" s="123">
        <v>0.02</v>
      </c>
      <c r="AG21" s="122">
        <v>3.57</v>
      </c>
      <c r="AI21" s="103" t="s">
        <v>2</v>
      </c>
      <c r="AJ21" s="116">
        <v>142.33000000000001</v>
      </c>
      <c r="AK21" s="116">
        <v>3.52</v>
      </c>
      <c r="AL21" s="116">
        <v>247.53</v>
      </c>
      <c r="AM21" s="116">
        <v>3.56</v>
      </c>
      <c r="AN21" s="116">
        <v>234.88</v>
      </c>
      <c r="AO21" s="116">
        <v>3.51</v>
      </c>
      <c r="AP21" s="116">
        <v>15.35</v>
      </c>
      <c r="AQ21" s="116">
        <v>3.42</v>
      </c>
      <c r="AR21" s="116">
        <v>17.41</v>
      </c>
      <c r="AS21" s="116">
        <v>3.49</v>
      </c>
      <c r="AT21" s="116">
        <v>183.62</v>
      </c>
      <c r="AU21" s="116">
        <v>3.99</v>
      </c>
      <c r="AV21" s="116">
        <v>841.13</v>
      </c>
      <c r="AW21" s="117">
        <v>3.62</v>
      </c>
    </row>
    <row r="22" spans="3:49" ht="40.5" x14ac:dyDescent="0.25">
      <c r="C22" s="105" t="s">
        <v>15</v>
      </c>
      <c r="D22" s="123">
        <v>276.36</v>
      </c>
      <c r="E22" s="123">
        <v>7.43</v>
      </c>
      <c r="F22" s="123">
        <v>512.53</v>
      </c>
      <c r="G22" s="123">
        <v>8.52</v>
      </c>
      <c r="H22" s="123">
        <v>306.19</v>
      </c>
      <c r="I22" s="123">
        <v>5.51</v>
      </c>
      <c r="J22" s="123">
        <v>15.3</v>
      </c>
      <c r="K22" s="123">
        <v>3.73</v>
      </c>
      <c r="L22" s="123">
        <v>33.97</v>
      </c>
      <c r="M22" s="123">
        <v>7.33</v>
      </c>
      <c r="N22" s="123">
        <v>328.03</v>
      </c>
      <c r="O22" s="123">
        <v>7.57</v>
      </c>
      <c r="P22" s="97">
        <v>1472.38</v>
      </c>
      <c r="Q22" s="122">
        <v>7.18</v>
      </c>
      <c r="T22" s="103" t="s">
        <v>35</v>
      </c>
      <c r="U22" s="124" t="s">
        <v>62</v>
      </c>
      <c r="V22" s="123">
        <v>0.04</v>
      </c>
      <c r="W22" s="123">
        <v>1.7</v>
      </c>
      <c r="X22" s="123">
        <v>0.01</v>
      </c>
      <c r="Y22" s="123">
        <v>1.49</v>
      </c>
      <c r="Z22" s="123">
        <v>0.05</v>
      </c>
      <c r="AA22" s="123">
        <v>1.67</v>
      </c>
      <c r="AB22" s="123">
        <v>0.04</v>
      </c>
      <c r="AC22" s="123">
        <v>1.91</v>
      </c>
      <c r="AD22" s="123">
        <v>0.03</v>
      </c>
      <c r="AE22" s="123">
        <v>1.53</v>
      </c>
      <c r="AF22" s="123">
        <v>0.04</v>
      </c>
      <c r="AG22" s="122">
        <v>1.69</v>
      </c>
      <c r="AI22" s="103" t="s">
        <v>16</v>
      </c>
      <c r="AJ22" s="116" t="s">
        <v>144</v>
      </c>
      <c r="AK22" s="116" t="s">
        <v>144</v>
      </c>
      <c r="AL22" s="116" t="s">
        <v>144</v>
      </c>
      <c r="AM22" s="116" t="s">
        <v>144</v>
      </c>
      <c r="AN22" s="116" t="s">
        <v>144</v>
      </c>
      <c r="AO22" s="116" t="s">
        <v>144</v>
      </c>
      <c r="AP22" s="116" t="s">
        <v>144</v>
      </c>
      <c r="AQ22" s="116" t="s">
        <v>144</v>
      </c>
      <c r="AR22" s="116" t="s">
        <v>144</v>
      </c>
      <c r="AS22" s="116" t="s">
        <v>144</v>
      </c>
      <c r="AT22" s="116" t="s">
        <v>144</v>
      </c>
      <c r="AU22" s="116" t="s">
        <v>144</v>
      </c>
      <c r="AV22" s="116" t="s">
        <v>144</v>
      </c>
      <c r="AW22" s="117" t="s">
        <v>144</v>
      </c>
    </row>
    <row r="23" spans="3:49" ht="27" x14ac:dyDescent="0.25">
      <c r="C23" s="103" t="s">
        <v>2</v>
      </c>
      <c r="D23" s="123">
        <v>142.47</v>
      </c>
      <c r="E23" s="123">
        <v>3.83</v>
      </c>
      <c r="F23" s="123">
        <v>221.84</v>
      </c>
      <c r="G23" s="123">
        <v>3.69</v>
      </c>
      <c r="H23" s="123">
        <v>204.75</v>
      </c>
      <c r="I23" s="123">
        <v>3.68</v>
      </c>
      <c r="J23" s="123">
        <v>15.19</v>
      </c>
      <c r="K23" s="123">
        <v>3.7</v>
      </c>
      <c r="L23" s="123">
        <v>18.690000000000001</v>
      </c>
      <c r="M23" s="123">
        <v>4.03</v>
      </c>
      <c r="N23" s="123">
        <v>194.65</v>
      </c>
      <c r="O23" s="123">
        <v>4.49</v>
      </c>
      <c r="P23" s="123">
        <v>797.59</v>
      </c>
      <c r="Q23" s="122">
        <v>3.89</v>
      </c>
      <c r="T23" s="103" t="s">
        <v>46</v>
      </c>
      <c r="U23" s="124" t="s">
        <v>60</v>
      </c>
      <c r="V23" s="123">
        <v>0</v>
      </c>
      <c r="W23" s="123">
        <v>17.93</v>
      </c>
      <c r="X23" s="123">
        <v>0.03</v>
      </c>
      <c r="Y23" s="123">
        <v>12.93</v>
      </c>
      <c r="Z23" s="123">
        <v>0.03</v>
      </c>
      <c r="AA23" s="123">
        <v>9.33</v>
      </c>
      <c r="AB23" s="123">
        <v>0.13</v>
      </c>
      <c r="AC23" s="123">
        <v>6.5</v>
      </c>
      <c r="AD23" s="123">
        <v>0.12</v>
      </c>
      <c r="AE23" s="123">
        <v>7.23</v>
      </c>
      <c r="AF23" s="123">
        <v>0.05</v>
      </c>
      <c r="AG23" s="122">
        <v>7.94</v>
      </c>
      <c r="AI23" s="103" t="s">
        <v>17</v>
      </c>
      <c r="AJ23" s="116">
        <v>142.33000000000001</v>
      </c>
      <c r="AK23" s="116">
        <v>3.52</v>
      </c>
      <c r="AL23" s="116">
        <v>247.53</v>
      </c>
      <c r="AM23" s="116">
        <v>3.56</v>
      </c>
      <c r="AN23" s="116">
        <v>234.88</v>
      </c>
      <c r="AO23" s="116">
        <v>3.51</v>
      </c>
      <c r="AP23" s="116">
        <v>15.35</v>
      </c>
      <c r="AQ23" s="116">
        <v>3.42</v>
      </c>
      <c r="AR23" s="116">
        <v>17.41</v>
      </c>
      <c r="AS23" s="116">
        <v>3.49</v>
      </c>
      <c r="AT23" s="116">
        <v>183.62</v>
      </c>
      <c r="AU23" s="116">
        <v>3.99</v>
      </c>
      <c r="AV23" s="116">
        <v>841.13</v>
      </c>
      <c r="AW23" s="117">
        <v>3.62</v>
      </c>
    </row>
    <row r="24" spans="3:49" ht="27" x14ac:dyDescent="0.25">
      <c r="C24" s="103" t="s">
        <v>16</v>
      </c>
      <c r="D24" s="123" t="s">
        <v>144</v>
      </c>
      <c r="E24" s="123" t="s">
        <v>144</v>
      </c>
      <c r="F24" s="123" t="s">
        <v>144</v>
      </c>
      <c r="G24" s="123" t="s">
        <v>144</v>
      </c>
      <c r="H24" s="123" t="s">
        <v>144</v>
      </c>
      <c r="I24" s="123" t="s">
        <v>144</v>
      </c>
      <c r="J24" s="123" t="s">
        <v>144</v>
      </c>
      <c r="K24" s="123" t="s">
        <v>144</v>
      </c>
      <c r="L24" s="123" t="s">
        <v>144</v>
      </c>
      <c r="M24" s="123" t="s">
        <v>144</v>
      </c>
      <c r="N24" s="123" t="s">
        <v>144</v>
      </c>
      <c r="O24" s="123" t="s">
        <v>144</v>
      </c>
      <c r="P24" s="123" t="s">
        <v>144</v>
      </c>
      <c r="Q24" s="122" t="s">
        <v>144</v>
      </c>
      <c r="T24" s="103" t="s">
        <v>46</v>
      </c>
      <c r="U24" s="124" t="s">
        <v>62</v>
      </c>
      <c r="V24" s="123">
        <v>0.95</v>
      </c>
      <c r="W24" s="123">
        <v>3.24</v>
      </c>
      <c r="X24" s="123">
        <v>3.18</v>
      </c>
      <c r="Y24" s="123">
        <v>3.14</v>
      </c>
      <c r="Z24" s="123">
        <v>6.24</v>
      </c>
      <c r="AA24" s="123">
        <v>3.15</v>
      </c>
      <c r="AB24" s="123">
        <v>6.72</v>
      </c>
      <c r="AC24" s="123">
        <v>3.13</v>
      </c>
      <c r="AD24" s="123">
        <v>8.25</v>
      </c>
      <c r="AE24" s="123">
        <v>3.14</v>
      </c>
      <c r="AF24" s="123">
        <v>5.2</v>
      </c>
      <c r="AG24" s="122">
        <v>3.15</v>
      </c>
      <c r="AI24" s="103" t="s">
        <v>4</v>
      </c>
      <c r="AJ24" s="116">
        <v>157.55000000000001</v>
      </c>
      <c r="AK24" s="116">
        <v>3.9</v>
      </c>
      <c r="AL24" s="116">
        <v>430.25</v>
      </c>
      <c r="AM24" s="116">
        <v>6.18</v>
      </c>
      <c r="AN24" s="116">
        <v>135.53</v>
      </c>
      <c r="AO24" s="116">
        <v>2.02</v>
      </c>
      <c r="AP24" s="116">
        <v>7.0000000000000007E-2</v>
      </c>
      <c r="AQ24" s="116">
        <v>0.02</v>
      </c>
      <c r="AR24" s="116">
        <v>18.75</v>
      </c>
      <c r="AS24" s="116">
        <v>3.76</v>
      </c>
      <c r="AT24" s="116">
        <v>127.42</v>
      </c>
      <c r="AU24" s="116">
        <v>2.77</v>
      </c>
      <c r="AV24" s="116">
        <v>869.57</v>
      </c>
      <c r="AW24" s="117">
        <v>3.74</v>
      </c>
    </row>
    <row r="25" spans="3:49" ht="27" x14ac:dyDescent="0.25">
      <c r="C25" s="103" t="s">
        <v>17</v>
      </c>
      <c r="D25" s="123">
        <v>142.47</v>
      </c>
      <c r="E25" s="123">
        <v>3.83</v>
      </c>
      <c r="F25" s="123">
        <v>221.84</v>
      </c>
      <c r="G25" s="123">
        <v>3.69</v>
      </c>
      <c r="H25" s="123">
        <v>204.75</v>
      </c>
      <c r="I25" s="123">
        <v>3.68</v>
      </c>
      <c r="J25" s="123">
        <v>15.19</v>
      </c>
      <c r="K25" s="123">
        <v>3.7</v>
      </c>
      <c r="L25" s="123">
        <v>18.690000000000001</v>
      </c>
      <c r="M25" s="123">
        <v>4.03</v>
      </c>
      <c r="N25" s="123">
        <v>194.65</v>
      </c>
      <c r="O25" s="123">
        <v>4.49</v>
      </c>
      <c r="P25" s="123">
        <v>797.59</v>
      </c>
      <c r="Q25" s="122">
        <v>3.89</v>
      </c>
      <c r="T25" s="103" t="s">
        <v>46</v>
      </c>
      <c r="U25" s="124" t="s">
        <v>61</v>
      </c>
      <c r="V25" s="123">
        <v>0.04</v>
      </c>
      <c r="W25" s="123">
        <v>3.4</v>
      </c>
      <c r="X25" s="123">
        <v>0.36</v>
      </c>
      <c r="Y25" s="123">
        <v>6.38</v>
      </c>
      <c r="Z25" s="123">
        <v>1.46</v>
      </c>
      <c r="AA25" s="123">
        <v>5.56</v>
      </c>
      <c r="AB25" s="123">
        <v>1.48</v>
      </c>
      <c r="AC25" s="123">
        <v>5.59</v>
      </c>
      <c r="AD25" s="123">
        <v>2.2599999999999998</v>
      </c>
      <c r="AE25" s="123">
        <v>5.04</v>
      </c>
      <c r="AF25" s="123">
        <v>1.1499999999999999</v>
      </c>
      <c r="AG25" s="122">
        <v>5.46</v>
      </c>
      <c r="AI25" s="103" t="s">
        <v>13</v>
      </c>
      <c r="AJ25" s="116">
        <v>2.34</v>
      </c>
      <c r="AK25" s="116">
        <v>0.06</v>
      </c>
      <c r="AL25" s="116">
        <v>2.85</v>
      </c>
      <c r="AM25" s="116">
        <v>0.04</v>
      </c>
      <c r="AN25" s="116">
        <v>-20.32</v>
      </c>
      <c r="AO25" s="116">
        <v>-0.3</v>
      </c>
      <c r="AP25" s="116" t="s">
        <v>144</v>
      </c>
      <c r="AQ25" s="116" t="s">
        <v>144</v>
      </c>
      <c r="AR25" s="116" t="s">
        <v>144</v>
      </c>
      <c r="AS25" s="116" t="s">
        <v>144</v>
      </c>
      <c r="AT25" s="116">
        <v>-2.9</v>
      </c>
      <c r="AU25" s="116">
        <v>-0.06</v>
      </c>
      <c r="AV25" s="116">
        <v>-18.04</v>
      </c>
      <c r="AW25" s="117">
        <v>-0.08</v>
      </c>
    </row>
    <row r="26" spans="3:49" ht="40.5" x14ac:dyDescent="0.25">
      <c r="C26" s="103" t="s">
        <v>4</v>
      </c>
      <c r="D26" s="123">
        <v>132.62</v>
      </c>
      <c r="E26" s="123">
        <v>3.57</v>
      </c>
      <c r="F26" s="123">
        <v>289.24</v>
      </c>
      <c r="G26" s="123">
        <v>4.8099999999999996</v>
      </c>
      <c r="H26" s="123">
        <v>108.6</v>
      </c>
      <c r="I26" s="123">
        <v>1.95</v>
      </c>
      <c r="J26" s="123">
        <v>0.11</v>
      </c>
      <c r="K26" s="123">
        <v>0.03</v>
      </c>
      <c r="L26" s="123">
        <v>15.26</v>
      </c>
      <c r="M26" s="123">
        <v>3.29</v>
      </c>
      <c r="N26" s="123">
        <v>133.91</v>
      </c>
      <c r="O26" s="123">
        <v>3.09</v>
      </c>
      <c r="P26" s="123">
        <v>679.75</v>
      </c>
      <c r="Q26" s="122">
        <v>3.31</v>
      </c>
      <c r="T26" s="103" t="s">
        <v>51</v>
      </c>
      <c r="U26" s="124" t="s">
        <v>63</v>
      </c>
      <c r="V26" s="123" t="s">
        <v>144</v>
      </c>
      <c r="W26" s="123" t="s">
        <v>144</v>
      </c>
      <c r="X26" s="123">
        <v>0</v>
      </c>
      <c r="Y26" s="123">
        <v>2.13</v>
      </c>
      <c r="Z26" s="123">
        <v>0</v>
      </c>
      <c r="AA26" s="123">
        <v>2.13</v>
      </c>
      <c r="AB26" s="123">
        <v>0</v>
      </c>
      <c r="AC26" s="123">
        <v>2.13</v>
      </c>
      <c r="AD26" s="123">
        <v>0</v>
      </c>
      <c r="AE26" s="123">
        <v>2.13</v>
      </c>
      <c r="AF26" s="123">
        <v>0</v>
      </c>
      <c r="AG26" s="122">
        <v>2.13</v>
      </c>
      <c r="AI26" s="103" t="s">
        <v>178</v>
      </c>
      <c r="AJ26" s="116">
        <v>0</v>
      </c>
      <c r="AK26" s="116">
        <v>0</v>
      </c>
      <c r="AL26" s="116">
        <v>0</v>
      </c>
      <c r="AM26" s="116">
        <v>0</v>
      </c>
      <c r="AN26" s="116">
        <v>0</v>
      </c>
      <c r="AO26" s="116">
        <v>0</v>
      </c>
      <c r="AP26" s="116">
        <v>0</v>
      </c>
      <c r="AQ26" s="116">
        <v>0</v>
      </c>
      <c r="AR26" s="116">
        <v>0</v>
      </c>
      <c r="AS26" s="116">
        <v>0</v>
      </c>
      <c r="AT26" s="116">
        <v>0</v>
      </c>
      <c r="AU26" s="116">
        <v>0</v>
      </c>
      <c r="AV26" s="116">
        <v>0.01</v>
      </c>
      <c r="AW26" s="117">
        <v>0</v>
      </c>
    </row>
    <row r="27" spans="3:49" ht="27" x14ac:dyDescent="0.25">
      <c r="C27" s="103" t="s">
        <v>13</v>
      </c>
      <c r="D27" s="123">
        <v>1.1599999999999999</v>
      </c>
      <c r="E27" s="123">
        <v>0.03</v>
      </c>
      <c r="F27" s="123">
        <v>1.24</v>
      </c>
      <c r="G27" s="123">
        <v>0.02</v>
      </c>
      <c r="H27" s="123">
        <v>-7.19</v>
      </c>
      <c r="I27" s="123">
        <v>-0.13</v>
      </c>
      <c r="J27" s="123" t="s">
        <v>144</v>
      </c>
      <c r="K27" s="123" t="s">
        <v>144</v>
      </c>
      <c r="L27" s="123" t="s">
        <v>144</v>
      </c>
      <c r="M27" s="123" t="s">
        <v>144</v>
      </c>
      <c r="N27" s="123">
        <v>-0.61</v>
      </c>
      <c r="O27" s="123">
        <v>-0.01</v>
      </c>
      <c r="P27" s="123">
        <v>-5.4</v>
      </c>
      <c r="Q27" s="122">
        <v>-0.03</v>
      </c>
      <c r="T27" s="103" t="s">
        <v>51</v>
      </c>
      <c r="U27" s="124" t="s">
        <v>62</v>
      </c>
      <c r="V27" s="123">
        <v>0.11</v>
      </c>
      <c r="W27" s="123">
        <v>3.51</v>
      </c>
      <c r="X27" s="123">
        <v>0.36</v>
      </c>
      <c r="Y27" s="123">
        <v>3.54</v>
      </c>
      <c r="Z27" s="123">
        <v>0.77</v>
      </c>
      <c r="AA27" s="123">
        <v>3.57</v>
      </c>
      <c r="AB27" s="123">
        <v>0.56000000000000005</v>
      </c>
      <c r="AC27" s="123">
        <v>3.58</v>
      </c>
      <c r="AD27" s="123">
        <v>0.56000000000000005</v>
      </c>
      <c r="AE27" s="123">
        <v>3.49</v>
      </c>
      <c r="AF27" s="123">
        <v>0.53</v>
      </c>
      <c r="AG27" s="122">
        <v>3.55</v>
      </c>
      <c r="AI27" s="105" t="s">
        <v>19</v>
      </c>
      <c r="AJ27" s="97">
        <v>4037.72</v>
      </c>
      <c r="AK27" s="116">
        <v>100</v>
      </c>
      <c r="AL27" s="97">
        <v>6956.87</v>
      </c>
      <c r="AM27" s="116">
        <v>100</v>
      </c>
      <c r="AN27" s="97">
        <v>6694.24</v>
      </c>
      <c r="AO27" s="116">
        <v>100</v>
      </c>
      <c r="AP27" s="116">
        <v>449.02</v>
      </c>
      <c r="AQ27" s="116">
        <v>100</v>
      </c>
      <c r="AR27" s="116">
        <v>498.56</v>
      </c>
      <c r="AS27" s="116">
        <v>100</v>
      </c>
      <c r="AT27" s="97">
        <v>4607.71</v>
      </c>
      <c r="AU27" s="116">
        <v>100</v>
      </c>
      <c r="AV27" s="97">
        <v>23244.12</v>
      </c>
      <c r="AW27" s="117">
        <v>100</v>
      </c>
    </row>
    <row r="28" spans="3:49" ht="40.5" x14ac:dyDescent="0.25">
      <c r="C28" s="103" t="s">
        <v>178</v>
      </c>
      <c r="D28" s="123">
        <v>0.11</v>
      </c>
      <c r="E28" s="123">
        <v>0</v>
      </c>
      <c r="F28" s="123">
        <v>0.21</v>
      </c>
      <c r="G28" s="123">
        <v>0</v>
      </c>
      <c r="H28" s="123">
        <v>0.03</v>
      </c>
      <c r="I28" s="123">
        <v>0</v>
      </c>
      <c r="J28" s="123">
        <v>0</v>
      </c>
      <c r="K28" s="123">
        <v>0</v>
      </c>
      <c r="L28" s="123">
        <v>0.01</v>
      </c>
      <c r="M28" s="123">
        <v>0</v>
      </c>
      <c r="N28" s="123">
        <v>7.0000000000000007E-2</v>
      </c>
      <c r="O28" s="123">
        <v>0</v>
      </c>
      <c r="P28" s="123">
        <v>0.44</v>
      </c>
      <c r="Q28" s="122">
        <v>0</v>
      </c>
      <c r="T28" s="103" t="s">
        <v>36</v>
      </c>
      <c r="U28" s="124" t="s">
        <v>62</v>
      </c>
      <c r="V28" s="123">
        <v>0</v>
      </c>
      <c r="W28" s="123">
        <v>1.49</v>
      </c>
      <c r="X28" s="123">
        <v>0.01</v>
      </c>
      <c r="Y28" s="123">
        <v>1.42</v>
      </c>
      <c r="Z28" s="123">
        <v>0.01</v>
      </c>
      <c r="AA28" s="123">
        <v>1.38</v>
      </c>
      <c r="AB28" s="123">
        <v>0.01</v>
      </c>
      <c r="AC28" s="123">
        <v>1.4</v>
      </c>
      <c r="AD28" s="123">
        <v>0.01</v>
      </c>
      <c r="AE28" s="123">
        <v>1.41</v>
      </c>
      <c r="AF28" s="123">
        <v>0.01</v>
      </c>
      <c r="AG28" s="122">
        <v>1.4</v>
      </c>
      <c r="AI28" s="105" t="s">
        <v>20</v>
      </c>
      <c r="AJ28" s="116">
        <v>175.13</v>
      </c>
      <c r="AK28" s="116">
        <v>4.34</v>
      </c>
      <c r="AL28" s="116">
        <v>301.7</v>
      </c>
      <c r="AM28" s="116">
        <v>4.34</v>
      </c>
      <c r="AN28" s="116">
        <v>304.05</v>
      </c>
      <c r="AO28" s="116">
        <v>4.54</v>
      </c>
      <c r="AP28" s="116">
        <v>18.899999999999999</v>
      </c>
      <c r="AQ28" s="116">
        <v>4.21</v>
      </c>
      <c r="AR28" s="116">
        <v>20.96</v>
      </c>
      <c r="AS28" s="116">
        <v>4.2</v>
      </c>
      <c r="AT28" s="116">
        <v>224.19</v>
      </c>
      <c r="AU28" s="116">
        <v>4.87</v>
      </c>
      <c r="AV28" s="97">
        <v>1044.93</v>
      </c>
      <c r="AW28" s="117">
        <v>4.5</v>
      </c>
    </row>
    <row r="29" spans="3:49" ht="54" x14ac:dyDescent="0.25">
      <c r="C29" s="105" t="s">
        <v>19</v>
      </c>
      <c r="D29" s="97">
        <v>3719.94</v>
      </c>
      <c r="E29" s="123">
        <v>100</v>
      </c>
      <c r="F29" s="97">
        <v>6018.78</v>
      </c>
      <c r="G29" s="123">
        <v>100</v>
      </c>
      <c r="H29" s="97">
        <v>5561.69</v>
      </c>
      <c r="I29" s="123">
        <v>100</v>
      </c>
      <c r="J29" s="123">
        <v>410.52</v>
      </c>
      <c r="K29" s="123">
        <v>100</v>
      </c>
      <c r="L29" s="123">
        <v>463.35</v>
      </c>
      <c r="M29" s="123">
        <v>100</v>
      </c>
      <c r="N29" s="97">
        <v>4333.3</v>
      </c>
      <c r="O29" s="123">
        <v>100</v>
      </c>
      <c r="P29" s="97">
        <v>20507.57</v>
      </c>
      <c r="Q29" s="122">
        <v>100</v>
      </c>
      <c r="T29" s="103" t="s">
        <v>151</v>
      </c>
      <c r="U29" s="129" t="s">
        <v>60</v>
      </c>
      <c r="V29" s="128">
        <v>4.68</v>
      </c>
      <c r="W29" s="128">
        <v>0.36</v>
      </c>
      <c r="X29" s="128">
        <v>4.26</v>
      </c>
      <c r="Y29" s="128">
        <v>0.38</v>
      </c>
      <c r="Z29" s="128">
        <v>2.3199999999999998</v>
      </c>
      <c r="AA29" s="128">
        <v>0.39</v>
      </c>
      <c r="AB29" s="128">
        <v>6.53</v>
      </c>
      <c r="AC29" s="128">
        <v>0.38</v>
      </c>
      <c r="AD29" s="128">
        <v>9.1</v>
      </c>
      <c r="AE29" s="128">
        <v>0.39</v>
      </c>
      <c r="AF29" s="128">
        <v>4.63</v>
      </c>
      <c r="AG29" s="130">
        <v>0.38</v>
      </c>
      <c r="AI29" s="105" t="s">
        <v>21</v>
      </c>
      <c r="AJ29" s="97">
        <v>3847.88</v>
      </c>
      <c r="AK29" s="116">
        <v>95.3</v>
      </c>
      <c r="AL29" s="97">
        <v>6667.59</v>
      </c>
      <c r="AM29" s="116">
        <v>95.84</v>
      </c>
      <c r="AN29" s="97">
        <v>6408.08</v>
      </c>
      <c r="AO29" s="116">
        <v>95.73</v>
      </c>
      <c r="AP29" s="116">
        <v>429.8</v>
      </c>
      <c r="AQ29" s="116">
        <v>95.72</v>
      </c>
      <c r="AR29" s="116">
        <v>477.5</v>
      </c>
      <c r="AS29" s="116">
        <v>95.78</v>
      </c>
      <c r="AT29" s="97">
        <v>4395.01</v>
      </c>
      <c r="AU29" s="116">
        <v>95.38</v>
      </c>
      <c r="AV29" s="97">
        <v>22225.85</v>
      </c>
      <c r="AW29" s="117">
        <v>95.62</v>
      </c>
    </row>
    <row r="30" spans="3:49" ht="40.5" x14ac:dyDescent="0.25">
      <c r="C30" s="105" t="s">
        <v>20</v>
      </c>
      <c r="D30" s="123">
        <v>175.08</v>
      </c>
      <c r="E30" s="123">
        <v>4.71</v>
      </c>
      <c r="F30" s="123">
        <v>282.55</v>
      </c>
      <c r="G30" s="123">
        <v>4.6900000000000004</v>
      </c>
      <c r="H30" s="123">
        <v>274.20999999999998</v>
      </c>
      <c r="I30" s="123">
        <v>4.93</v>
      </c>
      <c r="J30" s="123">
        <v>19.059999999999999</v>
      </c>
      <c r="K30" s="123">
        <v>4.6399999999999997</v>
      </c>
      <c r="L30" s="123">
        <v>22.53</v>
      </c>
      <c r="M30" s="123">
        <v>4.8600000000000003</v>
      </c>
      <c r="N30" s="123">
        <v>235.73</v>
      </c>
      <c r="O30" s="123">
        <v>5.44</v>
      </c>
      <c r="P30" s="97">
        <v>1009.16</v>
      </c>
      <c r="Q30" s="122">
        <v>4.92</v>
      </c>
      <c r="T30" s="103" t="s">
        <v>50</v>
      </c>
      <c r="U30" s="129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30"/>
      <c r="AI30" s="105" t="s">
        <v>22</v>
      </c>
      <c r="AJ30" s="116">
        <v>14.08</v>
      </c>
      <c r="AK30" s="116">
        <v>0.35</v>
      </c>
      <c r="AL30" s="116">
        <v>-12.7</v>
      </c>
      <c r="AM30" s="116">
        <v>-0.18</v>
      </c>
      <c r="AN30" s="116">
        <v>-19.649999999999999</v>
      </c>
      <c r="AO30" s="116">
        <v>-0.28999999999999998</v>
      </c>
      <c r="AP30" s="116">
        <v>-0.03</v>
      </c>
      <c r="AQ30" s="116">
        <v>-0.01</v>
      </c>
      <c r="AR30" s="116">
        <v>-0.01</v>
      </c>
      <c r="AS30" s="116">
        <v>0</v>
      </c>
      <c r="AT30" s="116">
        <v>-11.65</v>
      </c>
      <c r="AU30" s="116">
        <v>-0.25</v>
      </c>
      <c r="AV30" s="116">
        <v>-29.96</v>
      </c>
      <c r="AW30" s="117">
        <v>-0.13</v>
      </c>
    </row>
    <row r="31" spans="3:49" ht="27.75" thickBot="1" x14ac:dyDescent="0.3">
      <c r="C31" s="105" t="s">
        <v>21</v>
      </c>
      <c r="D31" s="97">
        <v>3528.28</v>
      </c>
      <c r="E31" s="123">
        <v>94.85</v>
      </c>
      <c r="F31" s="97">
        <v>5742.03</v>
      </c>
      <c r="G31" s="123">
        <v>95.4</v>
      </c>
      <c r="H31" s="97">
        <v>5289.18</v>
      </c>
      <c r="I31" s="123">
        <v>95.1</v>
      </c>
      <c r="J31" s="123">
        <v>391.08</v>
      </c>
      <c r="K31" s="123">
        <v>95.27</v>
      </c>
      <c r="L31" s="123">
        <v>440.6</v>
      </c>
      <c r="M31" s="123">
        <v>95.09</v>
      </c>
      <c r="N31" s="97">
        <v>4103.37</v>
      </c>
      <c r="O31" s="123">
        <v>94.69</v>
      </c>
      <c r="P31" s="97">
        <v>19494.55</v>
      </c>
      <c r="Q31" s="122">
        <v>95.06</v>
      </c>
      <c r="T31" s="103" t="s">
        <v>50</v>
      </c>
      <c r="U31" s="124" t="s">
        <v>62</v>
      </c>
      <c r="V31" s="123">
        <v>0.14000000000000001</v>
      </c>
      <c r="W31" s="123">
        <v>2.82</v>
      </c>
      <c r="X31" s="123">
        <v>0.93</v>
      </c>
      <c r="Y31" s="123">
        <v>2.59</v>
      </c>
      <c r="Z31" s="123">
        <v>1.48</v>
      </c>
      <c r="AA31" s="123">
        <v>2.35</v>
      </c>
      <c r="AB31" s="123">
        <v>4.53</v>
      </c>
      <c r="AC31" s="123">
        <v>2.33</v>
      </c>
      <c r="AD31" s="123">
        <v>7.3</v>
      </c>
      <c r="AE31" s="123">
        <v>2.48</v>
      </c>
      <c r="AF31" s="123">
        <v>2.4500000000000002</v>
      </c>
      <c r="AG31" s="122">
        <v>2.42</v>
      </c>
      <c r="AI31" s="106" t="s">
        <v>23</v>
      </c>
      <c r="AJ31" s="107">
        <v>0.64</v>
      </c>
      <c r="AK31" s="107">
        <v>0.02</v>
      </c>
      <c r="AL31" s="107">
        <v>0.28000000000000003</v>
      </c>
      <c r="AM31" s="107">
        <v>0</v>
      </c>
      <c r="AN31" s="107">
        <v>1.76</v>
      </c>
      <c r="AO31" s="107">
        <v>0.03</v>
      </c>
      <c r="AP31" s="107">
        <v>0.34</v>
      </c>
      <c r="AQ31" s="107">
        <v>0.08</v>
      </c>
      <c r="AR31" s="107">
        <v>0.11</v>
      </c>
      <c r="AS31" s="107">
        <v>0.02</v>
      </c>
      <c r="AT31" s="107">
        <v>0.16</v>
      </c>
      <c r="AU31" s="107">
        <v>0</v>
      </c>
      <c r="AV31" s="107">
        <v>3.3</v>
      </c>
      <c r="AW31" s="108">
        <v>0.01</v>
      </c>
    </row>
    <row r="32" spans="3:49" ht="27" x14ac:dyDescent="0.25">
      <c r="C32" s="105" t="s">
        <v>22</v>
      </c>
      <c r="D32" s="123">
        <v>15.73</v>
      </c>
      <c r="E32" s="123">
        <v>0.42</v>
      </c>
      <c r="F32" s="123">
        <v>-8.5</v>
      </c>
      <c r="G32" s="123">
        <v>-0.14000000000000001</v>
      </c>
      <c r="H32" s="123">
        <v>-5.0599999999999996</v>
      </c>
      <c r="I32" s="123">
        <v>-0.09</v>
      </c>
      <c r="J32" s="123">
        <v>-0.02</v>
      </c>
      <c r="K32" s="123">
        <v>-0.01</v>
      </c>
      <c r="L32" s="123">
        <v>-0.08</v>
      </c>
      <c r="M32" s="123">
        <v>-0.02</v>
      </c>
      <c r="N32" s="123">
        <v>-7.21</v>
      </c>
      <c r="O32" s="123">
        <v>-0.17</v>
      </c>
      <c r="P32" s="123">
        <v>-5.15</v>
      </c>
      <c r="Q32" s="122">
        <v>-0.03</v>
      </c>
      <c r="T32" s="103" t="s">
        <v>152</v>
      </c>
      <c r="U32" s="129" t="s">
        <v>172</v>
      </c>
      <c r="V32" s="128" t="s">
        <v>144</v>
      </c>
      <c r="W32" s="128" t="s">
        <v>144</v>
      </c>
      <c r="X32" s="128" t="s">
        <v>144</v>
      </c>
      <c r="Y32" s="128" t="s">
        <v>144</v>
      </c>
      <c r="Z32" s="128">
        <v>0</v>
      </c>
      <c r="AA32" s="128">
        <v>10.7</v>
      </c>
      <c r="AB32" s="128">
        <v>0.01</v>
      </c>
      <c r="AC32" s="128">
        <v>10.7</v>
      </c>
      <c r="AD32" s="128">
        <v>0.01</v>
      </c>
      <c r="AE32" s="128">
        <v>10.7</v>
      </c>
      <c r="AF32" s="128">
        <v>0</v>
      </c>
      <c r="AG32" s="130">
        <v>10.7</v>
      </c>
    </row>
    <row r="33" spans="3:47" ht="27.75" thickBot="1" x14ac:dyDescent="0.3">
      <c r="C33" s="106" t="s">
        <v>23</v>
      </c>
      <c r="D33" s="107">
        <v>0.85</v>
      </c>
      <c r="E33" s="107">
        <v>0.02</v>
      </c>
      <c r="F33" s="107">
        <v>2.69</v>
      </c>
      <c r="G33" s="107">
        <v>0.04</v>
      </c>
      <c r="H33" s="107">
        <v>3.36</v>
      </c>
      <c r="I33" s="107">
        <v>0.06</v>
      </c>
      <c r="J33" s="107">
        <v>0.4</v>
      </c>
      <c r="K33" s="107">
        <v>0.1</v>
      </c>
      <c r="L33" s="107">
        <v>0.3</v>
      </c>
      <c r="M33" s="107">
        <v>7.0000000000000007E-2</v>
      </c>
      <c r="N33" s="107">
        <v>1.4</v>
      </c>
      <c r="O33" s="107">
        <v>0.03</v>
      </c>
      <c r="P33" s="107">
        <v>9.01</v>
      </c>
      <c r="Q33" s="108">
        <v>0.04</v>
      </c>
      <c r="T33" s="103" t="s">
        <v>53</v>
      </c>
      <c r="U33" s="129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30"/>
    </row>
    <row r="34" spans="3:47" ht="27.75" thickBot="1" x14ac:dyDescent="0.3">
      <c r="C34" s="3" t="s">
        <v>31</v>
      </c>
      <c r="D34" s="3" t="s">
        <v>145</v>
      </c>
      <c r="E34" s="3" t="s">
        <v>155</v>
      </c>
      <c r="F34" s="3" t="s">
        <v>156</v>
      </c>
      <c r="G34" s="3" t="s">
        <v>157</v>
      </c>
      <c r="H34" s="3" t="s">
        <v>32</v>
      </c>
      <c r="I34" s="3" t="s">
        <v>180</v>
      </c>
      <c r="J34" s="131">
        <v>7.84</v>
      </c>
      <c r="K34" s="133">
        <v>0.01</v>
      </c>
      <c r="L34" s="133">
        <v>7.84</v>
      </c>
      <c r="M34" s="133">
        <v>0.01</v>
      </c>
      <c r="N34" s="133">
        <v>7.84</v>
      </c>
      <c r="O34" s="133">
        <v>0</v>
      </c>
      <c r="P34" s="142">
        <v>7.84</v>
      </c>
      <c r="T34" s="103" t="s">
        <v>53</v>
      </c>
      <c r="U34" s="124" t="s">
        <v>65</v>
      </c>
      <c r="V34" s="123" t="s">
        <v>144</v>
      </c>
      <c r="W34" s="123" t="s">
        <v>144</v>
      </c>
      <c r="X34" s="123">
        <v>0.02</v>
      </c>
      <c r="Y34" s="123">
        <v>6.2</v>
      </c>
      <c r="Z34" s="123">
        <v>0.02</v>
      </c>
      <c r="AA34" s="123">
        <v>6.2</v>
      </c>
      <c r="AB34" s="123">
        <v>0.04</v>
      </c>
      <c r="AC34" s="123">
        <v>6.2</v>
      </c>
      <c r="AD34" s="123">
        <v>0.02</v>
      </c>
      <c r="AE34" s="123">
        <v>6.2</v>
      </c>
      <c r="AF34" s="123">
        <v>0.02</v>
      </c>
      <c r="AG34" s="122">
        <v>6.2</v>
      </c>
    </row>
    <row r="35" spans="3:47" ht="15" customHeight="1" x14ac:dyDescent="0.25">
      <c r="C35" s="109" t="s">
        <v>67</v>
      </c>
      <c r="D35" s="120">
        <v>1841</v>
      </c>
      <c r="E35" s="120">
        <v>1672</v>
      </c>
      <c r="F35" s="120">
        <v>1682</v>
      </c>
      <c r="G35" s="120">
        <v>1669</v>
      </c>
      <c r="H35" s="120">
        <v>1769</v>
      </c>
      <c r="I35" s="121">
        <v>1704</v>
      </c>
      <c r="J35" s="132"/>
      <c r="K35" s="134"/>
      <c r="L35" s="134"/>
      <c r="M35" s="134"/>
      <c r="N35" s="134"/>
      <c r="O35" s="134"/>
      <c r="P35" s="143"/>
      <c r="T35" s="103" t="s">
        <v>53</v>
      </c>
      <c r="U35" s="124" t="s">
        <v>62</v>
      </c>
      <c r="V35" s="123">
        <v>0.01</v>
      </c>
      <c r="W35" s="123">
        <v>2.96</v>
      </c>
      <c r="X35" s="123">
        <v>0.03</v>
      </c>
      <c r="Y35" s="123">
        <v>2.96</v>
      </c>
      <c r="Z35" s="123">
        <v>0.04</v>
      </c>
      <c r="AA35" s="123">
        <v>2.96</v>
      </c>
      <c r="AB35" s="123">
        <v>0.04</v>
      </c>
      <c r="AC35" s="123">
        <v>2.96</v>
      </c>
      <c r="AD35" s="123">
        <v>0.01</v>
      </c>
      <c r="AE35" s="123">
        <v>2.96</v>
      </c>
      <c r="AF35" s="123">
        <v>0.03</v>
      </c>
      <c r="AG35" s="122">
        <v>2.96</v>
      </c>
    </row>
    <row r="36" spans="3:47" ht="15.75" x14ac:dyDescent="0.3">
      <c r="C36" s="103" t="s">
        <v>34</v>
      </c>
      <c r="D36" s="123">
        <v>4919</v>
      </c>
      <c r="E36" s="123">
        <v>2588</v>
      </c>
      <c r="F36" s="123">
        <v>3486</v>
      </c>
      <c r="G36" s="123">
        <v>2783</v>
      </c>
      <c r="H36" s="123">
        <v>2569</v>
      </c>
      <c r="I36" s="122">
        <v>2973</v>
      </c>
      <c r="J36" s="114">
        <v>6.03</v>
      </c>
      <c r="K36" s="114">
        <v>0.04</v>
      </c>
      <c r="L36" s="114">
        <v>6.03</v>
      </c>
      <c r="M36" s="114">
        <v>0.02</v>
      </c>
      <c r="N36" s="114">
        <v>6.03</v>
      </c>
      <c r="O36" s="114">
        <v>0.02</v>
      </c>
      <c r="P36" s="115">
        <v>6.03</v>
      </c>
      <c r="T36" s="103" t="s">
        <v>53</v>
      </c>
      <c r="U36" s="124" t="s">
        <v>61</v>
      </c>
      <c r="V36" s="123" t="s">
        <v>144</v>
      </c>
      <c r="W36" s="123" t="s">
        <v>144</v>
      </c>
      <c r="X36" s="123">
        <v>0</v>
      </c>
      <c r="Y36" s="123">
        <v>5.23</v>
      </c>
      <c r="Z36" s="123">
        <v>0.01</v>
      </c>
      <c r="AA36" s="123">
        <v>6.01</v>
      </c>
      <c r="AB36" s="123">
        <v>0.01</v>
      </c>
      <c r="AC36" s="123">
        <v>5.23</v>
      </c>
      <c r="AD36" s="123" t="s">
        <v>144</v>
      </c>
      <c r="AE36" s="123" t="s">
        <v>144</v>
      </c>
      <c r="AF36" s="123">
        <v>0.01</v>
      </c>
      <c r="AG36" s="122">
        <v>5.63</v>
      </c>
    </row>
    <row r="37" spans="3:47" ht="16.5" thickBot="1" x14ac:dyDescent="0.35">
      <c r="C37" s="103" t="s">
        <v>35</v>
      </c>
      <c r="D37" s="123">
        <v>955</v>
      </c>
      <c r="E37" s="123">
        <v>957</v>
      </c>
      <c r="F37" s="123">
        <v>1109</v>
      </c>
      <c r="G37" s="123">
        <v>588</v>
      </c>
      <c r="H37" s="123">
        <v>642</v>
      </c>
      <c r="I37" s="122">
        <v>937</v>
      </c>
      <c r="J37" s="114">
        <v>3.87</v>
      </c>
      <c r="K37" s="114">
        <v>0.03</v>
      </c>
      <c r="L37" s="114">
        <v>3.87</v>
      </c>
      <c r="M37" s="114">
        <v>0.01</v>
      </c>
      <c r="N37" s="114">
        <v>3.87</v>
      </c>
      <c r="O37" s="114">
        <v>0.02</v>
      </c>
      <c r="P37" s="115">
        <v>3.87</v>
      </c>
      <c r="T37" s="103" t="s">
        <v>54</v>
      </c>
      <c r="U37" s="124" t="s">
        <v>169</v>
      </c>
      <c r="V37" s="123">
        <v>0</v>
      </c>
      <c r="W37" s="123">
        <v>2.64</v>
      </c>
      <c r="X37" s="123" t="s">
        <v>144</v>
      </c>
      <c r="Y37" s="123" t="s">
        <v>144</v>
      </c>
      <c r="Z37" s="123" t="s">
        <v>144</v>
      </c>
      <c r="AA37" s="123" t="s">
        <v>144</v>
      </c>
      <c r="AB37" s="123" t="s">
        <v>144</v>
      </c>
      <c r="AC37" s="123" t="s">
        <v>144</v>
      </c>
      <c r="AD37" s="123" t="s">
        <v>144</v>
      </c>
      <c r="AE37" s="123" t="s">
        <v>144</v>
      </c>
      <c r="AF37" s="123">
        <v>0</v>
      </c>
      <c r="AG37" s="122">
        <v>2.64</v>
      </c>
    </row>
    <row r="38" spans="3:47" ht="16.5" thickBot="1" x14ac:dyDescent="0.35">
      <c r="C38" s="103" t="s">
        <v>36</v>
      </c>
      <c r="D38" s="123">
        <v>1076</v>
      </c>
      <c r="E38" s="123">
        <v>945</v>
      </c>
      <c r="F38" s="123">
        <v>568</v>
      </c>
      <c r="G38" s="123">
        <v>821</v>
      </c>
      <c r="H38" s="123">
        <v>837</v>
      </c>
      <c r="I38" s="122">
        <v>763</v>
      </c>
      <c r="J38" s="114">
        <v>5.2</v>
      </c>
      <c r="K38" s="114">
        <v>0.02</v>
      </c>
      <c r="L38" s="114">
        <v>5.2</v>
      </c>
      <c r="M38" s="114" t="s">
        <v>144</v>
      </c>
      <c r="N38" s="114" t="s">
        <v>144</v>
      </c>
      <c r="O38" s="114">
        <v>0.01</v>
      </c>
      <c r="P38" s="115">
        <v>5.2</v>
      </c>
      <c r="S38" s="126" t="s">
        <v>112</v>
      </c>
      <c r="T38" s="103" t="s">
        <v>54</v>
      </c>
      <c r="U38" s="124" t="s">
        <v>64</v>
      </c>
      <c r="V38" s="123">
        <v>0.02</v>
      </c>
      <c r="W38" s="123">
        <v>12.37</v>
      </c>
      <c r="X38" s="123">
        <v>0.02</v>
      </c>
      <c r="Y38" s="123">
        <v>12.37</v>
      </c>
      <c r="Z38" s="123">
        <v>0.03</v>
      </c>
      <c r="AA38" s="123">
        <v>12.5</v>
      </c>
      <c r="AB38" s="123">
        <v>0.04</v>
      </c>
      <c r="AC38" s="123">
        <v>12.37</v>
      </c>
      <c r="AD38" s="123">
        <v>0.01</v>
      </c>
      <c r="AE38" s="123">
        <v>12.37</v>
      </c>
      <c r="AF38" s="123">
        <v>0.03</v>
      </c>
      <c r="AG38" s="122">
        <v>12.42</v>
      </c>
      <c r="AH38" s="17" t="s">
        <v>55</v>
      </c>
      <c r="AI38" s="18" t="s">
        <v>66</v>
      </c>
      <c r="AJ38" s="62" t="s">
        <v>144</v>
      </c>
      <c r="AK38" s="62" t="s">
        <v>144</v>
      </c>
      <c r="AL38" s="62" t="s">
        <v>144</v>
      </c>
      <c r="AM38" s="62" t="s">
        <v>144</v>
      </c>
      <c r="AN38" s="62" t="s">
        <v>144</v>
      </c>
      <c r="AO38" s="62" t="s">
        <v>144</v>
      </c>
      <c r="AP38" s="62">
        <v>0</v>
      </c>
      <c r="AQ38" s="62">
        <v>0.72</v>
      </c>
      <c r="AR38" s="62" t="s">
        <v>144</v>
      </c>
      <c r="AS38" s="62" t="s">
        <v>144</v>
      </c>
      <c r="AT38" s="62">
        <v>0</v>
      </c>
      <c r="AU38" s="61">
        <v>0.72</v>
      </c>
    </row>
    <row r="39" spans="3:47" ht="41.25" thickBot="1" x14ac:dyDescent="0.35">
      <c r="C39" s="103" t="s">
        <v>37</v>
      </c>
      <c r="D39" s="123">
        <v>3933</v>
      </c>
      <c r="E39" s="123">
        <v>2438</v>
      </c>
      <c r="F39" s="123">
        <v>3127</v>
      </c>
      <c r="G39" s="123">
        <v>2556</v>
      </c>
      <c r="H39" s="123">
        <v>2418</v>
      </c>
      <c r="I39" s="122">
        <v>2725</v>
      </c>
      <c r="J39" s="114" t="s">
        <v>144</v>
      </c>
      <c r="K39" s="114" t="s">
        <v>144</v>
      </c>
      <c r="L39" s="114" t="s">
        <v>144</v>
      </c>
      <c r="M39" s="114" t="s">
        <v>144</v>
      </c>
      <c r="N39" s="114" t="s">
        <v>144</v>
      </c>
      <c r="O39" s="114">
        <v>0</v>
      </c>
      <c r="P39" s="115">
        <v>2.52</v>
      </c>
      <c r="S39" s="127"/>
      <c r="T39" s="103" t="s">
        <v>54</v>
      </c>
      <c r="U39" s="124" t="s">
        <v>173</v>
      </c>
      <c r="V39" s="123">
        <v>0</v>
      </c>
      <c r="W39" s="123">
        <v>0.72</v>
      </c>
      <c r="X39" s="123" t="s">
        <v>144</v>
      </c>
      <c r="Y39" s="123" t="s">
        <v>144</v>
      </c>
      <c r="Z39" s="123" t="s">
        <v>144</v>
      </c>
      <c r="AA39" s="123" t="s">
        <v>144</v>
      </c>
      <c r="AB39" s="123" t="s">
        <v>144</v>
      </c>
      <c r="AC39" s="123" t="s">
        <v>144</v>
      </c>
      <c r="AD39" s="123" t="s">
        <v>144</v>
      </c>
      <c r="AE39" s="123" t="s">
        <v>144</v>
      </c>
      <c r="AF39" s="123">
        <v>0</v>
      </c>
      <c r="AG39" s="122">
        <v>0.72</v>
      </c>
    </row>
    <row r="40" spans="3:47" ht="27" x14ac:dyDescent="0.3">
      <c r="C40" s="103" t="s">
        <v>131</v>
      </c>
      <c r="D40" s="123" t="s">
        <v>144</v>
      </c>
      <c r="E40" s="123" t="s">
        <v>144</v>
      </c>
      <c r="F40" s="123">
        <v>2659</v>
      </c>
      <c r="G40" s="123">
        <v>2666</v>
      </c>
      <c r="H40" s="123">
        <v>2693</v>
      </c>
      <c r="I40" s="122">
        <v>2669</v>
      </c>
      <c r="J40" s="114">
        <v>9.6999999999999993</v>
      </c>
      <c r="K40" s="114">
        <v>0.08</v>
      </c>
      <c r="L40" s="114">
        <v>9.74</v>
      </c>
      <c r="M40" s="114">
        <v>0.06</v>
      </c>
      <c r="N40" s="114">
        <v>-0.86</v>
      </c>
      <c r="O40" s="114">
        <v>0.05</v>
      </c>
      <c r="P40" s="115">
        <v>8.2899999999999991</v>
      </c>
      <c r="S40" s="34" t="s">
        <v>161</v>
      </c>
      <c r="T40" s="103" t="s">
        <v>54</v>
      </c>
      <c r="U40" s="124" t="s">
        <v>66</v>
      </c>
      <c r="V40" s="123" t="s">
        <v>144</v>
      </c>
      <c r="W40" s="123" t="s">
        <v>144</v>
      </c>
      <c r="X40" s="123">
        <v>0</v>
      </c>
      <c r="Y40" s="123">
        <v>1.71</v>
      </c>
      <c r="Z40" s="123" t="s">
        <v>144</v>
      </c>
      <c r="AA40" s="123" t="s">
        <v>144</v>
      </c>
      <c r="AB40" s="123" t="s">
        <v>144</v>
      </c>
      <c r="AC40" s="123" t="s">
        <v>144</v>
      </c>
      <c r="AD40" s="123" t="s">
        <v>144</v>
      </c>
      <c r="AE40" s="123" t="s">
        <v>144</v>
      </c>
      <c r="AF40" s="123">
        <v>0</v>
      </c>
      <c r="AG40" s="122">
        <v>1.71</v>
      </c>
    </row>
    <row r="41" spans="3:47" ht="15.75" x14ac:dyDescent="0.3">
      <c r="C41" s="103" t="s">
        <v>38</v>
      </c>
      <c r="D41" s="123">
        <v>3343</v>
      </c>
      <c r="E41" s="123">
        <v>3260</v>
      </c>
      <c r="F41" s="123">
        <v>3751</v>
      </c>
      <c r="G41" s="123">
        <v>3474</v>
      </c>
      <c r="H41" s="123">
        <v>3396</v>
      </c>
      <c r="I41" s="122">
        <v>3527</v>
      </c>
      <c r="J41" s="114" t="s">
        <v>144</v>
      </c>
      <c r="K41" s="114" t="s">
        <v>144</v>
      </c>
      <c r="L41" s="114" t="s">
        <v>144</v>
      </c>
      <c r="M41" s="114" t="s">
        <v>144</v>
      </c>
      <c r="N41" s="114" t="s">
        <v>144</v>
      </c>
      <c r="O41" s="114">
        <v>0</v>
      </c>
      <c r="P41" s="115">
        <v>0.32</v>
      </c>
      <c r="S41" s="5" t="s">
        <v>162</v>
      </c>
      <c r="T41" s="103" t="s">
        <v>54</v>
      </c>
      <c r="U41" s="124" t="s">
        <v>65</v>
      </c>
      <c r="V41" s="123">
        <v>0.34</v>
      </c>
      <c r="W41" s="123">
        <v>6.18</v>
      </c>
      <c r="X41" s="123">
        <v>0.82</v>
      </c>
      <c r="Y41" s="123">
        <v>3.95</v>
      </c>
      <c r="Z41" s="123">
        <v>1.1399999999999999</v>
      </c>
      <c r="AA41" s="123">
        <v>4.08</v>
      </c>
      <c r="AB41" s="123">
        <v>1.26</v>
      </c>
      <c r="AC41" s="123">
        <v>2.2599999999999998</v>
      </c>
      <c r="AD41" s="123">
        <v>1.29</v>
      </c>
      <c r="AE41" s="123">
        <v>4.25</v>
      </c>
      <c r="AF41" s="123">
        <v>0.99</v>
      </c>
      <c r="AG41" s="122">
        <v>3.83</v>
      </c>
    </row>
    <row r="42" spans="3:47" ht="27.75" thickBot="1" x14ac:dyDescent="0.35">
      <c r="C42" s="103" t="s">
        <v>39</v>
      </c>
      <c r="D42" s="123">
        <v>5395</v>
      </c>
      <c r="E42" s="123">
        <v>3856</v>
      </c>
      <c r="F42" s="123">
        <v>4353</v>
      </c>
      <c r="G42" s="123">
        <v>3955</v>
      </c>
      <c r="H42" s="123">
        <v>3646</v>
      </c>
      <c r="I42" s="122">
        <v>4026</v>
      </c>
      <c r="J42" s="114" t="s">
        <v>144</v>
      </c>
      <c r="K42" s="114" t="s">
        <v>144</v>
      </c>
      <c r="L42" s="114" t="s">
        <v>144</v>
      </c>
      <c r="M42" s="114" t="s">
        <v>144</v>
      </c>
      <c r="N42" s="114" t="s">
        <v>144</v>
      </c>
      <c r="O42" s="114">
        <v>0</v>
      </c>
      <c r="P42" s="115">
        <v>1.63</v>
      </c>
      <c r="S42" s="5" t="s">
        <v>163</v>
      </c>
      <c r="T42" s="112" t="s">
        <v>54</v>
      </c>
      <c r="U42" s="113" t="s">
        <v>61</v>
      </c>
      <c r="V42" s="107">
        <v>0.64</v>
      </c>
      <c r="W42" s="107">
        <v>0.73</v>
      </c>
      <c r="X42" s="107">
        <v>0.31</v>
      </c>
      <c r="Y42" s="107">
        <v>0.56999999999999995</v>
      </c>
      <c r="Z42" s="107">
        <v>1.04</v>
      </c>
      <c r="AA42" s="107">
        <v>0.55000000000000004</v>
      </c>
      <c r="AB42" s="107">
        <v>0.44</v>
      </c>
      <c r="AC42" s="107">
        <v>1.02</v>
      </c>
      <c r="AD42" s="107">
        <v>0.49</v>
      </c>
      <c r="AE42" s="107">
        <v>1.27</v>
      </c>
      <c r="AF42" s="107">
        <v>0.68</v>
      </c>
      <c r="AG42" s="108">
        <v>0.7</v>
      </c>
    </row>
    <row r="43" spans="3:47" ht="41.25" thickBot="1" x14ac:dyDescent="0.35">
      <c r="C43" s="103" t="s">
        <v>40</v>
      </c>
      <c r="D43" s="123">
        <v>4917</v>
      </c>
      <c r="E43" s="123">
        <v>3697</v>
      </c>
      <c r="F43" s="123">
        <v>4197</v>
      </c>
      <c r="G43" s="123">
        <v>3825</v>
      </c>
      <c r="H43" s="123">
        <v>3574</v>
      </c>
      <c r="I43" s="122">
        <v>3892</v>
      </c>
      <c r="J43" s="114">
        <v>0.89</v>
      </c>
      <c r="K43" s="114">
        <v>0.72</v>
      </c>
      <c r="L43" s="114">
        <v>-1.1299999999999999</v>
      </c>
      <c r="M43" s="114">
        <v>0.63</v>
      </c>
      <c r="N43" s="114">
        <v>1.6</v>
      </c>
      <c r="O43" s="114">
        <v>0.46</v>
      </c>
      <c r="P43" s="115">
        <v>0.98</v>
      </c>
      <c r="S43" s="4" t="s">
        <v>116</v>
      </c>
      <c r="T43" s="112" t="s">
        <v>54</v>
      </c>
      <c r="U43" s="113" t="s">
        <v>61</v>
      </c>
      <c r="V43" s="107">
        <v>1.04</v>
      </c>
      <c r="W43" s="107">
        <v>0.42</v>
      </c>
      <c r="X43" s="107">
        <v>0.49</v>
      </c>
      <c r="Y43" s="107">
        <v>0.57999999999999996</v>
      </c>
      <c r="Z43" s="107">
        <v>0.97</v>
      </c>
      <c r="AA43" s="107">
        <v>0.5</v>
      </c>
      <c r="AB43" s="107">
        <v>0.48</v>
      </c>
      <c r="AC43" s="107">
        <v>0.92</v>
      </c>
      <c r="AD43" s="107">
        <v>0.24</v>
      </c>
      <c r="AE43" s="107">
        <v>0.63</v>
      </c>
      <c r="AF43" s="107">
        <v>0.71</v>
      </c>
      <c r="AG43" s="108">
        <v>0.54</v>
      </c>
    </row>
    <row r="44" spans="3:47" ht="16.5" thickBot="1" x14ac:dyDescent="0.35">
      <c r="C44" s="103" t="s">
        <v>41</v>
      </c>
      <c r="D44" s="123">
        <v>656</v>
      </c>
      <c r="E44" s="123">
        <v>499</v>
      </c>
      <c r="F44" s="123">
        <v>453</v>
      </c>
      <c r="G44" s="123">
        <v>559</v>
      </c>
      <c r="H44" s="123">
        <v>869</v>
      </c>
      <c r="I44" s="122">
        <v>573</v>
      </c>
      <c r="J44" s="62">
        <v>0.47</v>
      </c>
      <c r="K44" s="62">
        <v>0.41</v>
      </c>
      <c r="L44" s="62">
        <v>0.42</v>
      </c>
      <c r="M44" s="62">
        <v>1.1299999999999999</v>
      </c>
      <c r="N44" s="62">
        <v>0.14000000000000001</v>
      </c>
      <c r="O44" s="62">
        <v>0.4</v>
      </c>
      <c r="P44" s="61">
        <v>0.32</v>
      </c>
      <c r="S44" s="5" t="s">
        <v>162</v>
      </c>
      <c r="T44" s="112" t="s">
        <v>54</v>
      </c>
      <c r="U44" s="113" t="s">
        <v>61</v>
      </c>
      <c r="V44" s="107">
        <v>0.99</v>
      </c>
      <c r="W44" s="107">
        <v>0.65</v>
      </c>
      <c r="X44" s="107">
        <v>0.92</v>
      </c>
      <c r="Y44" s="107">
        <v>1.35</v>
      </c>
      <c r="Z44" s="107">
        <v>0.82</v>
      </c>
      <c r="AA44" s="107">
        <v>1.57</v>
      </c>
      <c r="AB44" s="107">
        <v>0.93</v>
      </c>
      <c r="AC44" s="107">
        <v>1.49</v>
      </c>
      <c r="AD44" s="107">
        <v>0.61</v>
      </c>
      <c r="AE44" s="107">
        <v>1.33</v>
      </c>
      <c r="AF44" s="107">
        <v>0.85</v>
      </c>
      <c r="AG44" s="108">
        <v>1.33</v>
      </c>
    </row>
    <row r="45" spans="3:47" ht="27.75" thickBot="1" x14ac:dyDescent="0.35">
      <c r="C45" s="103" t="s">
        <v>42</v>
      </c>
      <c r="D45" s="123">
        <v>1799</v>
      </c>
      <c r="E45" s="123">
        <v>1828</v>
      </c>
      <c r="F45" s="123">
        <v>2186</v>
      </c>
      <c r="G45" s="123">
        <v>2099</v>
      </c>
      <c r="H45" s="123">
        <v>2405</v>
      </c>
      <c r="I45" s="122">
        <v>2171</v>
      </c>
      <c r="J45" s="62">
        <v>0.81</v>
      </c>
      <c r="K45" s="62">
        <v>0.46</v>
      </c>
      <c r="L45" s="62">
        <v>0.77</v>
      </c>
      <c r="M45" s="62">
        <v>0.96</v>
      </c>
      <c r="N45" s="62">
        <v>0.26</v>
      </c>
      <c r="O45" s="62">
        <v>0.41</v>
      </c>
      <c r="P45" s="61">
        <v>0.65</v>
      </c>
      <c r="S45" s="5" t="s">
        <v>163</v>
      </c>
      <c r="T45" s="83">
        <v>0.01</v>
      </c>
      <c r="U45" s="83">
        <v>0.03</v>
      </c>
      <c r="V45" s="83">
        <v>0.05</v>
      </c>
      <c r="W45" s="83">
        <v>0.04</v>
      </c>
      <c r="X45" s="83">
        <v>0.02</v>
      </c>
      <c r="Y45" s="81">
        <v>0.03</v>
      </c>
    </row>
    <row r="46" spans="3:47" ht="27" x14ac:dyDescent="0.3">
      <c r="C46" s="103" t="s">
        <v>43</v>
      </c>
      <c r="D46" s="123">
        <v>703</v>
      </c>
      <c r="E46" s="123">
        <v>541</v>
      </c>
      <c r="F46" s="123">
        <v>503</v>
      </c>
      <c r="G46" s="123">
        <v>742</v>
      </c>
      <c r="H46" s="123">
        <v>1029</v>
      </c>
      <c r="I46" s="122">
        <v>687</v>
      </c>
      <c r="J46" s="73"/>
      <c r="K46" s="5" t="s">
        <v>42</v>
      </c>
      <c r="S46" s="4" t="s">
        <v>117</v>
      </c>
      <c r="T46" s="83">
        <v>1.04</v>
      </c>
      <c r="U46" s="83">
        <v>2.16</v>
      </c>
      <c r="V46" s="83">
        <v>3.55</v>
      </c>
      <c r="W46" s="83">
        <v>4.08</v>
      </c>
      <c r="X46" s="83">
        <v>3.73</v>
      </c>
      <c r="Y46" s="81">
        <v>2.96</v>
      </c>
    </row>
    <row r="47" spans="3:47" ht="40.5" x14ac:dyDescent="0.3">
      <c r="C47" s="105" t="s">
        <v>44</v>
      </c>
      <c r="D47" s="123">
        <v>4414</v>
      </c>
      <c r="E47" s="123">
        <v>3362</v>
      </c>
      <c r="F47" s="123">
        <v>3905</v>
      </c>
      <c r="G47" s="123">
        <v>3500</v>
      </c>
      <c r="H47" s="123">
        <v>3258</v>
      </c>
      <c r="I47" s="122">
        <v>3578</v>
      </c>
      <c r="J47" s="73"/>
      <c r="S47" s="5" t="s">
        <v>162</v>
      </c>
      <c r="T47" s="83">
        <v>1.04</v>
      </c>
      <c r="U47" s="83">
        <v>2.16</v>
      </c>
      <c r="V47" s="83">
        <v>3.55</v>
      </c>
      <c r="W47" s="83">
        <v>4.08</v>
      </c>
      <c r="X47" s="83">
        <v>3.73</v>
      </c>
      <c r="Y47" s="81">
        <v>2.96</v>
      </c>
    </row>
    <row r="48" spans="3:47" ht="27" x14ac:dyDescent="0.3">
      <c r="C48" s="103" t="s">
        <v>174</v>
      </c>
      <c r="D48" s="123">
        <v>35794</v>
      </c>
      <c r="E48" s="123">
        <v>35794</v>
      </c>
      <c r="F48" s="123">
        <v>35794</v>
      </c>
      <c r="G48" s="123">
        <v>35794</v>
      </c>
      <c r="H48" s="123" t="s">
        <v>144</v>
      </c>
      <c r="I48" s="122">
        <v>35794</v>
      </c>
      <c r="J48" s="73"/>
      <c r="S48" s="5" t="s">
        <v>163</v>
      </c>
      <c r="T48" s="83" t="s">
        <v>144</v>
      </c>
      <c r="U48" s="83" t="s">
        <v>144</v>
      </c>
      <c r="V48" s="83" t="s">
        <v>144</v>
      </c>
      <c r="W48" s="83" t="s">
        <v>144</v>
      </c>
      <c r="X48" s="83" t="s">
        <v>144</v>
      </c>
      <c r="Y48" s="81" t="s">
        <v>144</v>
      </c>
    </row>
    <row r="49" spans="3:25" ht="27" x14ac:dyDescent="0.3">
      <c r="C49" s="103" t="s">
        <v>45</v>
      </c>
      <c r="D49" s="123">
        <v>1422</v>
      </c>
      <c r="E49" s="123">
        <v>1200</v>
      </c>
      <c r="F49" s="123">
        <v>1216</v>
      </c>
      <c r="G49" s="123">
        <v>1314</v>
      </c>
      <c r="H49" s="123">
        <v>1206</v>
      </c>
      <c r="I49" s="122">
        <v>1248</v>
      </c>
      <c r="J49" s="73"/>
      <c r="K49" s="5" t="s">
        <v>45</v>
      </c>
      <c r="S49" s="4" t="s">
        <v>118</v>
      </c>
      <c r="T49" s="83">
        <v>0.37</v>
      </c>
      <c r="U49" s="83">
        <v>0.56999999999999995</v>
      </c>
      <c r="V49" s="83">
        <v>0.96</v>
      </c>
      <c r="W49" s="83">
        <v>1.01</v>
      </c>
      <c r="X49" s="83">
        <v>1.06</v>
      </c>
      <c r="Y49" s="81">
        <v>0.81</v>
      </c>
    </row>
    <row r="50" spans="3:25" ht="15.75" x14ac:dyDescent="0.3">
      <c r="C50" s="103" t="s">
        <v>46</v>
      </c>
      <c r="D50" s="123">
        <v>3372</v>
      </c>
      <c r="E50" s="123">
        <v>3149</v>
      </c>
      <c r="F50" s="123">
        <v>3048</v>
      </c>
      <c r="G50" s="123">
        <v>3091</v>
      </c>
      <c r="H50" s="123">
        <v>3417</v>
      </c>
      <c r="I50" s="122">
        <v>3156</v>
      </c>
      <c r="J50" s="73"/>
      <c r="K50" s="5" t="s">
        <v>46</v>
      </c>
      <c r="S50" s="5" t="s">
        <v>162</v>
      </c>
      <c r="T50" s="83">
        <v>0.04</v>
      </c>
      <c r="U50" s="83">
        <v>0.19</v>
      </c>
      <c r="V50" s="83">
        <v>0.5</v>
      </c>
      <c r="W50" s="83">
        <v>0.51</v>
      </c>
      <c r="X50" s="83">
        <v>0.66</v>
      </c>
      <c r="Y50" s="81">
        <v>0.38</v>
      </c>
    </row>
    <row r="51" spans="3:25" ht="27" x14ac:dyDescent="0.3">
      <c r="C51" s="105" t="s">
        <v>47</v>
      </c>
      <c r="D51" s="123">
        <v>3335</v>
      </c>
      <c r="E51" s="123">
        <v>3267</v>
      </c>
      <c r="F51" s="123">
        <v>3066</v>
      </c>
      <c r="G51" s="123">
        <v>3107</v>
      </c>
      <c r="H51" s="123">
        <v>3408</v>
      </c>
      <c r="I51" s="122">
        <v>3175</v>
      </c>
      <c r="J51" s="73"/>
      <c r="K51" s="4" t="s">
        <v>47</v>
      </c>
      <c r="S51" s="5" t="s">
        <v>163</v>
      </c>
      <c r="T51" s="83">
        <v>0.33</v>
      </c>
      <c r="U51" s="83">
        <v>0.38</v>
      </c>
      <c r="V51" s="83">
        <v>0.46</v>
      </c>
      <c r="W51" s="83">
        <v>0.51</v>
      </c>
      <c r="X51" s="83">
        <v>0.4</v>
      </c>
      <c r="Y51" s="81">
        <v>0.42</v>
      </c>
    </row>
    <row r="52" spans="3:25" ht="15.75" x14ac:dyDescent="0.3">
      <c r="C52" s="103" t="s">
        <v>48</v>
      </c>
      <c r="D52" s="123">
        <v>2550</v>
      </c>
      <c r="E52" s="123">
        <v>2285</v>
      </c>
      <c r="F52" s="123">
        <v>2176</v>
      </c>
      <c r="G52" s="123">
        <v>2032</v>
      </c>
      <c r="H52" s="123">
        <v>2242</v>
      </c>
      <c r="I52" s="122">
        <v>2179</v>
      </c>
      <c r="K52" s="56" t="s">
        <v>48</v>
      </c>
      <c r="S52" s="4" t="s">
        <v>134</v>
      </c>
      <c r="T52" s="83" t="s">
        <v>144</v>
      </c>
      <c r="U52" s="83">
        <v>0</v>
      </c>
      <c r="V52" s="83">
        <v>0.05</v>
      </c>
      <c r="W52" s="83">
        <v>0.06</v>
      </c>
      <c r="X52" s="83" t="s">
        <v>144</v>
      </c>
      <c r="Y52" s="81">
        <v>0.03</v>
      </c>
    </row>
    <row r="53" spans="3:25" ht="15.75" x14ac:dyDescent="0.3">
      <c r="C53" s="103" t="s">
        <v>158</v>
      </c>
      <c r="D53" s="123">
        <v>2152</v>
      </c>
      <c r="E53" s="123">
        <v>2152</v>
      </c>
      <c r="F53" s="123">
        <v>2478</v>
      </c>
      <c r="G53" s="123">
        <v>2401</v>
      </c>
      <c r="H53" s="123">
        <v>2152</v>
      </c>
      <c r="I53" s="122">
        <v>2393</v>
      </c>
      <c r="K53" s="56" t="s">
        <v>49</v>
      </c>
      <c r="S53" s="5" t="s">
        <v>162</v>
      </c>
      <c r="T53" s="83" t="s">
        <v>144</v>
      </c>
      <c r="U53" s="83">
        <v>0</v>
      </c>
      <c r="V53" s="83">
        <v>0.05</v>
      </c>
      <c r="W53" s="83">
        <v>0.06</v>
      </c>
      <c r="X53" s="83" t="s">
        <v>144</v>
      </c>
      <c r="Y53" s="81">
        <v>0.03</v>
      </c>
    </row>
    <row r="54" spans="3:25" ht="27" x14ac:dyDescent="0.3">
      <c r="C54" s="103" t="s">
        <v>49</v>
      </c>
      <c r="D54" s="123">
        <v>4347</v>
      </c>
      <c r="E54" s="123">
        <v>4334</v>
      </c>
      <c r="F54" s="123">
        <v>3791</v>
      </c>
      <c r="G54" s="123">
        <v>3864</v>
      </c>
      <c r="H54" s="123">
        <v>4204</v>
      </c>
      <c r="I54" s="122">
        <v>3999</v>
      </c>
      <c r="K54" s="56" t="s">
        <v>158</v>
      </c>
      <c r="S54" s="5" t="s">
        <v>163</v>
      </c>
      <c r="T54" s="83" t="s">
        <v>144</v>
      </c>
      <c r="U54" s="83" t="s">
        <v>144</v>
      </c>
      <c r="V54" s="83" t="s">
        <v>144</v>
      </c>
      <c r="W54" s="83" t="s">
        <v>144</v>
      </c>
      <c r="X54" s="83" t="s">
        <v>144</v>
      </c>
      <c r="Y54" s="81" t="s">
        <v>144</v>
      </c>
    </row>
    <row r="55" spans="3:25" ht="15.75" x14ac:dyDescent="0.3">
      <c r="C55" s="103" t="s">
        <v>50</v>
      </c>
      <c r="D55" s="123">
        <v>77</v>
      </c>
      <c r="E55" s="123">
        <v>188</v>
      </c>
      <c r="F55" s="123">
        <v>296</v>
      </c>
      <c r="G55" s="123">
        <v>236</v>
      </c>
      <c r="H55" s="123">
        <v>282</v>
      </c>
      <c r="I55" s="122">
        <v>238</v>
      </c>
      <c r="K55" s="5" t="s">
        <v>50</v>
      </c>
      <c r="S55" s="4" t="s">
        <v>164</v>
      </c>
      <c r="T55" s="83" t="s">
        <v>144</v>
      </c>
      <c r="U55" s="83" t="s">
        <v>144</v>
      </c>
      <c r="V55" s="83" t="s">
        <v>144</v>
      </c>
      <c r="W55" s="83" t="s">
        <v>144</v>
      </c>
      <c r="X55" s="83" t="s">
        <v>144</v>
      </c>
      <c r="Y55" s="81" t="s">
        <v>144</v>
      </c>
    </row>
    <row r="56" spans="3:25" ht="15.75" x14ac:dyDescent="0.3">
      <c r="C56" s="103" t="s">
        <v>51</v>
      </c>
      <c r="D56" s="123">
        <v>1576</v>
      </c>
      <c r="E56" s="123">
        <v>1421</v>
      </c>
      <c r="F56" s="123">
        <v>1352</v>
      </c>
      <c r="G56" s="123">
        <v>1456</v>
      </c>
      <c r="H56" s="123">
        <v>1526</v>
      </c>
      <c r="I56" s="122">
        <v>1410</v>
      </c>
      <c r="K56" s="5" t="s">
        <v>51</v>
      </c>
      <c r="S56" s="5" t="s">
        <v>162</v>
      </c>
      <c r="T56" s="83" t="s">
        <v>144</v>
      </c>
      <c r="U56" s="83" t="s">
        <v>144</v>
      </c>
      <c r="V56" s="83" t="s">
        <v>144</v>
      </c>
      <c r="W56" s="83" t="s">
        <v>144</v>
      </c>
      <c r="X56" s="83" t="s">
        <v>144</v>
      </c>
      <c r="Y56" s="81" t="s">
        <v>144</v>
      </c>
    </row>
    <row r="57" spans="3:25" ht="54" x14ac:dyDescent="0.3">
      <c r="C57" s="105" t="s">
        <v>52</v>
      </c>
      <c r="D57" s="123">
        <v>930</v>
      </c>
      <c r="E57" s="123">
        <v>1523</v>
      </c>
      <c r="F57" s="123">
        <v>1856</v>
      </c>
      <c r="G57" s="123">
        <v>1332</v>
      </c>
      <c r="H57" s="123">
        <v>1445</v>
      </c>
      <c r="I57" s="122">
        <v>1527</v>
      </c>
      <c r="K57" s="4" t="s">
        <v>52</v>
      </c>
      <c r="S57" s="5" t="s">
        <v>163</v>
      </c>
      <c r="T57" s="83" t="s">
        <v>144</v>
      </c>
      <c r="U57" s="83" t="s">
        <v>144</v>
      </c>
      <c r="V57" s="83" t="s">
        <v>144</v>
      </c>
      <c r="W57" s="83" t="s">
        <v>144</v>
      </c>
      <c r="X57" s="83" t="s">
        <v>144</v>
      </c>
      <c r="Y57" s="81" t="s">
        <v>144</v>
      </c>
    </row>
    <row r="58" spans="3:25" ht="15.75" x14ac:dyDescent="0.3">
      <c r="C58" s="103" t="s">
        <v>53</v>
      </c>
      <c r="D58" s="123">
        <v>7085</v>
      </c>
      <c r="E58" s="123">
        <v>4177</v>
      </c>
      <c r="F58" s="123">
        <v>4562</v>
      </c>
      <c r="G58" s="123">
        <v>3545</v>
      </c>
      <c r="H58" s="123">
        <v>3177</v>
      </c>
      <c r="I58" s="122">
        <v>4156</v>
      </c>
      <c r="K58" s="5" t="s">
        <v>53</v>
      </c>
      <c r="S58" s="4" t="s">
        <v>128</v>
      </c>
      <c r="T58" s="83">
        <v>0.02</v>
      </c>
      <c r="U58" s="83">
        <v>0.06</v>
      </c>
      <c r="V58" s="83">
        <v>7.0000000000000007E-2</v>
      </c>
      <c r="W58" s="83">
        <v>0.06</v>
      </c>
      <c r="X58" s="83">
        <v>0.06</v>
      </c>
      <c r="Y58" s="81">
        <v>0.06</v>
      </c>
    </row>
    <row r="59" spans="3:25" ht="15.75" x14ac:dyDescent="0.3">
      <c r="C59" s="103" t="s">
        <v>54</v>
      </c>
      <c r="D59" s="123">
        <v>1311</v>
      </c>
      <c r="E59" s="123">
        <v>1833</v>
      </c>
      <c r="F59" s="123">
        <v>1612</v>
      </c>
      <c r="G59" s="123">
        <v>2284</v>
      </c>
      <c r="H59" s="123">
        <v>2179</v>
      </c>
      <c r="I59" s="122">
        <v>1801</v>
      </c>
      <c r="K59" s="5" t="s">
        <v>54</v>
      </c>
      <c r="S59" s="5" t="s">
        <v>162</v>
      </c>
      <c r="T59" s="83">
        <v>0.02</v>
      </c>
      <c r="U59" s="83">
        <v>0.06</v>
      </c>
      <c r="V59" s="83">
        <v>7.0000000000000007E-2</v>
      </c>
      <c r="W59" s="83">
        <v>0.06</v>
      </c>
      <c r="X59" s="83">
        <v>0.06</v>
      </c>
      <c r="Y59" s="81">
        <v>0.06</v>
      </c>
    </row>
    <row r="60" spans="3:25" ht="27" x14ac:dyDescent="0.3">
      <c r="C60" s="105" t="s">
        <v>56</v>
      </c>
      <c r="D60" s="123">
        <v>1367</v>
      </c>
      <c r="E60" s="123">
        <v>1934</v>
      </c>
      <c r="F60" s="123">
        <v>1695</v>
      </c>
      <c r="G60" s="123">
        <v>2347</v>
      </c>
      <c r="H60" s="123">
        <v>2201</v>
      </c>
      <c r="I60" s="122">
        <v>1874</v>
      </c>
      <c r="K60" s="5" t="s">
        <v>55</v>
      </c>
      <c r="S60" s="5" t="s">
        <v>163</v>
      </c>
      <c r="T60" s="83" t="s">
        <v>144</v>
      </c>
      <c r="U60" s="83" t="s">
        <v>144</v>
      </c>
      <c r="V60" s="83" t="s">
        <v>144</v>
      </c>
      <c r="W60" s="83" t="s">
        <v>144</v>
      </c>
      <c r="X60" s="83" t="s">
        <v>144</v>
      </c>
      <c r="Y60" s="81" t="s">
        <v>144</v>
      </c>
    </row>
    <row r="61" spans="3:25" ht="27.75" thickBot="1" x14ac:dyDescent="0.35">
      <c r="C61" s="106" t="s">
        <v>146</v>
      </c>
      <c r="D61" s="107">
        <v>1636</v>
      </c>
      <c r="E61" s="107">
        <v>2580</v>
      </c>
      <c r="F61" s="107">
        <v>3015</v>
      </c>
      <c r="G61" s="107">
        <v>2672</v>
      </c>
      <c r="H61" s="107">
        <v>2593</v>
      </c>
      <c r="I61" s="108">
        <v>2733</v>
      </c>
      <c r="S61" s="4" t="s">
        <v>165</v>
      </c>
      <c r="T61" s="83" t="s">
        <v>144</v>
      </c>
      <c r="U61" s="83" t="s">
        <v>144</v>
      </c>
      <c r="V61" s="83" t="s">
        <v>144</v>
      </c>
      <c r="W61" s="83" t="s">
        <v>144</v>
      </c>
      <c r="X61" s="83" t="s">
        <v>144</v>
      </c>
      <c r="Y61" s="81" t="s">
        <v>144</v>
      </c>
    </row>
    <row r="62" spans="3:25" ht="27.75" thickBot="1" x14ac:dyDescent="0.35">
      <c r="C62" s="106" t="s">
        <v>146</v>
      </c>
      <c r="D62" s="107">
        <v>2549</v>
      </c>
      <c r="E62" s="107">
        <v>2708</v>
      </c>
      <c r="F62" s="107">
        <v>3075</v>
      </c>
      <c r="G62" s="107">
        <v>2690</v>
      </c>
      <c r="H62" s="107">
        <v>2436</v>
      </c>
      <c r="I62" s="108">
        <v>2754</v>
      </c>
      <c r="S62" s="5" t="s">
        <v>162</v>
      </c>
      <c r="T62" s="83" t="s">
        <v>144</v>
      </c>
      <c r="U62" s="83" t="s">
        <v>144</v>
      </c>
      <c r="V62" s="83" t="s">
        <v>144</v>
      </c>
      <c r="W62" s="83" t="s">
        <v>144</v>
      </c>
      <c r="X62" s="83" t="s">
        <v>144</v>
      </c>
      <c r="Y62" s="81" t="s">
        <v>144</v>
      </c>
    </row>
    <row r="63" spans="3:25" ht="27.75" thickBot="1" x14ac:dyDescent="0.35">
      <c r="S63" s="5" t="s">
        <v>163</v>
      </c>
      <c r="T63" s="83" t="s">
        <v>144</v>
      </c>
      <c r="U63" s="83" t="s">
        <v>144</v>
      </c>
      <c r="V63" s="83" t="s">
        <v>144</v>
      </c>
      <c r="W63" s="83" t="s">
        <v>144</v>
      </c>
      <c r="X63" s="83" t="s">
        <v>144</v>
      </c>
      <c r="Y63" s="81" t="s">
        <v>144</v>
      </c>
    </row>
    <row r="64" spans="3:25" ht="27" x14ac:dyDescent="0.3">
      <c r="C64" s="109" t="s">
        <v>67</v>
      </c>
      <c r="D64" s="101">
        <v>1927</v>
      </c>
      <c r="E64" s="101">
        <v>1819</v>
      </c>
      <c r="F64" s="101">
        <v>1840</v>
      </c>
      <c r="G64" s="101">
        <v>1788</v>
      </c>
      <c r="H64" s="101">
        <v>1824</v>
      </c>
      <c r="I64" s="102">
        <v>1822</v>
      </c>
      <c r="S64" s="4" t="s">
        <v>166</v>
      </c>
      <c r="T64" s="83" t="s">
        <v>144</v>
      </c>
      <c r="U64" s="83" t="s">
        <v>144</v>
      </c>
      <c r="V64" s="83" t="s">
        <v>144</v>
      </c>
      <c r="W64" s="83" t="s">
        <v>144</v>
      </c>
      <c r="X64" s="83" t="s">
        <v>144</v>
      </c>
      <c r="Y64" s="81" t="s">
        <v>144</v>
      </c>
    </row>
    <row r="65" spans="3:25" ht="15.75" x14ac:dyDescent="0.3">
      <c r="C65" s="103" t="s">
        <v>34</v>
      </c>
      <c r="D65" s="98">
        <v>3142</v>
      </c>
      <c r="E65" s="98">
        <v>2619</v>
      </c>
      <c r="F65" s="98">
        <v>3504</v>
      </c>
      <c r="G65" s="98">
        <v>2750</v>
      </c>
      <c r="H65" s="98">
        <v>2499</v>
      </c>
      <c r="I65" s="104">
        <v>2942</v>
      </c>
      <c r="S65" s="5" t="s">
        <v>162</v>
      </c>
      <c r="T65" s="83" t="s">
        <v>144</v>
      </c>
      <c r="U65" s="83" t="s">
        <v>144</v>
      </c>
      <c r="V65" s="83" t="s">
        <v>144</v>
      </c>
      <c r="W65" s="83" t="s">
        <v>144</v>
      </c>
      <c r="X65" s="83" t="s">
        <v>144</v>
      </c>
      <c r="Y65" s="81" t="s">
        <v>144</v>
      </c>
    </row>
    <row r="66" spans="3:25" ht="27" x14ac:dyDescent="0.3">
      <c r="C66" s="103" t="s">
        <v>35</v>
      </c>
      <c r="D66" s="98">
        <v>1126</v>
      </c>
      <c r="E66" s="98">
        <v>1021</v>
      </c>
      <c r="F66" s="98">
        <v>1287</v>
      </c>
      <c r="G66" s="98">
        <v>712</v>
      </c>
      <c r="H66" s="98">
        <v>760</v>
      </c>
      <c r="I66" s="104">
        <v>1084</v>
      </c>
      <c r="S66" s="5" t="s">
        <v>163</v>
      </c>
      <c r="T66" s="83" t="s">
        <v>144</v>
      </c>
      <c r="U66" s="83" t="s">
        <v>144</v>
      </c>
      <c r="V66" s="83" t="s">
        <v>144</v>
      </c>
      <c r="W66" s="83" t="s">
        <v>144</v>
      </c>
      <c r="X66" s="83" t="s">
        <v>144</v>
      </c>
      <c r="Y66" s="81" t="s">
        <v>144</v>
      </c>
    </row>
    <row r="67" spans="3:25" ht="15.75" x14ac:dyDescent="0.3">
      <c r="C67" s="103" t="s">
        <v>124</v>
      </c>
      <c r="D67" s="98">
        <v>31</v>
      </c>
      <c r="E67" s="98">
        <v>28</v>
      </c>
      <c r="F67" s="98">
        <v>17</v>
      </c>
      <c r="G67" s="98">
        <v>28</v>
      </c>
      <c r="H67" s="98">
        <v>30</v>
      </c>
      <c r="I67" s="104">
        <v>28</v>
      </c>
      <c r="S67" s="4" t="s">
        <v>142</v>
      </c>
      <c r="T67" s="83">
        <v>8.48</v>
      </c>
      <c r="U67" s="83">
        <v>24.44</v>
      </c>
      <c r="V67" s="83">
        <v>42.75</v>
      </c>
      <c r="W67" s="83">
        <v>60.92</v>
      </c>
      <c r="X67" s="83">
        <v>78.650000000000006</v>
      </c>
      <c r="Y67" s="81">
        <v>40.479999999999997</v>
      </c>
    </row>
    <row r="68" spans="3:25" ht="15.75" x14ac:dyDescent="0.3">
      <c r="C68" s="103" t="s">
        <v>36</v>
      </c>
      <c r="D68" s="98">
        <v>1040</v>
      </c>
      <c r="E68" s="98">
        <v>1027</v>
      </c>
      <c r="F68" s="98">
        <v>612</v>
      </c>
      <c r="G68" s="98">
        <v>895</v>
      </c>
      <c r="H68" s="98">
        <v>936</v>
      </c>
      <c r="I68" s="104">
        <v>817</v>
      </c>
      <c r="S68" s="5" t="s">
        <v>162</v>
      </c>
      <c r="T68" s="83">
        <v>8.0399999999999991</v>
      </c>
      <c r="U68" s="83">
        <v>23.94</v>
      </c>
      <c r="V68" s="83">
        <v>42.15</v>
      </c>
      <c r="W68" s="83">
        <v>60.28</v>
      </c>
      <c r="X68" s="83">
        <v>78.150000000000006</v>
      </c>
      <c r="Y68" s="81">
        <v>39.93</v>
      </c>
    </row>
    <row r="69" spans="3:25" ht="41.25" thickBot="1" x14ac:dyDescent="0.35">
      <c r="C69" s="103" t="s">
        <v>37</v>
      </c>
      <c r="D69" s="98">
        <v>2576</v>
      </c>
      <c r="E69" s="98">
        <v>2449</v>
      </c>
      <c r="F69" s="98">
        <v>3193</v>
      </c>
      <c r="G69" s="98">
        <v>2503</v>
      </c>
      <c r="H69" s="98">
        <v>2262</v>
      </c>
      <c r="I69" s="104">
        <v>2667</v>
      </c>
      <c r="S69" s="17" t="s">
        <v>163</v>
      </c>
      <c r="T69" s="62">
        <v>0.44</v>
      </c>
      <c r="U69" s="62">
        <v>0.5</v>
      </c>
      <c r="V69" s="62">
        <v>0.6</v>
      </c>
      <c r="W69" s="62">
        <v>0.64</v>
      </c>
      <c r="X69" s="62">
        <v>0.5</v>
      </c>
      <c r="Y69" s="61">
        <v>0.55000000000000004</v>
      </c>
    </row>
    <row r="70" spans="3:25" x14ac:dyDescent="0.25">
      <c r="C70" s="103" t="s">
        <v>131</v>
      </c>
      <c r="D70" s="98" t="s">
        <v>144</v>
      </c>
      <c r="E70" s="98">
        <v>3038</v>
      </c>
      <c r="F70" s="98">
        <v>2799</v>
      </c>
      <c r="G70" s="98">
        <v>2816</v>
      </c>
      <c r="H70" s="98">
        <v>2841</v>
      </c>
      <c r="I70" s="104">
        <v>2817</v>
      </c>
    </row>
    <row r="71" spans="3:25" x14ac:dyDescent="0.25">
      <c r="C71" s="103" t="s">
        <v>38</v>
      </c>
      <c r="D71" s="98">
        <v>2972</v>
      </c>
      <c r="E71" s="98">
        <v>3208</v>
      </c>
      <c r="F71" s="98">
        <v>3464</v>
      </c>
      <c r="G71" s="98">
        <v>3280</v>
      </c>
      <c r="H71" s="98">
        <v>3069</v>
      </c>
      <c r="I71" s="104">
        <v>3275</v>
      </c>
    </row>
    <row r="72" spans="3:25" x14ac:dyDescent="0.25">
      <c r="C72" s="103" t="s">
        <v>39</v>
      </c>
      <c r="D72" s="98">
        <v>4054</v>
      </c>
      <c r="E72" s="98">
        <v>3727</v>
      </c>
      <c r="F72" s="98">
        <v>4416</v>
      </c>
      <c r="G72" s="98">
        <v>3917</v>
      </c>
      <c r="H72" s="98">
        <v>3710</v>
      </c>
      <c r="I72" s="104">
        <v>4033</v>
      </c>
    </row>
    <row r="73" spans="3:25" ht="40.5" x14ac:dyDescent="0.25">
      <c r="C73" s="103" t="s">
        <v>40</v>
      </c>
      <c r="D73" s="98">
        <v>3758</v>
      </c>
      <c r="E73" s="98">
        <v>3598</v>
      </c>
      <c r="F73" s="98">
        <v>4184</v>
      </c>
      <c r="G73" s="98">
        <v>3756</v>
      </c>
      <c r="H73" s="98">
        <v>3548</v>
      </c>
      <c r="I73" s="104">
        <v>3844</v>
      </c>
    </row>
    <row r="74" spans="3:25" x14ac:dyDescent="0.25">
      <c r="C74" s="103" t="s">
        <v>41</v>
      </c>
      <c r="D74" s="98">
        <v>665</v>
      </c>
      <c r="E74" s="98">
        <v>534</v>
      </c>
      <c r="F74" s="98">
        <v>428</v>
      </c>
      <c r="G74" s="98">
        <v>560</v>
      </c>
      <c r="H74" s="98">
        <v>860</v>
      </c>
      <c r="I74" s="104">
        <v>549</v>
      </c>
    </row>
    <row r="75" spans="3:25" x14ac:dyDescent="0.25">
      <c r="C75" s="103" t="s">
        <v>42</v>
      </c>
      <c r="D75" s="98">
        <v>1850</v>
      </c>
      <c r="E75" s="98">
        <v>1891</v>
      </c>
      <c r="F75" s="98">
        <v>2245</v>
      </c>
      <c r="G75" s="98">
        <v>2161</v>
      </c>
      <c r="H75" s="98">
        <v>2455</v>
      </c>
      <c r="I75" s="104">
        <v>2229</v>
      </c>
    </row>
    <row r="76" spans="3:25" ht="27" x14ac:dyDescent="0.25">
      <c r="C76" s="103" t="s">
        <v>43</v>
      </c>
      <c r="D76" s="98">
        <v>705</v>
      </c>
      <c r="E76" s="98">
        <v>569</v>
      </c>
      <c r="F76" s="98">
        <v>462</v>
      </c>
      <c r="G76" s="98">
        <v>705</v>
      </c>
      <c r="H76" s="98">
        <v>1014</v>
      </c>
      <c r="I76" s="104">
        <v>639</v>
      </c>
    </row>
    <row r="77" spans="3:25" ht="40.5" x14ac:dyDescent="0.25">
      <c r="C77" s="105" t="s">
        <v>44</v>
      </c>
      <c r="D77" s="98">
        <v>3175</v>
      </c>
      <c r="E77" s="98">
        <v>3207</v>
      </c>
      <c r="F77" s="98">
        <v>3850</v>
      </c>
      <c r="G77" s="98">
        <v>3341</v>
      </c>
      <c r="H77" s="98">
        <v>3133</v>
      </c>
      <c r="I77" s="104">
        <v>3454</v>
      </c>
    </row>
    <row r="78" spans="3:25" x14ac:dyDescent="0.25">
      <c r="C78" s="103" t="s">
        <v>174</v>
      </c>
      <c r="D78" s="98">
        <v>36010</v>
      </c>
      <c r="E78" s="98">
        <v>36010</v>
      </c>
      <c r="F78" s="98">
        <v>36010</v>
      </c>
      <c r="G78" s="98">
        <v>36010</v>
      </c>
      <c r="H78" s="98" t="s">
        <v>144</v>
      </c>
      <c r="I78" s="104">
        <v>36010</v>
      </c>
    </row>
    <row r="79" spans="3:25" x14ac:dyDescent="0.25">
      <c r="C79" s="103" t="s">
        <v>45</v>
      </c>
      <c r="D79" s="98">
        <v>1477</v>
      </c>
      <c r="E79" s="98">
        <v>1215</v>
      </c>
      <c r="F79" s="98">
        <v>1254</v>
      </c>
      <c r="G79" s="98">
        <v>1354</v>
      </c>
      <c r="H79" s="98">
        <v>1345</v>
      </c>
      <c r="I79" s="104">
        <v>1300</v>
      </c>
    </row>
    <row r="80" spans="3:25" x14ac:dyDescent="0.25">
      <c r="C80" s="103" t="s">
        <v>46</v>
      </c>
      <c r="D80" s="98">
        <v>3550</v>
      </c>
      <c r="E80" s="98">
        <v>3209</v>
      </c>
      <c r="F80" s="98">
        <v>3157</v>
      </c>
      <c r="G80" s="98">
        <v>3142</v>
      </c>
      <c r="H80" s="98">
        <v>3528</v>
      </c>
      <c r="I80" s="104">
        <v>3252</v>
      </c>
    </row>
    <row r="81" spans="3:16" ht="27" x14ac:dyDescent="0.25">
      <c r="C81" s="105" t="s">
        <v>47</v>
      </c>
      <c r="D81" s="98">
        <v>3595</v>
      </c>
      <c r="E81" s="98">
        <v>3312</v>
      </c>
      <c r="F81" s="98">
        <v>3217</v>
      </c>
      <c r="G81" s="98">
        <v>3181</v>
      </c>
      <c r="H81" s="98">
        <v>3519</v>
      </c>
      <c r="I81" s="104">
        <v>3297</v>
      </c>
    </row>
    <row r="82" spans="3:16" x14ac:dyDescent="0.25">
      <c r="C82" s="103" t="s">
        <v>48</v>
      </c>
      <c r="D82" s="98">
        <v>2922</v>
      </c>
      <c r="E82" s="98">
        <v>2423</v>
      </c>
      <c r="F82" s="98">
        <v>2176</v>
      </c>
      <c r="G82" s="98">
        <v>1936</v>
      </c>
      <c r="H82" s="98">
        <v>2238</v>
      </c>
      <c r="I82" s="104">
        <v>2183</v>
      </c>
    </row>
    <row r="83" spans="3:16" x14ac:dyDescent="0.25">
      <c r="C83" s="103" t="s">
        <v>158</v>
      </c>
      <c r="D83" s="98">
        <v>2275</v>
      </c>
      <c r="E83" s="98">
        <v>2275</v>
      </c>
      <c r="F83" s="98">
        <v>2597</v>
      </c>
      <c r="G83" s="98">
        <v>2503</v>
      </c>
      <c r="H83" s="98">
        <v>2275</v>
      </c>
      <c r="I83" s="104">
        <v>2510</v>
      </c>
    </row>
    <row r="84" spans="3:16" x14ac:dyDescent="0.25">
      <c r="C84" s="103" t="s">
        <v>49</v>
      </c>
      <c r="D84" s="98">
        <v>4703</v>
      </c>
      <c r="E84" s="98">
        <v>4636</v>
      </c>
      <c r="F84" s="98">
        <v>4083</v>
      </c>
      <c r="G84" s="98">
        <v>4175</v>
      </c>
      <c r="H84" s="98">
        <v>4376</v>
      </c>
      <c r="I84" s="104">
        <v>4277</v>
      </c>
    </row>
    <row r="85" spans="3:16" x14ac:dyDescent="0.25">
      <c r="C85" s="103" t="s">
        <v>50</v>
      </c>
      <c r="D85" s="98">
        <v>162</v>
      </c>
      <c r="E85" s="98">
        <v>161</v>
      </c>
      <c r="F85" s="98">
        <v>196</v>
      </c>
      <c r="G85" s="98">
        <v>193</v>
      </c>
      <c r="H85" s="98">
        <v>296</v>
      </c>
      <c r="I85" s="104">
        <v>218</v>
      </c>
    </row>
    <row r="86" spans="3:16" x14ac:dyDescent="0.25">
      <c r="C86" s="103" t="s">
        <v>51</v>
      </c>
      <c r="D86" s="98">
        <v>1612</v>
      </c>
      <c r="E86" s="98">
        <v>1489</v>
      </c>
      <c r="F86" s="98">
        <v>1424</v>
      </c>
      <c r="G86" s="98">
        <v>1523</v>
      </c>
      <c r="H86" s="98">
        <v>1587</v>
      </c>
      <c r="I86" s="104">
        <v>1478</v>
      </c>
    </row>
    <row r="87" spans="3:16" ht="54" x14ac:dyDescent="0.25">
      <c r="C87" s="105" t="s">
        <v>52</v>
      </c>
      <c r="D87" s="98">
        <v>1984</v>
      </c>
      <c r="E87" s="98">
        <v>1733</v>
      </c>
      <c r="F87" s="98">
        <v>1882</v>
      </c>
      <c r="G87" s="98">
        <v>1386</v>
      </c>
      <c r="H87" s="98">
        <v>1559</v>
      </c>
      <c r="I87" s="104">
        <v>1675</v>
      </c>
    </row>
    <row r="88" spans="3:16" x14ac:dyDescent="0.25">
      <c r="C88" s="103" t="s">
        <v>53</v>
      </c>
      <c r="D88" s="98">
        <v>5131</v>
      </c>
      <c r="E88" s="98">
        <v>3060</v>
      </c>
      <c r="F88" s="98">
        <v>3310</v>
      </c>
      <c r="G88" s="98">
        <v>2655</v>
      </c>
      <c r="H88" s="98">
        <v>2548</v>
      </c>
      <c r="I88" s="104">
        <v>3049</v>
      </c>
    </row>
    <row r="89" spans="3:16" x14ac:dyDescent="0.25">
      <c r="C89" s="103" t="s">
        <v>54</v>
      </c>
      <c r="D89" s="98">
        <v>3937</v>
      </c>
      <c r="E89" s="98">
        <v>3601</v>
      </c>
      <c r="F89" s="98">
        <v>3744</v>
      </c>
      <c r="G89" s="98">
        <v>3126</v>
      </c>
      <c r="H89" s="98">
        <v>1830</v>
      </c>
      <c r="I89" s="104">
        <v>3151</v>
      </c>
    </row>
    <row r="90" spans="3:16" ht="27" x14ac:dyDescent="0.25">
      <c r="C90" s="105" t="s">
        <v>56</v>
      </c>
      <c r="D90" s="98">
        <v>3964</v>
      </c>
      <c r="E90" s="98">
        <v>3561</v>
      </c>
      <c r="F90" s="98">
        <v>3710</v>
      </c>
      <c r="G90" s="98">
        <v>3090</v>
      </c>
      <c r="H90" s="98">
        <v>1851</v>
      </c>
      <c r="I90" s="104">
        <v>3145</v>
      </c>
    </row>
    <row r="91" spans="3:16" ht="27.75" thickBot="1" x14ac:dyDescent="0.3">
      <c r="C91" s="106" t="s">
        <v>146</v>
      </c>
      <c r="D91" s="107">
        <v>2661</v>
      </c>
      <c r="E91" s="107">
        <v>2672</v>
      </c>
      <c r="F91" s="107">
        <v>3078</v>
      </c>
      <c r="G91" s="107">
        <v>2640</v>
      </c>
      <c r="H91" s="107">
        <v>2647</v>
      </c>
      <c r="I91" s="108">
        <v>2810</v>
      </c>
    </row>
    <row r="92" spans="3:16" ht="15.75" thickBot="1" x14ac:dyDescent="0.3"/>
    <row r="93" spans="3:16" x14ac:dyDescent="0.25">
      <c r="C93" s="109" t="s">
        <v>179</v>
      </c>
      <c r="D93" s="111" t="s">
        <v>60</v>
      </c>
      <c r="E93" s="101">
        <v>0</v>
      </c>
      <c r="F93" s="101">
        <v>1.37</v>
      </c>
      <c r="G93" s="101">
        <v>0.02</v>
      </c>
      <c r="H93" s="101">
        <v>1.37</v>
      </c>
      <c r="I93" s="101">
        <v>0.02</v>
      </c>
      <c r="J93" s="101">
        <v>1.38</v>
      </c>
      <c r="K93" s="101">
        <v>0.01</v>
      </c>
      <c r="L93" s="101">
        <v>1.37</v>
      </c>
      <c r="M93" s="101" t="s">
        <v>144</v>
      </c>
      <c r="N93" s="101" t="s">
        <v>144</v>
      </c>
      <c r="O93" s="101">
        <v>0.01</v>
      </c>
      <c r="P93" s="102">
        <v>1.37</v>
      </c>
    </row>
    <row r="94" spans="3:16" x14ac:dyDescent="0.25">
      <c r="C94" s="103" t="s">
        <v>33</v>
      </c>
      <c r="D94" s="110" t="s">
        <v>60</v>
      </c>
      <c r="E94" s="98">
        <v>0.08</v>
      </c>
      <c r="F94" s="98">
        <v>4.28</v>
      </c>
      <c r="G94" s="98">
        <v>0.61</v>
      </c>
      <c r="H94" s="98">
        <v>4.26</v>
      </c>
      <c r="I94" s="98">
        <v>0.87</v>
      </c>
      <c r="J94" s="98">
        <v>4.2699999999999996</v>
      </c>
      <c r="K94" s="98">
        <v>1.45</v>
      </c>
      <c r="L94" s="98">
        <v>4.2</v>
      </c>
      <c r="M94" s="98">
        <v>2.9</v>
      </c>
      <c r="N94" s="98">
        <v>4.2300000000000004</v>
      </c>
      <c r="O94" s="98">
        <v>1.03</v>
      </c>
      <c r="P94" s="104">
        <v>4.24</v>
      </c>
    </row>
    <row r="95" spans="3:16" x14ac:dyDescent="0.25">
      <c r="C95" s="103" t="s">
        <v>45</v>
      </c>
      <c r="D95" s="110" t="s">
        <v>60</v>
      </c>
      <c r="E95" s="98">
        <v>0</v>
      </c>
      <c r="F95" s="98">
        <v>6.15</v>
      </c>
      <c r="G95" s="98">
        <v>0</v>
      </c>
      <c r="H95" s="98">
        <v>6.15</v>
      </c>
      <c r="I95" s="98">
        <v>0</v>
      </c>
      <c r="J95" s="98">
        <v>6.15</v>
      </c>
      <c r="K95" s="98">
        <v>0</v>
      </c>
      <c r="L95" s="98">
        <v>6.15</v>
      </c>
      <c r="M95" s="98">
        <v>0.02</v>
      </c>
      <c r="N95" s="98">
        <v>6.77</v>
      </c>
      <c r="O95" s="98">
        <v>0</v>
      </c>
      <c r="P95" s="104">
        <v>6.55</v>
      </c>
    </row>
    <row r="96" spans="3:16" x14ac:dyDescent="0.25">
      <c r="C96" s="103" t="s">
        <v>45</v>
      </c>
      <c r="D96" s="110" t="s">
        <v>62</v>
      </c>
      <c r="E96" s="98">
        <v>0.02</v>
      </c>
      <c r="F96" s="98">
        <v>3.09</v>
      </c>
      <c r="G96" s="98">
        <v>0.03</v>
      </c>
      <c r="H96" s="98">
        <v>3.88</v>
      </c>
      <c r="I96" s="98">
        <v>0.05</v>
      </c>
      <c r="J96" s="98">
        <v>3.48</v>
      </c>
      <c r="K96" s="98">
        <v>0.04</v>
      </c>
      <c r="L96" s="98">
        <v>3.48</v>
      </c>
      <c r="M96" s="98">
        <v>0.03</v>
      </c>
      <c r="N96" s="98">
        <v>3.27</v>
      </c>
      <c r="O96" s="98">
        <v>0.04</v>
      </c>
      <c r="P96" s="104">
        <v>3.48</v>
      </c>
    </row>
    <row r="97" spans="3:16" x14ac:dyDescent="0.25">
      <c r="C97" s="103" t="s">
        <v>45</v>
      </c>
      <c r="D97" s="110" t="s">
        <v>61</v>
      </c>
      <c r="E97" s="98">
        <v>0</v>
      </c>
      <c r="F97" s="98">
        <v>6.53</v>
      </c>
      <c r="G97" s="98">
        <v>0</v>
      </c>
      <c r="H97" s="98">
        <v>6.53</v>
      </c>
      <c r="I97" s="98">
        <v>0</v>
      </c>
      <c r="J97" s="98">
        <v>6.53</v>
      </c>
      <c r="K97" s="98">
        <v>0</v>
      </c>
      <c r="L97" s="98">
        <v>6.53</v>
      </c>
      <c r="M97" s="98">
        <v>0</v>
      </c>
      <c r="N97" s="98">
        <v>6.53</v>
      </c>
      <c r="O97" s="98">
        <v>0</v>
      </c>
      <c r="P97" s="104">
        <v>6.53</v>
      </c>
    </row>
    <row r="98" spans="3:16" x14ac:dyDescent="0.25">
      <c r="C98" s="103" t="s">
        <v>34</v>
      </c>
      <c r="D98" s="110" t="s">
        <v>62</v>
      </c>
      <c r="E98" s="98">
        <v>0.44</v>
      </c>
      <c r="F98" s="98">
        <v>1.26</v>
      </c>
      <c r="G98" s="98">
        <v>3.01</v>
      </c>
      <c r="H98" s="98">
        <v>1.27</v>
      </c>
      <c r="I98" s="98">
        <v>4.8600000000000003</v>
      </c>
      <c r="J98" s="98">
        <v>1.45</v>
      </c>
      <c r="K98" s="98">
        <v>7.84</v>
      </c>
      <c r="L98" s="98">
        <v>1.33</v>
      </c>
      <c r="M98" s="98">
        <v>11.64</v>
      </c>
      <c r="N98" s="98">
        <v>1.33</v>
      </c>
      <c r="O98" s="98">
        <v>5.08</v>
      </c>
      <c r="P98" s="104">
        <v>1.36</v>
      </c>
    </row>
    <row r="99" spans="3:16" x14ac:dyDescent="0.25">
      <c r="C99" s="103" t="s">
        <v>131</v>
      </c>
      <c r="D99" s="110" t="s">
        <v>60</v>
      </c>
      <c r="E99" s="98" t="s">
        <v>144</v>
      </c>
      <c r="F99" s="98" t="s">
        <v>144</v>
      </c>
      <c r="G99" s="98" t="s">
        <v>144</v>
      </c>
      <c r="H99" s="98" t="s">
        <v>144</v>
      </c>
      <c r="I99" s="98">
        <v>0.01</v>
      </c>
      <c r="J99" s="98">
        <v>4.21</v>
      </c>
      <c r="K99" s="98" t="s">
        <v>144</v>
      </c>
      <c r="L99" s="98" t="s">
        <v>144</v>
      </c>
      <c r="M99" s="98">
        <v>0</v>
      </c>
      <c r="N99" s="98">
        <v>4.21</v>
      </c>
      <c r="O99" s="98">
        <v>0</v>
      </c>
      <c r="P99" s="104">
        <v>4.21</v>
      </c>
    </row>
    <row r="100" spans="3:16" x14ac:dyDescent="0.25">
      <c r="C100" s="103" t="s">
        <v>131</v>
      </c>
      <c r="D100" s="110" t="s">
        <v>61</v>
      </c>
      <c r="E100" s="98" t="s">
        <v>144</v>
      </c>
      <c r="F100" s="98" t="s">
        <v>144</v>
      </c>
      <c r="G100" s="98">
        <v>0.01</v>
      </c>
      <c r="H100" s="98">
        <v>2.91</v>
      </c>
      <c r="I100" s="98">
        <v>0.14000000000000001</v>
      </c>
      <c r="J100" s="98">
        <v>2.78</v>
      </c>
      <c r="K100" s="98">
        <v>0.17</v>
      </c>
      <c r="L100" s="98">
        <v>2.75</v>
      </c>
      <c r="M100" s="98">
        <v>0.28000000000000003</v>
      </c>
      <c r="N100" s="98">
        <v>2.77</v>
      </c>
      <c r="O100" s="98">
        <v>0.12</v>
      </c>
      <c r="P100" s="104">
        <v>2.77</v>
      </c>
    </row>
    <row r="101" spans="3:16" x14ac:dyDescent="0.25">
      <c r="C101" s="103" t="s">
        <v>48</v>
      </c>
      <c r="D101" s="110" t="s">
        <v>60</v>
      </c>
      <c r="E101" s="98">
        <v>0</v>
      </c>
      <c r="F101" s="98">
        <v>5.19</v>
      </c>
      <c r="G101" s="98">
        <v>0.04</v>
      </c>
      <c r="H101" s="98">
        <v>5.67</v>
      </c>
      <c r="I101" s="98">
        <v>0.09</v>
      </c>
      <c r="J101" s="98">
        <v>5.79</v>
      </c>
      <c r="K101" s="98">
        <v>0.09</v>
      </c>
      <c r="L101" s="98">
        <v>5.72</v>
      </c>
      <c r="M101" s="98">
        <v>0.14000000000000001</v>
      </c>
      <c r="N101" s="98">
        <v>5.57</v>
      </c>
      <c r="O101" s="98">
        <v>7.0000000000000007E-2</v>
      </c>
      <c r="P101" s="104">
        <v>5.71</v>
      </c>
    </row>
    <row r="102" spans="3:16" x14ac:dyDescent="0.25">
      <c r="C102" s="103" t="s">
        <v>48</v>
      </c>
      <c r="D102" s="110" t="s">
        <v>62</v>
      </c>
      <c r="E102" s="98">
        <v>1.43</v>
      </c>
      <c r="F102" s="98">
        <v>2.65</v>
      </c>
      <c r="G102" s="98">
        <v>4.1900000000000004</v>
      </c>
      <c r="H102" s="98">
        <v>2.5299999999999998</v>
      </c>
      <c r="I102" s="98">
        <v>8.06</v>
      </c>
      <c r="J102" s="98">
        <v>2.48</v>
      </c>
      <c r="K102" s="98">
        <v>10.37</v>
      </c>
      <c r="L102" s="98">
        <v>2.4</v>
      </c>
      <c r="M102" s="98">
        <v>12.48</v>
      </c>
      <c r="N102" s="98">
        <v>2.5499999999999998</v>
      </c>
      <c r="O102" s="98">
        <v>7.15</v>
      </c>
      <c r="P102" s="104">
        <v>2.48</v>
      </c>
    </row>
    <row r="103" spans="3:16" x14ac:dyDescent="0.25">
      <c r="C103" s="103" t="s">
        <v>48</v>
      </c>
      <c r="D103" s="110" t="s">
        <v>61</v>
      </c>
      <c r="E103" s="98" t="s">
        <v>144</v>
      </c>
      <c r="F103" s="98" t="s">
        <v>144</v>
      </c>
      <c r="G103" s="98">
        <v>0.02</v>
      </c>
      <c r="H103" s="98">
        <v>1.75</v>
      </c>
      <c r="I103" s="98">
        <v>0.18</v>
      </c>
      <c r="J103" s="98">
        <v>3.19</v>
      </c>
      <c r="K103" s="98">
        <v>0.3</v>
      </c>
      <c r="L103" s="98">
        <v>2.63</v>
      </c>
      <c r="M103" s="98">
        <v>0.48</v>
      </c>
      <c r="N103" s="98">
        <v>2.94</v>
      </c>
      <c r="O103" s="98">
        <v>0.18</v>
      </c>
      <c r="P103" s="104">
        <v>2.93</v>
      </c>
    </row>
    <row r="104" spans="3:16" x14ac:dyDescent="0.25">
      <c r="C104" s="103" t="s">
        <v>158</v>
      </c>
      <c r="D104" s="110" t="s">
        <v>62</v>
      </c>
      <c r="E104" s="98">
        <v>0.03</v>
      </c>
      <c r="F104" s="98">
        <v>2.44</v>
      </c>
      <c r="G104" s="98">
        <v>0.03</v>
      </c>
      <c r="H104" s="98">
        <v>2.44</v>
      </c>
      <c r="I104" s="98">
        <v>0.14000000000000001</v>
      </c>
      <c r="J104" s="98">
        <v>2.4700000000000002</v>
      </c>
      <c r="K104" s="98">
        <v>0.1</v>
      </c>
      <c r="L104" s="98">
        <v>2.46</v>
      </c>
      <c r="M104" s="98">
        <v>7.0000000000000007E-2</v>
      </c>
      <c r="N104" s="98">
        <v>2.44</v>
      </c>
      <c r="O104" s="98">
        <v>0.09</v>
      </c>
      <c r="P104" s="104">
        <v>2.46</v>
      </c>
    </row>
    <row r="105" spans="3:16" x14ac:dyDescent="0.25">
      <c r="C105" s="103" t="s">
        <v>41</v>
      </c>
      <c r="D105" s="110" t="s">
        <v>150</v>
      </c>
      <c r="E105" s="98">
        <v>0.09</v>
      </c>
      <c r="F105" s="98">
        <v>2.14</v>
      </c>
      <c r="G105" s="98">
        <v>0.16</v>
      </c>
      <c r="H105" s="98">
        <v>2.12</v>
      </c>
      <c r="I105" s="98">
        <v>0.34</v>
      </c>
      <c r="J105" s="98">
        <v>2.09</v>
      </c>
      <c r="K105" s="98">
        <v>0.55000000000000004</v>
      </c>
      <c r="L105" s="98">
        <v>2.11</v>
      </c>
      <c r="M105" s="98">
        <v>0.34</v>
      </c>
      <c r="N105" s="98">
        <v>2.19</v>
      </c>
      <c r="O105" s="98">
        <v>0.3</v>
      </c>
      <c r="P105" s="104">
        <v>2.11</v>
      </c>
    </row>
    <row r="106" spans="3:16" x14ac:dyDescent="0.25">
      <c r="C106" s="103" t="s">
        <v>49</v>
      </c>
      <c r="D106" s="110" t="s">
        <v>62</v>
      </c>
      <c r="E106" s="98">
        <v>0.73</v>
      </c>
      <c r="F106" s="98">
        <v>3.24</v>
      </c>
      <c r="G106" s="98">
        <v>1.37</v>
      </c>
      <c r="H106" s="98">
        <v>3.2</v>
      </c>
      <c r="I106" s="98">
        <v>1.95</v>
      </c>
      <c r="J106" s="98">
        <v>3.09</v>
      </c>
      <c r="K106" s="98">
        <v>1.97</v>
      </c>
      <c r="L106" s="98">
        <v>3.07</v>
      </c>
      <c r="M106" s="98">
        <v>2.95</v>
      </c>
      <c r="N106" s="98">
        <v>3.18</v>
      </c>
      <c r="O106" s="98">
        <v>1.76</v>
      </c>
      <c r="P106" s="104">
        <v>3.13</v>
      </c>
    </row>
    <row r="107" spans="3:16" x14ac:dyDescent="0.25">
      <c r="C107" s="103" t="s">
        <v>38</v>
      </c>
      <c r="D107" s="110" t="s">
        <v>60</v>
      </c>
      <c r="E107" s="98">
        <v>0.28000000000000003</v>
      </c>
      <c r="F107" s="98">
        <v>4.54</v>
      </c>
      <c r="G107" s="98">
        <v>2.04</v>
      </c>
      <c r="H107" s="98">
        <v>4.57</v>
      </c>
      <c r="I107" s="98">
        <v>3.4</v>
      </c>
      <c r="J107" s="98">
        <v>4.62</v>
      </c>
      <c r="K107" s="98">
        <v>5.62</v>
      </c>
      <c r="L107" s="98">
        <v>4.5599999999999996</v>
      </c>
      <c r="M107" s="98">
        <v>8.19</v>
      </c>
      <c r="N107" s="98">
        <v>4.5199999999999996</v>
      </c>
      <c r="O107" s="98">
        <v>3.56</v>
      </c>
      <c r="P107" s="104">
        <v>4.57</v>
      </c>
    </row>
    <row r="108" spans="3:16" x14ac:dyDescent="0.25">
      <c r="C108" s="103" t="s">
        <v>39</v>
      </c>
      <c r="D108" s="110" t="s">
        <v>62</v>
      </c>
      <c r="E108" s="98">
        <v>0.74</v>
      </c>
      <c r="F108" s="98">
        <v>1.59</v>
      </c>
      <c r="G108" s="98">
        <v>6.21</v>
      </c>
      <c r="H108" s="98">
        <v>1.53</v>
      </c>
      <c r="I108" s="98">
        <v>11.46</v>
      </c>
      <c r="J108" s="98">
        <v>1.65</v>
      </c>
      <c r="K108" s="98">
        <v>17.600000000000001</v>
      </c>
      <c r="L108" s="98">
        <v>1.56</v>
      </c>
      <c r="M108" s="98">
        <v>25.37</v>
      </c>
      <c r="N108" s="98">
        <v>1.55</v>
      </c>
      <c r="O108" s="98">
        <v>11.38</v>
      </c>
      <c r="P108" s="104">
        <v>1.59</v>
      </c>
    </row>
    <row r="109" spans="3:16" x14ac:dyDescent="0.25">
      <c r="C109" s="103" t="s">
        <v>42</v>
      </c>
      <c r="D109" s="110" t="s">
        <v>62</v>
      </c>
      <c r="E109" s="98">
        <v>0</v>
      </c>
      <c r="F109" s="98">
        <v>3.42</v>
      </c>
      <c r="G109" s="98">
        <v>0</v>
      </c>
      <c r="H109" s="98">
        <v>3.28</v>
      </c>
      <c r="I109" s="98">
        <v>0.01</v>
      </c>
      <c r="J109" s="98">
        <v>3.47</v>
      </c>
      <c r="K109" s="98">
        <v>0.05</v>
      </c>
      <c r="L109" s="98">
        <v>3.38</v>
      </c>
      <c r="M109" s="98">
        <v>0.04</v>
      </c>
      <c r="N109" s="98">
        <v>3.41</v>
      </c>
      <c r="O109" s="98">
        <v>0.02</v>
      </c>
      <c r="P109" s="104">
        <v>3.4</v>
      </c>
    </row>
    <row r="110" spans="3:16" x14ac:dyDescent="0.25">
      <c r="C110" s="103" t="s">
        <v>35</v>
      </c>
      <c r="D110" s="110" t="s">
        <v>62</v>
      </c>
      <c r="E110" s="98">
        <v>0.04</v>
      </c>
      <c r="F110" s="98">
        <v>1</v>
      </c>
      <c r="G110" s="98">
        <v>0.01</v>
      </c>
      <c r="H110" s="98">
        <v>1.1000000000000001</v>
      </c>
      <c r="I110" s="98">
        <v>0.05</v>
      </c>
      <c r="J110" s="98">
        <v>1.06</v>
      </c>
      <c r="K110" s="98">
        <v>0.04</v>
      </c>
      <c r="L110" s="98">
        <v>0.8</v>
      </c>
      <c r="M110" s="98">
        <v>0.04</v>
      </c>
      <c r="N110" s="98">
        <v>0.96</v>
      </c>
      <c r="O110" s="98">
        <v>0.04</v>
      </c>
      <c r="P110" s="104">
        <v>0.99</v>
      </c>
    </row>
    <row r="111" spans="3:16" x14ac:dyDescent="0.25">
      <c r="C111" s="103" t="s">
        <v>46</v>
      </c>
      <c r="D111" s="110" t="s">
        <v>60</v>
      </c>
      <c r="E111" s="98">
        <v>0</v>
      </c>
      <c r="F111" s="98">
        <v>6.01</v>
      </c>
      <c r="G111" s="98">
        <v>0.04</v>
      </c>
      <c r="H111" s="98">
        <v>5.56</v>
      </c>
      <c r="I111" s="98">
        <v>0.05</v>
      </c>
      <c r="J111" s="98">
        <v>5.64</v>
      </c>
      <c r="K111" s="98">
        <v>0.15</v>
      </c>
      <c r="L111" s="98">
        <v>5</v>
      </c>
      <c r="M111" s="98">
        <v>0.09</v>
      </c>
      <c r="N111" s="98">
        <v>5.13</v>
      </c>
      <c r="O111" s="98">
        <v>0.06</v>
      </c>
      <c r="P111" s="104">
        <v>5.3</v>
      </c>
    </row>
    <row r="112" spans="3:16" x14ac:dyDescent="0.25">
      <c r="C112" s="103" t="s">
        <v>46</v>
      </c>
      <c r="D112" s="110" t="s">
        <v>62</v>
      </c>
      <c r="E112" s="98">
        <v>1.47</v>
      </c>
      <c r="F112" s="98">
        <v>3.15</v>
      </c>
      <c r="G112" s="98">
        <v>3.8</v>
      </c>
      <c r="H112" s="98">
        <v>3.02</v>
      </c>
      <c r="I112" s="98">
        <v>7.15</v>
      </c>
      <c r="J112" s="98">
        <v>2.99</v>
      </c>
      <c r="K112" s="98">
        <v>7.9</v>
      </c>
      <c r="L112" s="98">
        <v>2.97</v>
      </c>
      <c r="M112" s="98">
        <v>10.01</v>
      </c>
      <c r="N112" s="98">
        <v>3.03</v>
      </c>
      <c r="O112" s="98">
        <v>6.06</v>
      </c>
      <c r="P112" s="104">
        <v>3</v>
      </c>
    </row>
    <row r="113" spans="3:16" x14ac:dyDescent="0.25">
      <c r="C113" s="103" t="s">
        <v>46</v>
      </c>
      <c r="D113" s="110" t="s">
        <v>61</v>
      </c>
      <c r="E113" s="98">
        <v>0.03</v>
      </c>
      <c r="F113" s="98">
        <v>3.08</v>
      </c>
      <c r="G113" s="98">
        <v>0.33</v>
      </c>
      <c r="H113" s="98">
        <v>5.01</v>
      </c>
      <c r="I113" s="98">
        <v>0.9</v>
      </c>
      <c r="J113" s="98">
        <v>4.5999999999999996</v>
      </c>
      <c r="K113" s="98">
        <v>0.98</v>
      </c>
      <c r="L113" s="98">
        <v>4.66</v>
      </c>
      <c r="M113" s="98">
        <v>1.76</v>
      </c>
      <c r="N113" s="98">
        <v>4.0999999999999996</v>
      </c>
      <c r="O113" s="98">
        <v>0.77</v>
      </c>
      <c r="P113" s="104">
        <v>4.49</v>
      </c>
    </row>
    <row r="114" spans="3:16" x14ac:dyDescent="0.25">
      <c r="C114" s="103" t="s">
        <v>51</v>
      </c>
      <c r="D114" s="110" t="s">
        <v>63</v>
      </c>
      <c r="E114" s="98" t="s">
        <v>144</v>
      </c>
      <c r="F114" s="98" t="s">
        <v>144</v>
      </c>
      <c r="G114" s="98">
        <v>0</v>
      </c>
      <c r="H114" s="98">
        <v>4</v>
      </c>
      <c r="I114" s="98">
        <v>0</v>
      </c>
      <c r="J114" s="98">
        <v>4</v>
      </c>
      <c r="K114" s="98">
        <v>0</v>
      </c>
      <c r="L114" s="98">
        <v>4</v>
      </c>
      <c r="M114" s="98">
        <v>0</v>
      </c>
      <c r="N114" s="98">
        <v>4</v>
      </c>
      <c r="O114" s="98">
        <v>0</v>
      </c>
      <c r="P114" s="104">
        <v>4</v>
      </c>
    </row>
    <row r="115" spans="3:16" x14ac:dyDescent="0.25">
      <c r="C115" s="103" t="s">
        <v>51</v>
      </c>
      <c r="D115" s="110" t="s">
        <v>62</v>
      </c>
      <c r="E115" s="98">
        <v>0.12</v>
      </c>
      <c r="F115" s="98">
        <v>3.38</v>
      </c>
      <c r="G115" s="98">
        <v>0.38</v>
      </c>
      <c r="H115" s="98">
        <v>3.47</v>
      </c>
      <c r="I115" s="98">
        <v>0.84</v>
      </c>
      <c r="J115" s="98">
        <v>3.47</v>
      </c>
      <c r="K115" s="98">
        <v>0.67</v>
      </c>
      <c r="L115" s="98">
        <v>3.44</v>
      </c>
      <c r="M115" s="98">
        <v>0.66</v>
      </c>
      <c r="N115" s="98">
        <v>3.44</v>
      </c>
      <c r="O115" s="98">
        <v>0.59</v>
      </c>
      <c r="P115" s="104">
        <v>3.46</v>
      </c>
    </row>
    <row r="116" spans="3:16" x14ac:dyDescent="0.25">
      <c r="C116" s="103" t="s">
        <v>36</v>
      </c>
      <c r="D116" s="110" t="s">
        <v>62</v>
      </c>
      <c r="E116" s="98">
        <v>0</v>
      </c>
      <c r="F116" s="98">
        <v>1.1499999999999999</v>
      </c>
      <c r="G116" s="98">
        <v>0.01</v>
      </c>
      <c r="H116" s="98">
        <v>1.1399999999999999</v>
      </c>
      <c r="I116" s="98">
        <v>0.01</v>
      </c>
      <c r="J116" s="98">
        <v>0.97</v>
      </c>
      <c r="K116" s="98">
        <v>0.01</v>
      </c>
      <c r="L116" s="98">
        <v>1.1499999999999999</v>
      </c>
      <c r="M116" s="98">
        <v>0.01</v>
      </c>
      <c r="N116" s="98">
        <v>1.06</v>
      </c>
      <c r="O116" s="98">
        <v>0.01</v>
      </c>
      <c r="P116" s="104">
        <v>1.06</v>
      </c>
    </row>
    <row r="117" spans="3:16" ht="54" x14ac:dyDescent="0.25">
      <c r="C117" s="103" t="s">
        <v>151</v>
      </c>
      <c r="D117" s="129" t="s">
        <v>60</v>
      </c>
      <c r="E117" s="128">
        <v>1.52</v>
      </c>
      <c r="F117" s="128">
        <v>0.3</v>
      </c>
      <c r="G117" s="128">
        <v>3.44</v>
      </c>
      <c r="H117" s="128">
        <v>0.3</v>
      </c>
      <c r="I117" s="128">
        <v>2.36</v>
      </c>
      <c r="J117" s="128">
        <v>0.3</v>
      </c>
      <c r="K117" s="128">
        <v>6.22</v>
      </c>
      <c r="L117" s="128">
        <v>0.3</v>
      </c>
      <c r="M117" s="128">
        <v>7.13</v>
      </c>
      <c r="N117" s="128">
        <v>0.31</v>
      </c>
      <c r="O117" s="128">
        <v>3.59</v>
      </c>
      <c r="P117" s="130">
        <v>0.3</v>
      </c>
    </row>
    <row r="118" spans="3:16" x14ac:dyDescent="0.25">
      <c r="C118" s="103" t="s">
        <v>50</v>
      </c>
      <c r="D118" s="129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30"/>
    </row>
    <row r="119" spans="3:16" x14ac:dyDescent="0.25">
      <c r="C119" s="103" t="s">
        <v>50</v>
      </c>
      <c r="D119" s="110" t="s">
        <v>62</v>
      </c>
      <c r="E119" s="98">
        <v>0.28999999999999998</v>
      </c>
      <c r="F119" s="98">
        <v>1.47</v>
      </c>
      <c r="G119" s="98">
        <v>0.92</v>
      </c>
      <c r="H119" s="98">
        <v>1.1599999999999999</v>
      </c>
      <c r="I119" s="98">
        <v>1.47</v>
      </c>
      <c r="J119" s="98">
        <v>0.87</v>
      </c>
      <c r="K119" s="98">
        <v>3.51</v>
      </c>
      <c r="L119" s="98">
        <v>0.74</v>
      </c>
      <c r="M119" s="98">
        <v>6.55</v>
      </c>
      <c r="N119" s="98">
        <v>1.1200000000000001</v>
      </c>
      <c r="O119" s="98">
        <v>2.11</v>
      </c>
      <c r="P119" s="104">
        <v>0.96</v>
      </c>
    </row>
    <row r="120" spans="3:16" x14ac:dyDescent="0.25">
      <c r="C120" s="103" t="s">
        <v>124</v>
      </c>
      <c r="D120" s="110" t="s">
        <v>60</v>
      </c>
      <c r="E120" s="98">
        <v>0.05</v>
      </c>
      <c r="F120" s="98">
        <v>0.24</v>
      </c>
      <c r="G120" s="98">
        <v>0.04</v>
      </c>
      <c r="H120" s="98">
        <v>0.24</v>
      </c>
      <c r="I120" s="98">
        <v>7.0000000000000007E-2</v>
      </c>
      <c r="J120" s="98">
        <v>0.23</v>
      </c>
      <c r="K120" s="98">
        <v>0.32</v>
      </c>
      <c r="L120" s="98">
        <v>0.24</v>
      </c>
      <c r="M120" s="98">
        <v>0.64</v>
      </c>
      <c r="N120" s="98">
        <v>0.24</v>
      </c>
      <c r="O120" s="98">
        <v>0.17</v>
      </c>
      <c r="P120" s="104">
        <v>0.24</v>
      </c>
    </row>
    <row r="121" spans="3:16" x14ac:dyDescent="0.25">
      <c r="C121" s="103" t="s">
        <v>152</v>
      </c>
      <c r="D121" s="129" t="s">
        <v>172</v>
      </c>
      <c r="E121" s="128" t="s">
        <v>144</v>
      </c>
      <c r="F121" s="128" t="s">
        <v>144</v>
      </c>
      <c r="G121" s="128" t="s">
        <v>144</v>
      </c>
      <c r="H121" s="128" t="s">
        <v>144</v>
      </c>
      <c r="I121" s="128">
        <v>0</v>
      </c>
      <c r="J121" s="128">
        <v>7.85</v>
      </c>
      <c r="K121" s="128">
        <v>0.01</v>
      </c>
      <c r="L121" s="128">
        <v>7.85</v>
      </c>
      <c r="M121" s="128">
        <v>0.01</v>
      </c>
      <c r="N121" s="128">
        <v>7.85</v>
      </c>
      <c r="O121" s="128">
        <v>0</v>
      </c>
      <c r="P121" s="130">
        <v>7.85</v>
      </c>
    </row>
    <row r="122" spans="3:16" x14ac:dyDescent="0.25">
      <c r="C122" s="103" t="s">
        <v>53</v>
      </c>
      <c r="D122" s="129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30"/>
    </row>
    <row r="123" spans="3:16" x14ac:dyDescent="0.25">
      <c r="C123" s="103" t="s">
        <v>53</v>
      </c>
      <c r="D123" s="110" t="s">
        <v>65</v>
      </c>
      <c r="E123" s="98" t="s">
        <v>144</v>
      </c>
      <c r="F123" s="98" t="s">
        <v>144</v>
      </c>
      <c r="G123" s="98">
        <v>0.02</v>
      </c>
      <c r="H123" s="98">
        <v>6.03</v>
      </c>
      <c r="I123" s="98">
        <v>0.02</v>
      </c>
      <c r="J123" s="98">
        <v>6.03</v>
      </c>
      <c r="K123" s="98">
        <v>0.04</v>
      </c>
      <c r="L123" s="98">
        <v>6.03</v>
      </c>
      <c r="M123" s="98">
        <v>0.02</v>
      </c>
      <c r="N123" s="98">
        <v>6.03</v>
      </c>
      <c r="O123" s="98">
        <v>0.02</v>
      </c>
      <c r="P123" s="104">
        <v>6.03</v>
      </c>
    </row>
    <row r="124" spans="3:16" x14ac:dyDescent="0.25">
      <c r="C124" s="103" t="s">
        <v>53</v>
      </c>
      <c r="D124" s="110" t="s">
        <v>62</v>
      </c>
      <c r="E124" s="98">
        <v>0.01</v>
      </c>
      <c r="F124" s="98">
        <v>3.87</v>
      </c>
      <c r="G124" s="98">
        <v>0.02</v>
      </c>
      <c r="H124" s="98">
        <v>3.87</v>
      </c>
      <c r="I124" s="98">
        <v>0.03</v>
      </c>
      <c r="J124" s="98">
        <v>3.87</v>
      </c>
      <c r="K124" s="98">
        <v>0.03</v>
      </c>
      <c r="L124" s="98">
        <v>3.87</v>
      </c>
      <c r="M124" s="98">
        <v>0.01</v>
      </c>
      <c r="N124" s="98">
        <v>3.87</v>
      </c>
      <c r="O124" s="98">
        <v>0.02</v>
      </c>
      <c r="P124" s="104">
        <v>3.87</v>
      </c>
    </row>
    <row r="125" spans="3:16" x14ac:dyDescent="0.25">
      <c r="C125" s="103" t="s">
        <v>53</v>
      </c>
      <c r="D125" s="110" t="s">
        <v>61</v>
      </c>
      <c r="E125" s="98" t="s">
        <v>144</v>
      </c>
      <c r="F125" s="98" t="s">
        <v>144</v>
      </c>
      <c r="G125" s="98">
        <v>0</v>
      </c>
      <c r="H125" s="98">
        <v>5.1100000000000003</v>
      </c>
      <c r="I125" s="98">
        <v>0.01</v>
      </c>
      <c r="J125" s="98">
        <v>5.1100000000000003</v>
      </c>
      <c r="K125" s="98">
        <v>0.02</v>
      </c>
      <c r="L125" s="98">
        <v>5.1100000000000003</v>
      </c>
      <c r="M125" s="98" t="s">
        <v>144</v>
      </c>
      <c r="N125" s="98" t="s">
        <v>144</v>
      </c>
      <c r="O125" s="98">
        <v>0.01</v>
      </c>
      <c r="P125" s="104">
        <v>5.1100000000000003</v>
      </c>
    </row>
    <row r="126" spans="3:16" x14ac:dyDescent="0.25">
      <c r="C126" s="103" t="s">
        <v>54</v>
      </c>
      <c r="D126" s="110" t="s">
        <v>169</v>
      </c>
      <c r="E126" s="98">
        <v>0</v>
      </c>
      <c r="F126" s="98">
        <v>2.79</v>
      </c>
      <c r="G126" s="98" t="s">
        <v>144</v>
      </c>
      <c r="H126" s="98" t="s">
        <v>144</v>
      </c>
      <c r="I126" s="98" t="s">
        <v>144</v>
      </c>
      <c r="J126" s="98" t="s">
        <v>144</v>
      </c>
      <c r="K126" s="98" t="s">
        <v>144</v>
      </c>
      <c r="L126" s="98" t="s">
        <v>144</v>
      </c>
      <c r="M126" s="98" t="s">
        <v>144</v>
      </c>
      <c r="N126" s="98" t="s">
        <v>144</v>
      </c>
      <c r="O126" s="98">
        <v>0</v>
      </c>
      <c r="P126" s="104">
        <v>2.79</v>
      </c>
    </row>
    <row r="127" spans="3:16" x14ac:dyDescent="0.25">
      <c r="C127" s="103" t="s">
        <v>54</v>
      </c>
      <c r="D127" s="110" t="s">
        <v>64</v>
      </c>
      <c r="E127" s="98">
        <v>0.04</v>
      </c>
      <c r="F127" s="98">
        <v>10.19</v>
      </c>
      <c r="G127" s="98">
        <v>0.04</v>
      </c>
      <c r="H127" s="98">
        <v>10.11</v>
      </c>
      <c r="I127" s="98">
        <v>0.05</v>
      </c>
      <c r="J127" s="98">
        <v>10.11</v>
      </c>
      <c r="K127" s="98">
        <v>0.08</v>
      </c>
      <c r="L127" s="98">
        <v>10.14</v>
      </c>
      <c r="M127" s="98">
        <v>0.06</v>
      </c>
      <c r="N127" s="98">
        <v>-0.98</v>
      </c>
      <c r="O127" s="98">
        <v>0.05</v>
      </c>
      <c r="P127" s="104">
        <v>8.6</v>
      </c>
    </row>
    <row r="128" spans="3:16" x14ac:dyDescent="0.25">
      <c r="C128" s="103" t="s">
        <v>54</v>
      </c>
      <c r="D128" s="110" t="s">
        <v>173</v>
      </c>
      <c r="E128" s="98">
        <v>0</v>
      </c>
      <c r="F128" s="98">
        <v>0.72</v>
      </c>
      <c r="G128" s="98" t="s">
        <v>144</v>
      </c>
      <c r="H128" s="98" t="s">
        <v>144</v>
      </c>
      <c r="I128" s="98" t="s">
        <v>144</v>
      </c>
      <c r="J128" s="98" t="s">
        <v>144</v>
      </c>
      <c r="K128" s="98" t="s">
        <v>144</v>
      </c>
      <c r="L128" s="98" t="s">
        <v>144</v>
      </c>
      <c r="M128" s="98" t="s">
        <v>144</v>
      </c>
      <c r="N128" s="98" t="s">
        <v>144</v>
      </c>
      <c r="O128" s="98">
        <v>0</v>
      </c>
      <c r="P128" s="104">
        <v>0.72</v>
      </c>
    </row>
    <row r="129" spans="3:16" x14ac:dyDescent="0.25">
      <c r="C129" s="103" t="s">
        <v>54</v>
      </c>
      <c r="D129" s="110" t="s">
        <v>66</v>
      </c>
      <c r="E129" s="98" t="s">
        <v>144</v>
      </c>
      <c r="F129" s="98" t="s">
        <v>144</v>
      </c>
      <c r="G129" s="98">
        <v>0</v>
      </c>
      <c r="H129" s="98">
        <v>1.8</v>
      </c>
      <c r="I129" s="98" t="s">
        <v>144</v>
      </c>
      <c r="J129" s="98" t="s">
        <v>144</v>
      </c>
      <c r="K129" s="98" t="s">
        <v>144</v>
      </c>
      <c r="L129" s="98" t="s">
        <v>144</v>
      </c>
      <c r="M129" s="98" t="s">
        <v>144</v>
      </c>
      <c r="N129" s="98" t="s">
        <v>144</v>
      </c>
      <c r="O129" s="98">
        <v>0</v>
      </c>
      <c r="P129" s="104">
        <v>1.8</v>
      </c>
    </row>
    <row r="130" spans="3:16" x14ac:dyDescent="0.25">
      <c r="C130" s="103" t="s">
        <v>54</v>
      </c>
      <c r="D130" s="110" t="s">
        <v>65</v>
      </c>
      <c r="E130" s="98">
        <v>0.22</v>
      </c>
      <c r="F130" s="98">
        <v>6.29</v>
      </c>
      <c r="G130" s="98">
        <v>0.44</v>
      </c>
      <c r="H130" s="98">
        <v>2.39</v>
      </c>
      <c r="I130" s="98">
        <v>0.52</v>
      </c>
      <c r="J130" s="98">
        <v>1.54</v>
      </c>
      <c r="K130" s="98">
        <v>0.8</v>
      </c>
      <c r="L130" s="98">
        <v>-0.47</v>
      </c>
      <c r="M130" s="98">
        <v>0.66</v>
      </c>
      <c r="N130" s="98">
        <v>1.95</v>
      </c>
      <c r="O130" s="98">
        <v>0.52</v>
      </c>
      <c r="P130" s="104">
        <v>1.58</v>
      </c>
    </row>
    <row r="131" spans="3:16" ht="15.75" thickBot="1" x14ac:dyDescent="0.3">
      <c r="C131" s="112" t="s">
        <v>54</v>
      </c>
      <c r="D131" s="113" t="s">
        <v>61</v>
      </c>
      <c r="E131" s="107">
        <v>0.09</v>
      </c>
      <c r="F131" s="107">
        <v>2.62</v>
      </c>
      <c r="G131" s="107">
        <v>0.14000000000000001</v>
      </c>
      <c r="H131" s="107">
        <v>2.17</v>
      </c>
      <c r="I131" s="107">
        <v>0.19</v>
      </c>
      <c r="J131" s="107">
        <v>1.98</v>
      </c>
      <c r="K131" s="107">
        <v>0.34</v>
      </c>
      <c r="L131" s="107">
        <v>1.28</v>
      </c>
      <c r="M131" s="107">
        <v>0.89</v>
      </c>
      <c r="N131" s="107">
        <v>0.41</v>
      </c>
      <c r="O131" s="107">
        <v>0.27</v>
      </c>
      <c r="P131" s="108">
        <v>1.27</v>
      </c>
    </row>
  </sheetData>
  <mergeCells count="89">
    <mergeCell ref="P3:Q3"/>
    <mergeCell ref="S38:S39"/>
    <mergeCell ref="C3:C4"/>
    <mergeCell ref="D3:E3"/>
    <mergeCell ref="F3:G3"/>
    <mergeCell ref="H3:I3"/>
    <mergeCell ref="J3:K3"/>
    <mergeCell ref="L3:M3"/>
    <mergeCell ref="N3:O3"/>
    <mergeCell ref="M34:M35"/>
    <mergeCell ref="N34:N35"/>
    <mergeCell ref="O34:O35"/>
    <mergeCell ref="P34:P35"/>
    <mergeCell ref="AB4:AB5"/>
    <mergeCell ref="AC4:AC5"/>
    <mergeCell ref="AB2:AC2"/>
    <mergeCell ref="AD2:AE2"/>
    <mergeCell ref="T2:T3"/>
    <mergeCell ref="U2:U3"/>
    <mergeCell ref="V2:W2"/>
    <mergeCell ref="X2:Y2"/>
    <mergeCell ref="Z2:AA2"/>
    <mergeCell ref="U4:U5"/>
    <mergeCell ref="V4:V5"/>
    <mergeCell ref="W4:W5"/>
    <mergeCell ref="X4:X5"/>
    <mergeCell ref="Y4:Y5"/>
    <mergeCell ref="Z4:Z5"/>
    <mergeCell ref="AA4:AA5"/>
    <mergeCell ref="AF2:AG2"/>
    <mergeCell ref="AD4:AD5"/>
    <mergeCell ref="AE4:AE5"/>
    <mergeCell ref="AF4:AF5"/>
    <mergeCell ref="AG4:AG5"/>
    <mergeCell ref="AE29:AE30"/>
    <mergeCell ref="AF29:AF30"/>
    <mergeCell ref="AG29:AG30"/>
    <mergeCell ref="AE32:AE33"/>
    <mergeCell ref="AF32:AF33"/>
    <mergeCell ref="AG32:AG33"/>
    <mergeCell ref="D117:D118"/>
    <mergeCell ref="E117:E118"/>
    <mergeCell ref="J34:J35"/>
    <mergeCell ref="K34:K35"/>
    <mergeCell ref="L34:L35"/>
    <mergeCell ref="G117:G118"/>
    <mergeCell ref="H117:H118"/>
    <mergeCell ref="F117:F118"/>
    <mergeCell ref="I121:I122"/>
    <mergeCell ref="J121:J122"/>
    <mergeCell ref="K121:K122"/>
    <mergeCell ref="L121:L122"/>
    <mergeCell ref="M121:M122"/>
    <mergeCell ref="N117:N118"/>
    <mergeCell ref="O117:O118"/>
    <mergeCell ref="P117:P118"/>
    <mergeCell ref="D121:D122"/>
    <mergeCell ref="E121:E122"/>
    <mergeCell ref="F121:F122"/>
    <mergeCell ref="G121:G122"/>
    <mergeCell ref="H121:H122"/>
    <mergeCell ref="N121:N122"/>
    <mergeCell ref="O121:O122"/>
    <mergeCell ref="P121:P122"/>
    <mergeCell ref="I117:I118"/>
    <mergeCell ref="J117:J118"/>
    <mergeCell ref="K117:K118"/>
    <mergeCell ref="L117:L118"/>
    <mergeCell ref="M117:M118"/>
    <mergeCell ref="U29:U30"/>
    <mergeCell ref="V29:V30"/>
    <mergeCell ref="W29:W30"/>
    <mergeCell ref="X29:X30"/>
    <mergeCell ref="Y29:Y30"/>
    <mergeCell ref="Z29:Z30"/>
    <mergeCell ref="AA29:AA30"/>
    <mergeCell ref="AB29:AB30"/>
    <mergeCell ref="AC29:AC30"/>
    <mergeCell ref="AD29:AD30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D32:AD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66"/>
  <sheetViews>
    <sheetView zoomScale="85" zoomScaleNormal="85" workbookViewId="0">
      <selection activeCell="B7" sqref="B7"/>
    </sheetView>
  </sheetViews>
  <sheetFormatPr baseColWidth="10" defaultRowHeight="15" x14ac:dyDescent="0.25"/>
  <cols>
    <col min="1" max="1" width="25.140625" customWidth="1"/>
    <col min="2" max="2" width="36.28515625" customWidth="1"/>
  </cols>
  <sheetData>
    <row r="1" spans="1:13" ht="15.75" thickBot="1" x14ac:dyDescent="0.3">
      <c r="A1" s="126" t="s">
        <v>129</v>
      </c>
      <c r="B1" s="1"/>
      <c r="C1" s="126" t="s">
        <v>57</v>
      </c>
      <c r="D1" s="2" t="s">
        <v>32</v>
      </c>
    </row>
    <row r="2" spans="1:13" ht="49.5" customHeight="1" thickBot="1" x14ac:dyDescent="0.3">
      <c r="A2" s="127"/>
      <c r="B2" s="19"/>
      <c r="C2" s="127"/>
      <c r="D2" s="3" t="s">
        <v>58</v>
      </c>
    </row>
    <row r="3" spans="1:13" ht="15.75" customHeight="1" thickBot="1" x14ac:dyDescent="0.35">
      <c r="A3" s="5" t="s">
        <v>59</v>
      </c>
      <c r="B3" s="20"/>
      <c r="C3" s="146" t="s">
        <v>60</v>
      </c>
      <c r="D3" s="41"/>
    </row>
    <row r="4" spans="1:13" ht="27" x14ac:dyDescent="0.3">
      <c r="A4" s="5" t="s">
        <v>67</v>
      </c>
      <c r="B4" s="23" t="str">
        <f>+VLOOKUP(A4,$A$45:$B$64,2,0)</f>
        <v>Bonos del Banco Central de Chile expresados en pesos</v>
      </c>
      <c r="C4" s="147"/>
      <c r="D4" s="70">
        <v>2.2000000000000002</v>
      </c>
      <c r="E4" s="51"/>
      <c r="F4" s="133"/>
    </row>
    <row r="5" spans="1:13" ht="27" x14ac:dyDescent="0.3">
      <c r="A5" s="5" t="s">
        <v>69</v>
      </c>
      <c r="B5" s="23" t="str">
        <f>+VLOOKUP(A5,$A$45:$B$64,2,0)</f>
        <v>Bonos respaldados por títulos de créditos transferibles</v>
      </c>
      <c r="C5" s="39" t="s">
        <v>60</v>
      </c>
      <c r="D5" s="76">
        <v>0.02</v>
      </c>
      <c r="E5" s="51"/>
      <c r="F5" s="144"/>
    </row>
    <row r="6" spans="1:13" ht="27" x14ac:dyDescent="0.3">
      <c r="A6" s="5" t="s">
        <v>69</v>
      </c>
      <c r="B6" s="23" t="str">
        <f>+VLOOKUP(A6,$A$45:$B$64,2,0)</f>
        <v>Bonos respaldados por títulos de créditos transferibles</v>
      </c>
      <c r="C6" s="39" t="s">
        <v>62</v>
      </c>
      <c r="D6" s="76">
        <v>0.02</v>
      </c>
      <c r="E6" s="51"/>
      <c r="F6" s="79"/>
    </row>
    <row r="7" spans="1:13" ht="27" x14ac:dyDescent="0.3">
      <c r="A7" s="5" t="s">
        <v>69</v>
      </c>
      <c r="B7" s="23" t="str">
        <f>+VLOOKUP(A7,$A$45:$B$64,2,0)</f>
        <v>Bonos respaldados por títulos de créditos transferibles</v>
      </c>
      <c r="C7" s="39" t="s">
        <v>61</v>
      </c>
      <c r="D7" s="76">
        <v>0</v>
      </c>
      <c r="E7" s="51"/>
      <c r="F7" s="79"/>
    </row>
    <row r="8" spans="1:13" ht="27" x14ac:dyDescent="0.3">
      <c r="A8" s="5" t="s">
        <v>71</v>
      </c>
      <c r="B8" s="23" t="str">
        <f>+VLOOKUP(A8,$A$45:$B$64,2,0)</f>
        <v>Bonos del banco Central de Chile expresados en UF</v>
      </c>
      <c r="C8" s="39" t="s">
        <v>62</v>
      </c>
      <c r="D8" s="76">
        <v>9.89</v>
      </c>
      <c r="E8" s="51"/>
      <c r="F8" s="79"/>
    </row>
    <row r="9" spans="1:13" ht="15.75" x14ac:dyDescent="0.3">
      <c r="A9" s="5" t="s">
        <v>132</v>
      </c>
      <c r="B9" s="23" t="str">
        <f>+VLOOKUP(A9,$A$45:$B$65,2,0)</f>
        <v>Bonos del Estado de Chile</v>
      </c>
      <c r="C9" s="95" t="s">
        <v>173</v>
      </c>
      <c r="D9" s="84">
        <v>0.01</v>
      </c>
      <c r="E9" s="51"/>
      <c r="F9" s="79"/>
    </row>
    <row r="10" spans="1:13" ht="15.75" x14ac:dyDescent="0.3">
      <c r="A10" s="5" t="s">
        <v>132</v>
      </c>
      <c r="B10" s="23" t="str">
        <f>+VLOOKUP(A10,$A$45:$B$65,2,0)</f>
        <v>Bonos del Estado de Chile</v>
      </c>
      <c r="C10" s="72" t="s">
        <v>61</v>
      </c>
      <c r="D10" s="76">
        <v>7.0000000000000007E-2</v>
      </c>
      <c r="E10" s="51"/>
      <c r="F10" s="79"/>
    </row>
    <row r="11" spans="1:13" ht="27" x14ac:dyDescent="0.3">
      <c r="A11" s="5" t="s">
        <v>75</v>
      </c>
      <c r="B11" s="24" t="str">
        <f>+VLOOKUP(A11,$A$45:$B$64,2,0)</f>
        <v>Bonos Bancarios emitidos por Instituciones Financieras</v>
      </c>
      <c r="C11" s="39" t="s">
        <v>60</v>
      </c>
      <c r="D11" s="79">
        <v>0.13</v>
      </c>
      <c r="E11" s="52"/>
      <c r="F11" s="79"/>
    </row>
    <row r="12" spans="1:13" ht="27" x14ac:dyDescent="0.3">
      <c r="A12" s="5" t="s">
        <v>75</v>
      </c>
      <c r="B12" s="24" t="str">
        <f>+VLOOKUP(A12,$A$45:$B$64,2,0)</f>
        <v>Bonos Bancarios emitidos por Instituciones Financieras</v>
      </c>
      <c r="C12" s="39" t="s">
        <v>62</v>
      </c>
      <c r="D12" s="79">
        <v>13.61</v>
      </c>
      <c r="E12" s="52"/>
      <c r="F12" s="79"/>
    </row>
    <row r="13" spans="1:13" ht="27" x14ac:dyDescent="0.3">
      <c r="A13" s="5" t="s">
        <v>75</v>
      </c>
      <c r="B13" s="24" t="str">
        <f>+VLOOKUP(A13,$A$45:$B$64,2,0)</f>
        <v>Bonos Bancarios emitidos por Instituciones Financieras</v>
      </c>
      <c r="C13" s="39" t="s">
        <v>61</v>
      </c>
      <c r="D13" s="79">
        <v>0.56999999999999995</v>
      </c>
      <c r="E13" s="52"/>
      <c r="F13" s="79"/>
    </row>
    <row r="14" spans="1:13" ht="15.75" x14ac:dyDescent="0.3">
      <c r="A14" s="5" t="s">
        <v>159</v>
      </c>
      <c r="B14" s="24" t="str">
        <f>+VLOOKUP(A14,$A$45:$B$70,2,0)</f>
        <v>Bono hipotecario emitido por Inst. financieras</v>
      </c>
      <c r="C14" s="75" t="s">
        <v>62</v>
      </c>
      <c r="D14" s="79">
        <v>7.0000000000000007E-2</v>
      </c>
      <c r="E14" s="52"/>
      <c r="F14" s="79"/>
    </row>
    <row r="15" spans="1:13" ht="27" x14ac:dyDescent="0.3">
      <c r="A15" s="5" t="s">
        <v>77</v>
      </c>
      <c r="B15" s="23" t="str">
        <f t="shared" ref="B15:B26" si="0">+VLOOKUP(A15,$A$45:$B$64,2,0)</f>
        <v>Bonos de reconocimiento Previsionales emitidos por el INP u otras Instituciones de Previsión</v>
      </c>
      <c r="C15" s="39" t="s">
        <v>60</v>
      </c>
      <c r="D15" s="79">
        <v>0.27</v>
      </c>
      <c r="E15" s="51"/>
      <c r="F15" s="79"/>
      <c r="G15" s="37"/>
      <c r="L15" s="16">
        <v>0.79269061121613116</v>
      </c>
      <c r="M15" s="16">
        <v>0.20730938878386893</v>
      </c>
    </row>
    <row r="16" spans="1:13" ht="27" x14ac:dyDescent="0.3">
      <c r="A16" s="5" t="s">
        <v>79</v>
      </c>
      <c r="B16" s="24" t="str">
        <f t="shared" si="0"/>
        <v>Bonos subordinados emitidos por Instituciones Financieras</v>
      </c>
      <c r="C16" s="39" t="s">
        <v>62</v>
      </c>
      <c r="D16" s="79">
        <v>2.74</v>
      </c>
      <c r="E16" s="52"/>
      <c r="F16" s="79"/>
    </row>
    <row r="17" spans="1:15" ht="27" x14ac:dyDescent="0.3">
      <c r="A17" s="5" t="s">
        <v>81</v>
      </c>
      <c r="B17" s="23" t="str">
        <f t="shared" si="0"/>
        <v>Bonos de la Tesorería General de la República, en pesos</v>
      </c>
      <c r="C17" s="39" t="s">
        <v>60</v>
      </c>
      <c r="D17" s="79">
        <v>9.6</v>
      </c>
      <c r="E17" s="51"/>
      <c r="F17" s="79"/>
      <c r="K17" t="s">
        <v>130</v>
      </c>
      <c r="L17" s="12">
        <f>+L19/$J$19</f>
        <v>0.74017933390264723</v>
      </c>
      <c r="M17" s="12">
        <f>+M19/$J$19</f>
        <v>0.25832621690862506</v>
      </c>
    </row>
    <row r="18" spans="1:15" ht="27" x14ac:dyDescent="0.3">
      <c r="A18" s="5" t="s">
        <v>83</v>
      </c>
      <c r="B18" s="23" t="str">
        <f t="shared" si="0"/>
        <v>Bonos de la Tesorería General de la República en UF</v>
      </c>
      <c r="C18" s="39" t="s">
        <v>62</v>
      </c>
      <c r="D18" s="79">
        <v>24.69</v>
      </c>
      <c r="E18" s="51"/>
      <c r="F18" s="79"/>
      <c r="L18" s="64" t="s">
        <v>62</v>
      </c>
      <c r="M18" s="64" t="s">
        <v>108</v>
      </c>
      <c r="N18" t="s">
        <v>109</v>
      </c>
    </row>
    <row r="19" spans="1:15" ht="15.75" x14ac:dyDescent="0.3">
      <c r="A19" s="5" t="s">
        <v>85</v>
      </c>
      <c r="B19" s="23" t="str">
        <f t="shared" si="0"/>
        <v>Bonos Vivienda leasing</v>
      </c>
      <c r="C19" s="39" t="s">
        <v>62</v>
      </c>
      <c r="D19" s="79">
        <v>0.03</v>
      </c>
      <c r="E19" s="51"/>
      <c r="F19" s="79"/>
      <c r="G19" s="16">
        <f>+I19*100-L19-M19-N19</f>
        <v>-4.0000000000004199E-2</v>
      </c>
      <c r="H19" s="29" t="s">
        <v>24</v>
      </c>
      <c r="I19" s="9">
        <f>+'tipo y dur'!F5</f>
        <v>0.46799999999999997</v>
      </c>
      <c r="J19" s="57">
        <f>+D4+D8+D15+D17+D18+D19+D31+D5+D6+D7+D10+D20+D26+D9</f>
        <v>46.840000000000011</v>
      </c>
      <c r="K19" s="12">
        <f>+I19-J19/100</f>
        <v>-4.0000000000012248E-4</v>
      </c>
      <c r="L19" s="64">
        <f>+D8+D18+D19+D20+D6+D26</f>
        <v>34.67</v>
      </c>
      <c r="M19" s="64">
        <f>+D4+D15+D17+D31+D5+D9</f>
        <v>12.1</v>
      </c>
      <c r="N19">
        <f>+D7+D10</f>
        <v>7.0000000000000007E-2</v>
      </c>
      <c r="O19" s="57">
        <f>+L19+M19+N19-J19</f>
        <v>0</v>
      </c>
    </row>
    <row r="20" spans="1:15" ht="27" x14ac:dyDescent="0.3">
      <c r="A20" s="5" t="s">
        <v>87</v>
      </c>
      <c r="B20" s="23" t="str">
        <f t="shared" si="0"/>
        <v>Cupones de emisión reajustables opcionales en dólares</v>
      </c>
      <c r="C20" s="39" t="s">
        <v>62</v>
      </c>
      <c r="D20" s="79">
        <v>0.03</v>
      </c>
      <c r="E20" s="51"/>
      <c r="F20" s="79"/>
      <c r="G20" s="16">
        <f t="shared" ref="G20:G22" si="1">+I20*100-L20-M20-N20</f>
        <v>0.26000000000000023</v>
      </c>
      <c r="H20" s="30" t="s">
        <v>25</v>
      </c>
      <c r="I20" s="9">
        <f>+'tipo y dur'!F6</f>
        <v>0.28010000000000002</v>
      </c>
      <c r="J20" s="57">
        <f>+D11+D12+D13+D16+D21+D22+D23+D30+D14</f>
        <v>27.75</v>
      </c>
      <c r="K20" s="12">
        <f>+I20-J20/100</f>
        <v>2.5999999999999912E-3</v>
      </c>
      <c r="L20" s="64">
        <f>+D12+D16+D22+D14</f>
        <v>24.67</v>
      </c>
      <c r="M20" s="64">
        <f>+D11+D21+D30</f>
        <v>0.25</v>
      </c>
      <c r="N20">
        <f>+D13+D23</f>
        <v>2.8299999999999996</v>
      </c>
      <c r="O20">
        <f t="shared" ref="O20:O24" si="2">+L20+M20+N20-J20</f>
        <v>0</v>
      </c>
    </row>
    <row r="21" spans="1:15" ht="15.75" x14ac:dyDescent="0.3">
      <c r="A21" s="5" t="s">
        <v>89</v>
      </c>
      <c r="B21" s="24" t="str">
        <f t="shared" si="0"/>
        <v>Bonos de Empresas Públicas y Privadas</v>
      </c>
      <c r="C21" s="39" t="s">
        <v>60</v>
      </c>
      <c r="D21" s="79">
        <v>0.12</v>
      </c>
      <c r="E21" s="52"/>
      <c r="F21" s="79"/>
      <c r="G21" s="16">
        <f>+I21*100-L21-M21-N21</f>
        <v>9.9999999999997868E-3</v>
      </c>
      <c r="H21" s="31" t="s">
        <v>26</v>
      </c>
      <c r="I21" s="9">
        <f>+'tipo y dur'!F7</f>
        <v>0.1641</v>
      </c>
      <c r="J21" s="57">
        <f>+D28+D29+D27</f>
        <v>16.399999999999999</v>
      </c>
      <c r="K21" s="12">
        <f>+I21-J21/100</f>
        <v>1.0000000000001674E-4</v>
      </c>
      <c r="L21" s="64">
        <f>+D29</f>
        <v>7.3</v>
      </c>
      <c r="M21" s="64">
        <f>+D28+D27</f>
        <v>9.1</v>
      </c>
      <c r="O21">
        <f t="shared" si="2"/>
        <v>0</v>
      </c>
    </row>
    <row r="22" spans="1:15" ht="15.75" x14ac:dyDescent="0.3">
      <c r="A22" s="5" t="s">
        <v>89</v>
      </c>
      <c r="B22" s="24" t="str">
        <f t="shared" si="0"/>
        <v>Bonos de Empresas Públicas y Privadas</v>
      </c>
      <c r="C22" s="39" t="s">
        <v>62</v>
      </c>
      <c r="D22" s="79">
        <v>8.25</v>
      </c>
      <c r="E22" s="52"/>
      <c r="F22" s="79"/>
      <c r="G22" s="16">
        <f t="shared" si="1"/>
        <v>0</v>
      </c>
      <c r="H22" s="32" t="s">
        <v>27</v>
      </c>
      <c r="I22" s="9">
        <f>+'tipo y dur'!F8</f>
        <v>5.6000000000000008E-3</v>
      </c>
      <c r="J22" s="57">
        <f>+D24+D25</f>
        <v>0.56000000000000005</v>
      </c>
      <c r="K22" s="12">
        <f t="shared" ref="K22" si="3">+I22-J22/100</f>
        <v>0</v>
      </c>
      <c r="L22" s="64">
        <f>+D25+D24</f>
        <v>0.56000000000000005</v>
      </c>
      <c r="M22" s="64"/>
      <c r="O22">
        <f t="shared" si="2"/>
        <v>0</v>
      </c>
    </row>
    <row r="23" spans="1:15" ht="15.75" x14ac:dyDescent="0.3">
      <c r="A23" s="5" t="s">
        <v>89</v>
      </c>
      <c r="B23" s="24" t="str">
        <f t="shared" si="0"/>
        <v>Bonos de Empresas Públicas y Privadas</v>
      </c>
      <c r="C23" s="39" t="s">
        <v>61</v>
      </c>
      <c r="D23" s="79">
        <v>2.2599999999999998</v>
      </c>
      <c r="E23" s="52"/>
      <c r="F23" s="79"/>
      <c r="G23" s="16">
        <f>+I23*100-L23-M23-N23</f>
        <v>4.9200000000000008</v>
      </c>
      <c r="H23" s="8" t="s">
        <v>28</v>
      </c>
      <c r="I23" s="9">
        <f>+'tipo y dur'!F9</f>
        <v>4.9200000000000008E-2</v>
      </c>
      <c r="J23" s="57">
        <f>+I23*100</f>
        <v>4.9200000000000008</v>
      </c>
      <c r="K23" s="12">
        <f>+I23-J23/100</f>
        <v>0</v>
      </c>
      <c r="L23" s="64"/>
      <c r="M23" s="64"/>
      <c r="O23" s="57">
        <f>+L23+M23+N23-J23</f>
        <v>-4.9200000000000008</v>
      </c>
    </row>
    <row r="24" spans="1:15" ht="27.75" thickBot="1" x14ac:dyDescent="0.35">
      <c r="A24" s="5" t="s">
        <v>97</v>
      </c>
      <c r="B24" s="25" t="str">
        <f t="shared" si="0"/>
        <v>letras de crédito emitidas por Instituciones Financieras</v>
      </c>
      <c r="C24" s="39" t="s">
        <v>63</v>
      </c>
      <c r="D24" s="79">
        <v>0</v>
      </c>
      <c r="E24" s="54"/>
      <c r="F24" s="79"/>
      <c r="G24" s="16">
        <f>+I24*100-L24-M24-N24</f>
        <v>0</v>
      </c>
      <c r="H24" s="33" t="s">
        <v>29</v>
      </c>
      <c r="I24" s="11">
        <f>+'tipo y dur'!F10</f>
        <v>3.2799999999999996E-2</v>
      </c>
      <c r="J24" s="57">
        <f>+D34+D36+D37+D38+D40+D41+D42+D43+D39+D35+D33</f>
        <v>1.83</v>
      </c>
      <c r="K24" s="12">
        <f>+I24-J24/100</f>
        <v>1.4499999999999996E-2</v>
      </c>
      <c r="L24" s="64">
        <f>+D34</f>
        <v>0.01</v>
      </c>
      <c r="M24" s="64"/>
      <c r="N24">
        <f>+D33+D36+D37+D38+D40+D41+D42+D35+K24*100</f>
        <v>3.2699999999999996</v>
      </c>
      <c r="O24">
        <f t="shared" si="2"/>
        <v>1.4499999999999993</v>
      </c>
    </row>
    <row r="25" spans="1:15" ht="27" x14ac:dyDescent="0.3">
      <c r="A25" s="5" t="s">
        <v>97</v>
      </c>
      <c r="B25" s="25" t="str">
        <f t="shared" si="0"/>
        <v>letras de crédito emitidas por Instituciones Financieras</v>
      </c>
      <c r="C25" s="39" t="s">
        <v>62</v>
      </c>
      <c r="D25" s="79">
        <v>0.56000000000000005</v>
      </c>
      <c r="E25" s="54"/>
      <c r="F25" s="79"/>
      <c r="I25" s="13">
        <f>SUM(I19:I24)</f>
        <v>0.99980000000000002</v>
      </c>
      <c r="J25" s="13">
        <f>SUM(J19:J24)/100</f>
        <v>0.9830000000000001</v>
      </c>
      <c r="K25" s="13">
        <f>SUM(K19:K24)</f>
        <v>1.6799999999999881E-2</v>
      </c>
    </row>
    <row r="26" spans="1:15" ht="15.75" x14ac:dyDescent="0.3">
      <c r="A26" s="5" t="s">
        <v>101</v>
      </c>
      <c r="B26" s="23" t="str">
        <f t="shared" si="0"/>
        <v>Pagarés reajustables con pago de cupones</v>
      </c>
      <c r="C26" s="39" t="s">
        <v>62</v>
      </c>
      <c r="D26" s="76">
        <v>0.01</v>
      </c>
      <c r="E26" s="51"/>
      <c r="F26" s="79"/>
      <c r="J26" s="58">
        <f>+SUM(D4:D43,J23)</f>
        <v>98.300000000000026</v>
      </c>
    </row>
    <row r="27" spans="1:15" ht="15.75" x14ac:dyDescent="0.3">
      <c r="B27" s="28" t="s">
        <v>107</v>
      </c>
      <c r="C27" s="66" t="s">
        <v>60</v>
      </c>
      <c r="D27" s="71">
        <v>0</v>
      </c>
      <c r="E27" s="53"/>
      <c r="J27" s="16">
        <f>+J26-J25*100</f>
        <v>0</v>
      </c>
    </row>
    <row r="28" spans="1:15" ht="27" x14ac:dyDescent="0.3">
      <c r="A28" s="5" t="s">
        <v>91</v>
      </c>
      <c r="B28" s="27" t="str">
        <f>+VLOOKUP(A28,$A$45:$B$64,2,0)</f>
        <v>Depósitos a plazo y pagarés emitidos por Instituciones Financieras</v>
      </c>
      <c r="C28" s="85" t="s">
        <v>60</v>
      </c>
      <c r="D28" s="79">
        <v>9.1</v>
      </c>
      <c r="E28" s="53"/>
    </row>
    <row r="29" spans="1:15" ht="27" x14ac:dyDescent="0.3">
      <c r="A29" s="5" t="s">
        <v>91</v>
      </c>
      <c r="B29" s="27" t="str">
        <f t="shared" ref="B29:B34" si="4">+VLOOKUP(A29,$A$45:$B$64,2,0)</f>
        <v>Depósitos a plazo y pagarés emitidos por Instituciones Financieras</v>
      </c>
      <c r="C29" s="39" t="s">
        <v>62</v>
      </c>
      <c r="D29" s="79">
        <v>7.3</v>
      </c>
      <c r="E29" s="53"/>
    </row>
    <row r="30" spans="1:15" ht="15.75" x14ac:dyDescent="0.3">
      <c r="A30" s="5" t="s">
        <v>95</v>
      </c>
      <c r="B30" s="24" t="str">
        <f t="shared" si="4"/>
        <v>Efectos de Comercio</v>
      </c>
      <c r="C30" s="39" t="s">
        <v>60</v>
      </c>
      <c r="D30" s="79">
        <v>0</v>
      </c>
      <c r="E30" s="52"/>
    </row>
    <row r="31" spans="1:15" ht="15.75" x14ac:dyDescent="0.3">
      <c r="A31" s="5" t="s">
        <v>99</v>
      </c>
      <c r="B31" s="23" t="str">
        <f t="shared" si="4"/>
        <v>Pagarés descontables del Banco Central</v>
      </c>
      <c r="C31" s="39" t="s">
        <v>60</v>
      </c>
      <c r="D31" s="71">
        <v>0</v>
      </c>
      <c r="E31" s="51"/>
    </row>
    <row r="32" spans="1:15" ht="15.75" x14ac:dyDescent="0.3">
      <c r="A32" s="5"/>
      <c r="B32" s="23"/>
      <c r="C32" s="145" t="s">
        <v>65</v>
      </c>
    </row>
    <row r="33" spans="1:5" ht="15.75" x14ac:dyDescent="0.3">
      <c r="A33" s="5" t="s">
        <v>73</v>
      </c>
      <c r="B33" s="26" t="str">
        <f t="shared" si="4"/>
        <v>Bonos emitidos por empresas extranjeras</v>
      </c>
      <c r="C33" s="145"/>
      <c r="D33" s="74">
        <v>0.02</v>
      </c>
      <c r="E33" s="55"/>
    </row>
    <row r="34" spans="1:5" ht="15.75" x14ac:dyDescent="0.3">
      <c r="A34" s="5" t="s">
        <v>73</v>
      </c>
      <c r="B34" s="26" t="str">
        <f t="shared" si="4"/>
        <v>Bonos emitidos por empresas extranjeras</v>
      </c>
      <c r="C34" s="39" t="s">
        <v>62</v>
      </c>
      <c r="D34" s="71">
        <v>0.01</v>
      </c>
      <c r="E34" s="55"/>
    </row>
    <row r="35" spans="1:5" ht="15.75" x14ac:dyDescent="0.3">
      <c r="A35" s="5" t="s">
        <v>73</v>
      </c>
      <c r="B35" s="26"/>
      <c r="C35" s="92" t="s">
        <v>171</v>
      </c>
      <c r="D35" s="70">
        <v>0.01</v>
      </c>
      <c r="E35" s="55"/>
    </row>
    <row r="36" spans="1:5" ht="27" x14ac:dyDescent="0.3">
      <c r="A36" s="5" t="s">
        <v>93</v>
      </c>
      <c r="B36" s="26" t="str">
        <f>+VLOOKUP(A36,$A$45:$B$64,2,0)</f>
        <v>Títulos de crédito emitidos por Estados extranjeros y Bancos Centrales extranjeros</v>
      </c>
      <c r="C36" s="39" t="s">
        <v>64</v>
      </c>
      <c r="D36" s="70">
        <v>0.01</v>
      </c>
      <c r="E36" s="55"/>
    </row>
    <row r="37" spans="1:5" ht="27" x14ac:dyDescent="0.3">
      <c r="A37" s="5" t="s">
        <v>93</v>
      </c>
      <c r="B37" s="26" t="str">
        <f>+VLOOKUP(A37,$A$45:$B$64,2,0)</f>
        <v>Títulos de crédito emitidos por Estados extranjeros y Bancos Centrales extranjeros</v>
      </c>
      <c r="C37" s="39" t="s">
        <v>65</v>
      </c>
      <c r="D37" s="71">
        <v>1.29</v>
      </c>
      <c r="E37" s="55"/>
    </row>
    <row r="38" spans="1:5" ht="27" x14ac:dyDescent="0.3">
      <c r="A38" s="5" t="s">
        <v>93</v>
      </c>
      <c r="B38" s="26" t="str">
        <f>+VLOOKUP(A38,$A$45:$B$64,2,0)</f>
        <v>Títulos de crédito emitidos por Estados extranjeros y Bancos Centrales extranjeros</v>
      </c>
      <c r="C38" s="39" t="s">
        <v>61</v>
      </c>
      <c r="D38" s="71">
        <v>0.49</v>
      </c>
      <c r="E38" s="55"/>
    </row>
    <row r="39" spans="1:5" ht="15.75" x14ac:dyDescent="0.3">
      <c r="A39" s="5" t="s">
        <v>93</v>
      </c>
      <c r="B39" s="26"/>
      <c r="C39" s="82" t="s">
        <v>169</v>
      </c>
      <c r="D39" s="71">
        <v>0</v>
      </c>
      <c r="E39" s="55"/>
    </row>
    <row r="40" spans="1:5" ht="27" x14ac:dyDescent="0.3">
      <c r="A40" s="5" t="s">
        <v>103</v>
      </c>
      <c r="B40" s="26" t="str">
        <f>+VLOOKUP(A40,$A$45:$B$64,2,0)</f>
        <v>Títulos de crédito de renta fija emitidos por entidades bancarias extranjeras</v>
      </c>
      <c r="C40" s="39" t="s">
        <v>64</v>
      </c>
      <c r="D40" s="71">
        <v>0</v>
      </c>
      <c r="E40" s="55"/>
    </row>
    <row r="41" spans="1:5" ht="27.75" thickBot="1" x14ac:dyDescent="0.35">
      <c r="A41" s="5" t="s">
        <v>103</v>
      </c>
      <c r="B41" s="26" t="str">
        <f>+VLOOKUP(A41,$A$45:$B$64,2,0)</f>
        <v>Títulos de crédito de renta fija emitidos por entidades bancarias extranjeras</v>
      </c>
      <c r="C41" s="39" t="s">
        <v>65</v>
      </c>
      <c r="D41" s="62">
        <v>0</v>
      </c>
      <c r="E41" s="55"/>
    </row>
    <row r="42" spans="1:5" ht="27" x14ac:dyDescent="0.3">
      <c r="A42" s="5" t="s">
        <v>103</v>
      </c>
      <c r="B42" s="26" t="str">
        <f>+VLOOKUP(A42,$A$45:$B$64,2,0)</f>
        <v>Títulos de crédito de renta fija emitidos por entidades bancarias extranjeras</v>
      </c>
      <c r="C42" s="39" t="s">
        <v>61</v>
      </c>
      <c r="E42" s="55"/>
    </row>
    <row r="43" spans="1:5" ht="27.75" thickBot="1" x14ac:dyDescent="0.35">
      <c r="A43" s="17" t="s">
        <v>105</v>
      </c>
      <c r="B43" s="26" t="str">
        <f>+VLOOKUP(A43,$A$45:$B$64,2,0)</f>
        <v>Títulos de crédito emitidos por entidades bancarias internacionales</v>
      </c>
      <c r="C43" s="18" t="s">
        <v>66</v>
      </c>
      <c r="D43" s="62">
        <v>0</v>
      </c>
      <c r="E43" s="55"/>
    </row>
    <row r="45" spans="1:5" ht="27" x14ac:dyDescent="0.25">
      <c r="A45" s="21" t="s">
        <v>67</v>
      </c>
      <c r="B45" s="22" t="s">
        <v>68</v>
      </c>
    </row>
    <row r="46" spans="1:5" ht="27" x14ac:dyDescent="0.25">
      <c r="A46" s="21" t="s">
        <v>69</v>
      </c>
      <c r="B46" s="22" t="s">
        <v>70</v>
      </c>
    </row>
    <row r="47" spans="1:5" ht="27" x14ac:dyDescent="0.25">
      <c r="A47" s="21" t="s">
        <v>71</v>
      </c>
      <c r="B47" s="22" t="s">
        <v>72</v>
      </c>
    </row>
    <row r="48" spans="1:5" x14ac:dyDescent="0.25">
      <c r="A48" s="21" t="s">
        <v>73</v>
      </c>
      <c r="B48" s="22" t="s">
        <v>74</v>
      </c>
    </row>
    <row r="49" spans="1:2" ht="27" x14ac:dyDescent="0.25">
      <c r="A49" s="21" t="s">
        <v>75</v>
      </c>
      <c r="B49" s="22" t="s">
        <v>76</v>
      </c>
    </row>
    <row r="50" spans="1:2" ht="27" x14ac:dyDescent="0.25">
      <c r="A50" s="21" t="s">
        <v>77</v>
      </c>
      <c r="B50" s="22" t="s">
        <v>78</v>
      </c>
    </row>
    <row r="51" spans="1:2" ht="27" x14ac:dyDescent="0.25">
      <c r="A51" s="21" t="s">
        <v>79</v>
      </c>
      <c r="B51" s="22" t="s">
        <v>80</v>
      </c>
    </row>
    <row r="52" spans="1:2" ht="27" x14ac:dyDescent="0.25">
      <c r="A52" s="21" t="s">
        <v>81</v>
      </c>
      <c r="B52" s="22" t="s">
        <v>82</v>
      </c>
    </row>
    <row r="53" spans="1:2" ht="27" x14ac:dyDescent="0.25">
      <c r="A53" s="21" t="s">
        <v>83</v>
      </c>
      <c r="B53" s="22" t="s">
        <v>84</v>
      </c>
    </row>
    <row r="54" spans="1:2" x14ac:dyDescent="0.25">
      <c r="A54" s="21" t="s">
        <v>85</v>
      </c>
      <c r="B54" s="22" t="s">
        <v>86</v>
      </c>
    </row>
    <row r="55" spans="1:2" ht="27" x14ac:dyDescent="0.25">
      <c r="A55" s="21" t="s">
        <v>87</v>
      </c>
      <c r="B55" s="22" t="s">
        <v>88</v>
      </c>
    </row>
    <row r="56" spans="1:2" x14ac:dyDescent="0.25">
      <c r="A56" s="21" t="s">
        <v>89</v>
      </c>
      <c r="B56" s="22" t="s">
        <v>90</v>
      </c>
    </row>
    <row r="57" spans="1:2" ht="27" x14ac:dyDescent="0.25">
      <c r="A57" s="21" t="s">
        <v>91</v>
      </c>
      <c r="B57" s="22" t="s">
        <v>92</v>
      </c>
    </row>
    <row r="58" spans="1:2" ht="27" x14ac:dyDescent="0.25">
      <c r="A58" s="21" t="s">
        <v>93</v>
      </c>
      <c r="B58" s="22" t="s">
        <v>94</v>
      </c>
    </row>
    <row r="59" spans="1:2" x14ac:dyDescent="0.25">
      <c r="A59" s="21" t="s">
        <v>95</v>
      </c>
      <c r="B59" s="22" t="s">
        <v>96</v>
      </c>
    </row>
    <row r="60" spans="1:2" ht="27" x14ac:dyDescent="0.25">
      <c r="A60" s="21" t="s">
        <v>97</v>
      </c>
      <c r="B60" s="22" t="s">
        <v>98</v>
      </c>
    </row>
    <row r="61" spans="1:2" x14ac:dyDescent="0.25">
      <c r="A61" s="21" t="s">
        <v>99</v>
      </c>
      <c r="B61" s="22" t="s">
        <v>100</v>
      </c>
    </row>
    <row r="62" spans="1:2" x14ac:dyDescent="0.25">
      <c r="A62" s="21" t="s">
        <v>101</v>
      </c>
      <c r="B62" s="22" t="s">
        <v>102</v>
      </c>
    </row>
    <row r="63" spans="1:2" ht="27" x14ac:dyDescent="0.25">
      <c r="A63" s="21" t="s">
        <v>103</v>
      </c>
      <c r="B63" s="22" t="s">
        <v>104</v>
      </c>
    </row>
    <row r="64" spans="1:2" ht="27" x14ac:dyDescent="0.25">
      <c r="A64" s="21" t="s">
        <v>105</v>
      </c>
      <c r="B64" s="22" t="s">
        <v>106</v>
      </c>
    </row>
    <row r="65" spans="1:2" x14ac:dyDescent="0.25">
      <c r="A65" s="21" t="s">
        <v>132</v>
      </c>
      <c r="B65" s="22" t="s">
        <v>133</v>
      </c>
    </row>
    <row r="66" spans="1:2" x14ac:dyDescent="0.25">
      <c r="A66" s="21" t="s">
        <v>159</v>
      </c>
      <c r="B66" s="22" t="s">
        <v>160</v>
      </c>
    </row>
  </sheetData>
  <autoFilter ref="A3:D43"/>
  <mergeCells count="5">
    <mergeCell ref="F4:F5"/>
    <mergeCell ref="C32:C33"/>
    <mergeCell ref="A1:A2"/>
    <mergeCell ref="C1:C2"/>
    <mergeCell ref="C3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27"/>
  <sheetViews>
    <sheetView workbookViewId="0">
      <selection activeCell="C17" sqref="C17"/>
    </sheetView>
  </sheetViews>
  <sheetFormatPr baseColWidth="10" defaultRowHeight="15" x14ac:dyDescent="0.25"/>
  <cols>
    <col min="1" max="1" width="16.140625" customWidth="1"/>
  </cols>
  <sheetData>
    <row r="1" spans="1:6" ht="15.75" thickBot="1" x14ac:dyDescent="0.3">
      <c r="A1" s="68" t="s">
        <v>127</v>
      </c>
    </row>
    <row r="2" spans="1:6" ht="15.75" thickBot="1" x14ac:dyDescent="0.3">
      <c r="A2" s="126" t="s">
        <v>112</v>
      </c>
      <c r="B2" s="3" t="s">
        <v>113</v>
      </c>
    </row>
    <row r="3" spans="1:6" ht="15.75" thickBot="1" x14ac:dyDescent="0.3">
      <c r="A3" s="127"/>
      <c r="B3" s="3" t="s">
        <v>114</v>
      </c>
      <c r="C3" t="s">
        <v>135</v>
      </c>
      <c r="D3" t="s">
        <v>168</v>
      </c>
      <c r="E3" t="s">
        <v>167</v>
      </c>
    </row>
    <row r="4" spans="1:6" ht="15.75" x14ac:dyDescent="0.3">
      <c r="A4" s="4" t="s">
        <v>115</v>
      </c>
      <c r="B4" s="70">
        <v>56.25</v>
      </c>
      <c r="D4" s="12">
        <v>0.59599999999999997</v>
      </c>
      <c r="E4" s="12">
        <v>0.58260000000000001</v>
      </c>
      <c r="F4" s="12">
        <f>+D4-E4</f>
        <v>1.3399999999999967E-2</v>
      </c>
    </row>
    <row r="5" spans="1:6" ht="15.75" x14ac:dyDescent="0.3">
      <c r="A5" s="4" t="s">
        <v>116</v>
      </c>
      <c r="B5" s="70">
        <v>15.2</v>
      </c>
      <c r="D5" s="12">
        <v>0.16930000000000001</v>
      </c>
      <c r="E5" s="12">
        <v>0.1497</v>
      </c>
      <c r="F5" s="12">
        <f t="shared" ref="F5:F10" si="0">+D5-E5</f>
        <v>1.9600000000000006E-2</v>
      </c>
    </row>
    <row r="6" spans="1:6" ht="15.75" x14ac:dyDescent="0.3">
      <c r="A6" s="4" t="s">
        <v>117</v>
      </c>
      <c r="B6" s="70">
        <v>2.2000000000000002</v>
      </c>
      <c r="D6" s="12">
        <v>3.1699999999999999E-2</v>
      </c>
      <c r="E6" s="12">
        <v>3.5400000000000001E-2</v>
      </c>
      <c r="F6" s="12">
        <f t="shared" si="0"/>
        <v>-3.7000000000000019E-3</v>
      </c>
    </row>
    <row r="7" spans="1:6" ht="15.75" x14ac:dyDescent="0.3">
      <c r="A7" s="4" t="s">
        <v>118</v>
      </c>
      <c r="B7" s="70">
        <v>1.75</v>
      </c>
      <c r="D7" s="12">
        <v>1.66E-2</v>
      </c>
      <c r="E7" s="12">
        <v>1.34E-2</v>
      </c>
      <c r="F7" s="12">
        <f t="shared" si="0"/>
        <v>3.1999999999999997E-3</v>
      </c>
    </row>
    <row r="8" spans="1:6" ht="15.75" x14ac:dyDescent="0.3">
      <c r="A8" s="4" t="s">
        <v>134</v>
      </c>
      <c r="B8" s="70">
        <v>0</v>
      </c>
      <c r="D8" s="12">
        <f t="shared" ref="D8:D10" si="1">+B8/100</f>
        <v>0</v>
      </c>
      <c r="E8" s="12">
        <v>0</v>
      </c>
      <c r="F8" s="12">
        <f t="shared" si="0"/>
        <v>0</v>
      </c>
    </row>
    <row r="9" spans="1:6" ht="15.75" x14ac:dyDescent="0.3">
      <c r="A9" s="4" t="s">
        <v>164</v>
      </c>
      <c r="B9" s="86">
        <v>0</v>
      </c>
      <c r="D9" s="12">
        <f t="shared" si="1"/>
        <v>0</v>
      </c>
      <c r="E9" s="12">
        <v>0</v>
      </c>
      <c r="F9" s="12">
        <f t="shared" si="0"/>
        <v>0</v>
      </c>
    </row>
    <row r="10" spans="1:6" ht="15.75" x14ac:dyDescent="0.3">
      <c r="A10" s="4" t="s">
        <v>128</v>
      </c>
      <c r="B10" s="63">
        <v>0</v>
      </c>
      <c r="D10" s="12">
        <f t="shared" si="1"/>
        <v>0</v>
      </c>
      <c r="E10" s="12">
        <v>0</v>
      </c>
      <c r="F10" s="12">
        <f t="shared" si="0"/>
        <v>0</v>
      </c>
    </row>
    <row r="11" spans="1:6" ht="15.75" x14ac:dyDescent="0.3">
      <c r="A11" s="4" t="s">
        <v>122</v>
      </c>
      <c r="B11" s="87">
        <v>16.399999999999999</v>
      </c>
      <c r="D11" s="12">
        <f>+B11/100</f>
        <v>0.16399999999999998</v>
      </c>
      <c r="E11" s="12">
        <v>0.14699999999999999</v>
      </c>
      <c r="F11" s="12"/>
    </row>
    <row r="12" spans="1:6" ht="15.75" x14ac:dyDescent="0.3">
      <c r="A12" s="69" t="s">
        <v>28</v>
      </c>
      <c r="B12" s="86">
        <v>4.9000000000000004</v>
      </c>
      <c r="D12" s="12">
        <f>+B12/100</f>
        <v>4.9000000000000002E-2</v>
      </c>
      <c r="E12">
        <v>7.2000000000000008E-2</v>
      </c>
    </row>
    <row r="13" spans="1:6" ht="15.75" x14ac:dyDescent="0.3">
      <c r="A13" s="69" t="s">
        <v>29</v>
      </c>
      <c r="B13" s="125">
        <v>3.3</v>
      </c>
      <c r="D13" s="12">
        <v>1.8599999999999998E-2</v>
      </c>
      <c r="E13" s="13">
        <v>0.9709000000000001</v>
      </c>
    </row>
    <row r="14" spans="1:6" x14ac:dyDescent="0.25">
      <c r="D14" s="12">
        <f>SUM(D4:D13)</f>
        <v>1.0451999999999997</v>
      </c>
      <c r="E14" s="13">
        <v>1.9709000000000001</v>
      </c>
    </row>
    <row r="27" ht="16.5" customHeight="1" x14ac:dyDescent="0.25"/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6:M20"/>
  <sheetViews>
    <sheetView workbookViewId="0">
      <selection activeCell="F14" sqref="F14"/>
    </sheetView>
  </sheetViews>
  <sheetFormatPr baseColWidth="10" defaultRowHeight="15" x14ac:dyDescent="0.25"/>
  <cols>
    <col min="3" max="3" width="20.7109375" bestFit="1" customWidth="1"/>
  </cols>
  <sheetData>
    <row r="6" spans="3:13" ht="15.75" x14ac:dyDescent="0.3">
      <c r="D6" s="148" t="s">
        <v>120</v>
      </c>
      <c r="E6" s="149"/>
      <c r="F6" s="150"/>
      <c r="G6" s="148" t="s">
        <v>121</v>
      </c>
      <c r="H6" s="149"/>
      <c r="I6" s="150"/>
      <c r="M6" s="60"/>
    </row>
    <row r="7" spans="3:13" x14ac:dyDescent="0.25">
      <c r="D7" s="42" t="s">
        <v>62</v>
      </c>
      <c r="E7" s="42" t="s">
        <v>108</v>
      </c>
      <c r="F7" s="42" t="s">
        <v>109</v>
      </c>
      <c r="G7" s="42" t="s">
        <v>62</v>
      </c>
      <c r="H7" s="42" t="s">
        <v>108</v>
      </c>
      <c r="I7" s="42" t="s">
        <v>109</v>
      </c>
    </row>
    <row r="8" spans="3:13" x14ac:dyDescent="0.25">
      <c r="C8" s="43" t="s">
        <v>24</v>
      </c>
      <c r="D8" s="44">
        <f>+IF(moneda!L19/100=0,"",moneda!L19/100)</f>
        <v>0.34670000000000001</v>
      </c>
      <c r="E8" s="44">
        <f>+IF(moneda!M19/100=0,"",moneda!M19/100)</f>
        <v>0.121</v>
      </c>
      <c r="F8" s="44">
        <f>+IF(moneda!N19/100=0,"",moneda!N19/100)</f>
        <v>7.000000000000001E-4</v>
      </c>
      <c r="G8" s="44">
        <v>0.48930000000000001</v>
      </c>
      <c r="H8" s="44">
        <v>0.1128</v>
      </c>
      <c r="I8" s="44"/>
    </row>
    <row r="9" spans="3:13" x14ac:dyDescent="0.25">
      <c r="C9" s="45" t="s">
        <v>25</v>
      </c>
      <c r="D9" s="46">
        <f>+IF(moneda!L20/100=0,"",moneda!L20/100)</f>
        <v>0.24670000000000003</v>
      </c>
      <c r="E9" s="46">
        <f>+IF(moneda!M20/100=0,"",moneda!M20/100)</f>
        <v>2.5000000000000001E-3</v>
      </c>
      <c r="F9" s="46">
        <f>+IF(moneda!N20/100=0,"",moneda!N20/100)</f>
        <v>2.8299999999999995E-2</v>
      </c>
      <c r="G9" s="46">
        <v>0.3881</v>
      </c>
      <c r="H9" s="46">
        <v>5.8700000000000002E-2</v>
      </c>
      <c r="I9" s="46"/>
    </row>
    <row r="10" spans="3:13" x14ac:dyDescent="0.25">
      <c r="C10" s="45" t="s">
        <v>26</v>
      </c>
      <c r="D10" s="46">
        <f>+IF(moneda!L21/100=0,"",moneda!L21/100)</f>
        <v>7.2999999999999995E-2</v>
      </c>
      <c r="E10" s="46">
        <f>+IF(moneda!M21/100=0,"",moneda!M21/100)</f>
        <v>9.0999999999999998E-2</v>
      </c>
      <c r="F10" s="46" t="str">
        <f>+IF(moneda!N21/100=0,"",moneda!N21/100)</f>
        <v/>
      </c>
      <c r="G10" s="46">
        <v>0.13200000000000001</v>
      </c>
      <c r="H10" s="46">
        <v>0.01</v>
      </c>
      <c r="I10" s="46"/>
    </row>
    <row r="11" spans="3:13" x14ac:dyDescent="0.25">
      <c r="C11" s="45" t="s">
        <v>27</v>
      </c>
      <c r="D11" s="46">
        <f>+IF(moneda!L22/100=0,"",moneda!L22/100)</f>
        <v>5.6000000000000008E-3</v>
      </c>
      <c r="E11" s="46" t="str">
        <f>+IF(moneda!M22/100=0,"",moneda!M22/100)</f>
        <v/>
      </c>
      <c r="F11" s="46" t="str">
        <f>+IF(moneda!N22/100=0,"",moneda!N22/100)</f>
        <v/>
      </c>
      <c r="G11" s="46"/>
      <c r="H11" s="46"/>
      <c r="I11" s="46"/>
    </row>
    <row r="12" spans="3:13" x14ac:dyDescent="0.25">
      <c r="C12" s="47" t="s">
        <v>29</v>
      </c>
      <c r="D12" s="48">
        <f>+IF(moneda!L24/100=0,"",moneda!L24/100)</f>
        <v>1E-4</v>
      </c>
      <c r="E12" s="48" t="str">
        <f>+IF(moneda!M24/100=0,"",moneda!M24/100)</f>
        <v/>
      </c>
      <c r="F12" s="48">
        <f>+IF(moneda!N24/100=0,"",moneda!N24/100)</f>
        <v>3.2699999999999993E-2</v>
      </c>
      <c r="G12" s="48"/>
      <c r="H12" s="48"/>
      <c r="I12" s="48"/>
    </row>
    <row r="13" spans="3:13" x14ac:dyDescent="0.25">
      <c r="C13" s="49"/>
      <c r="D13" s="9">
        <f>+SUM(D8:D12)</f>
        <v>0.67210000000000003</v>
      </c>
      <c r="E13" s="9">
        <f>+SUM(E8:E12)</f>
        <v>0.2145</v>
      </c>
      <c r="F13" s="9"/>
      <c r="I13" s="9"/>
    </row>
    <row r="14" spans="3:13" x14ac:dyDescent="0.25">
      <c r="D14" s="9">
        <f>+D13/SUM(D13:E13)</f>
        <v>0.75806451612903225</v>
      </c>
      <c r="E14" s="9">
        <f>+E13/SUM(D13:E13)</f>
        <v>0.24193548387096772</v>
      </c>
      <c r="G14" s="9">
        <f>+SUM(G8:G12)</f>
        <v>1.0093999999999999</v>
      </c>
      <c r="H14" s="9">
        <f>+SUM(H8:H12)</f>
        <v>0.18149999999999999</v>
      </c>
    </row>
    <row r="16" spans="3:13" ht="15.75" x14ac:dyDescent="0.3">
      <c r="D16" s="148" t="s">
        <v>120</v>
      </c>
      <c r="E16" s="149"/>
      <c r="F16" s="150"/>
      <c r="G16" s="148" t="s">
        <v>121</v>
      </c>
      <c r="H16" s="149"/>
      <c r="I16" s="150"/>
    </row>
    <row r="17" spans="3:9" x14ac:dyDescent="0.25">
      <c r="D17" s="42" t="s">
        <v>62</v>
      </c>
      <c r="E17" s="42" t="s">
        <v>108</v>
      </c>
      <c r="G17" s="42" t="s">
        <v>62</v>
      </c>
      <c r="H17" s="42" t="s">
        <v>108</v>
      </c>
    </row>
    <row r="18" spans="3:9" x14ac:dyDescent="0.25">
      <c r="C18" s="43" t="s">
        <v>24</v>
      </c>
      <c r="D18" s="9">
        <f>+D8/SUM($D8:$F8)</f>
        <v>0.74017933390264734</v>
      </c>
      <c r="E18" s="9">
        <f t="shared" ref="D18:E20" si="0">+E8/SUM($D8:$F8)</f>
        <v>0.25832621690862512</v>
      </c>
      <c r="F18" s="9"/>
      <c r="G18" s="9">
        <f t="shared" ref="G18:H20" si="1">+G8/SUM($G8:$H8)</f>
        <v>0.81265570503238671</v>
      </c>
      <c r="H18" s="9">
        <f t="shared" si="1"/>
        <v>0.18734429496761335</v>
      </c>
      <c r="I18" s="50"/>
    </row>
    <row r="19" spans="3:9" x14ac:dyDescent="0.25">
      <c r="C19" s="45" t="s">
        <v>25</v>
      </c>
      <c r="D19" s="9">
        <f>+D9/SUM($D9:$F9)</f>
        <v>0.88900900900900903</v>
      </c>
      <c r="E19" s="9">
        <f>+E9/SUM($D9:$F9)</f>
        <v>9.0090090090090089E-3</v>
      </c>
      <c r="F19" s="9"/>
      <c r="G19" s="9">
        <f t="shared" si="1"/>
        <v>0.86862130707251572</v>
      </c>
      <c r="H19" s="9">
        <f t="shared" si="1"/>
        <v>0.13137869292748436</v>
      </c>
      <c r="I19" s="50"/>
    </row>
    <row r="20" spans="3:9" x14ac:dyDescent="0.25">
      <c r="C20" s="45" t="s">
        <v>26</v>
      </c>
      <c r="D20" s="9">
        <f t="shared" si="0"/>
        <v>0.4451219512195122</v>
      </c>
      <c r="E20" s="9">
        <f t="shared" si="0"/>
        <v>0.55487804878048785</v>
      </c>
      <c r="F20" s="9"/>
      <c r="G20" s="9">
        <f t="shared" si="1"/>
        <v>0.92957746478873238</v>
      </c>
      <c r="H20" s="9">
        <f t="shared" si="1"/>
        <v>7.0422535211267595E-2</v>
      </c>
      <c r="I20" s="50"/>
    </row>
  </sheetData>
  <mergeCells count="4">
    <mergeCell ref="D6:F6"/>
    <mergeCell ref="G6:I6"/>
    <mergeCell ref="D16:F16"/>
    <mergeCell ref="G16:I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O40"/>
  <sheetViews>
    <sheetView workbookViewId="0">
      <selection activeCell="F37" sqref="F37"/>
    </sheetView>
  </sheetViews>
  <sheetFormatPr baseColWidth="10" defaultRowHeight="15" x14ac:dyDescent="0.25"/>
  <sheetData>
    <row r="1" spans="1:15" ht="27" x14ac:dyDescent="0.3">
      <c r="B1" s="34" t="s">
        <v>153</v>
      </c>
      <c r="C1" s="146" t="s">
        <v>60</v>
      </c>
      <c r="D1" s="133">
        <v>0.01</v>
      </c>
      <c r="E1" s="133">
        <v>4.09</v>
      </c>
      <c r="F1" s="133">
        <v>0.39</v>
      </c>
      <c r="G1" s="133">
        <v>4.0999999999999996</v>
      </c>
      <c r="H1" s="133">
        <v>0.45</v>
      </c>
      <c r="I1" s="133">
        <v>4.1100000000000003</v>
      </c>
      <c r="J1" s="133">
        <v>0.97</v>
      </c>
      <c r="K1" s="133">
        <v>4.1100000000000003</v>
      </c>
      <c r="L1" s="133">
        <v>1.77</v>
      </c>
      <c r="M1" s="133">
        <v>4.1399999999999997</v>
      </c>
      <c r="N1" s="133">
        <v>0.65</v>
      </c>
      <c r="O1" s="142">
        <v>4.12</v>
      </c>
    </row>
    <row r="2" spans="1:15" ht="15.75" x14ac:dyDescent="0.3">
      <c r="A2" s="5" t="s">
        <v>67</v>
      </c>
      <c r="B2" s="5" t="s">
        <v>33</v>
      </c>
      <c r="C2" s="147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3"/>
    </row>
    <row r="3" spans="1:15" ht="15.75" x14ac:dyDescent="0.3">
      <c r="A3" s="5" t="s">
        <v>69</v>
      </c>
      <c r="B3" s="5" t="s">
        <v>45</v>
      </c>
      <c r="C3" s="95" t="s">
        <v>60</v>
      </c>
      <c r="D3" s="94">
        <v>0</v>
      </c>
      <c r="E3" s="94">
        <v>7.33</v>
      </c>
      <c r="F3" s="94">
        <v>0</v>
      </c>
      <c r="G3" s="94">
        <v>7.33</v>
      </c>
      <c r="H3" s="94">
        <v>0</v>
      </c>
      <c r="I3" s="94">
        <v>7.33</v>
      </c>
      <c r="J3" s="94">
        <v>0</v>
      </c>
      <c r="K3" s="94">
        <v>7.33</v>
      </c>
      <c r="L3" s="94">
        <v>0.02</v>
      </c>
      <c r="M3" s="94">
        <v>6.76</v>
      </c>
      <c r="N3" s="94">
        <v>0</v>
      </c>
      <c r="O3" s="93">
        <v>6.99</v>
      </c>
    </row>
    <row r="4" spans="1:15" ht="15.75" x14ac:dyDescent="0.3">
      <c r="A4" s="5" t="s">
        <v>69</v>
      </c>
      <c r="B4" s="5" t="s">
        <v>45</v>
      </c>
      <c r="C4" s="95" t="s">
        <v>62</v>
      </c>
      <c r="D4" s="94">
        <v>0.03</v>
      </c>
      <c r="E4" s="94">
        <v>3.22</v>
      </c>
      <c r="F4" s="94">
        <v>0.04</v>
      </c>
      <c r="G4" s="94">
        <v>4.16</v>
      </c>
      <c r="H4" s="94">
        <v>0.06</v>
      </c>
      <c r="I4" s="94">
        <v>3.68</v>
      </c>
      <c r="J4" s="94">
        <v>0.05</v>
      </c>
      <c r="K4" s="94">
        <v>3.66</v>
      </c>
      <c r="L4" s="94">
        <v>0.03</v>
      </c>
      <c r="M4" s="94">
        <v>3.56</v>
      </c>
      <c r="N4" s="94">
        <v>0.04</v>
      </c>
      <c r="O4" s="93">
        <v>3.68</v>
      </c>
    </row>
    <row r="5" spans="1:15" ht="15.75" x14ac:dyDescent="0.3">
      <c r="A5" s="5" t="s">
        <v>69</v>
      </c>
      <c r="B5" s="5" t="s">
        <v>45</v>
      </c>
      <c r="C5" s="95" t="s">
        <v>61</v>
      </c>
      <c r="D5" s="94">
        <v>0</v>
      </c>
      <c r="E5" s="94">
        <v>6.1</v>
      </c>
      <c r="F5" s="94">
        <v>0</v>
      </c>
      <c r="G5" s="94">
        <v>6.1</v>
      </c>
      <c r="H5" s="94">
        <v>0</v>
      </c>
      <c r="I5" s="94">
        <v>6.1</v>
      </c>
      <c r="J5" s="94">
        <v>0</v>
      </c>
      <c r="K5" s="94">
        <v>6.1</v>
      </c>
      <c r="L5" s="94">
        <v>0</v>
      </c>
      <c r="M5" s="94">
        <v>6.1</v>
      </c>
      <c r="N5" s="94">
        <v>0</v>
      </c>
      <c r="O5" s="93">
        <v>6.1</v>
      </c>
    </row>
    <row r="6" spans="1:15" ht="15.75" x14ac:dyDescent="0.3">
      <c r="A6" s="5" t="s">
        <v>71</v>
      </c>
      <c r="B6" s="5" t="s">
        <v>34</v>
      </c>
      <c r="C6" s="95" t="s">
        <v>62</v>
      </c>
      <c r="D6" s="94">
        <v>0.31</v>
      </c>
      <c r="E6" s="94">
        <v>1.59</v>
      </c>
      <c r="F6" s="94">
        <v>3.27</v>
      </c>
      <c r="G6" s="94">
        <v>1.47</v>
      </c>
      <c r="H6" s="94">
        <v>5.35</v>
      </c>
      <c r="I6" s="94">
        <v>1.53</v>
      </c>
      <c r="J6" s="94">
        <v>8.34</v>
      </c>
      <c r="K6" s="94">
        <v>1.49</v>
      </c>
      <c r="L6" s="94">
        <v>12.61</v>
      </c>
      <c r="M6" s="94">
        <v>1.45</v>
      </c>
      <c r="N6" s="94">
        <v>5.74</v>
      </c>
      <c r="O6" s="93">
        <v>1.49</v>
      </c>
    </row>
    <row r="7" spans="1:15" ht="15.75" x14ac:dyDescent="0.3">
      <c r="A7" s="5" t="s">
        <v>132</v>
      </c>
      <c r="B7" s="5" t="s">
        <v>131</v>
      </c>
      <c r="C7" s="95" t="s">
        <v>173</v>
      </c>
      <c r="D7" s="94" t="s">
        <v>144</v>
      </c>
      <c r="E7" s="94" t="s">
        <v>144</v>
      </c>
      <c r="F7" s="94" t="s">
        <v>144</v>
      </c>
      <c r="G7" s="94" t="s">
        <v>144</v>
      </c>
      <c r="H7" s="94">
        <v>0.01</v>
      </c>
      <c r="I7" s="94">
        <v>1.63</v>
      </c>
      <c r="J7" s="94">
        <v>0.01</v>
      </c>
      <c r="K7" s="94">
        <v>1.63</v>
      </c>
      <c r="L7" s="94">
        <v>0.01</v>
      </c>
      <c r="M7" s="94">
        <v>1.63</v>
      </c>
      <c r="N7" s="94">
        <v>0.01</v>
      </c>
      <c r="O7" s="93">
        <v>1.63</v>
      </c>
    </row>
    <row r="8" spans="1:15" ht="15.75" x14ac:dyDescent="0.3">
      <c r="A8" s="5" t="s">
        <v>75</v>
      </c>
      <c r="B8" s="5" t="s">
        <v>131</v>
      </c>
      <c r="C8" s="95" t="s">
        <v>60</v>
      </c>
      <c r="D8" s="94" t="s">
        <v>144</v>
      </c>
      <c r="E8" s="94" t="s">
        <v>144</v>
      </c>
      <c r="F8" s="94" t="s">
        <v>144</v>
      </c>
      <c r="G8" s="94" t="s">
        <v>144</v>
      </c>
      <c r="H8" s="94">
        <v>0.01</v>
      </c>
      <c r="I8" s="94">
        <v>4.6100000000000003</v>
      </c>
      <c r="J8" s="94" t="s">
        <v>144</v>
      </c>
      <c r="K8" s="94" t="s">
        <v>144</v>
      </c>
      <c r="L8" s="94">
        <v>0</v>
      </c>
      <c r="M8" s="94">
        <v>4.6100000000000003</v>
      </c>
      <c r="N8" s="94">
        <v>0</v>
      </c>
      <c r="O8" s="93">
        <v>4.6100000000000003</v>
      </c>
    </row>
    <row r="9" spans="1:15" ht="15.75" x14ac:dyDescent="0.3">
      <c r="A9" s="5" t="s">
        <v>75</v>
      </c>
      <c r="B9" s="5" t="s">
        <v>131</v>
      </c>
      <c r="C9" s="95" t="s">
        <v>61</v>
      </c>
      <c r="D9" s="94" t="s">
        <v>144</v>
      </c>
      <c r="E9" s="94" t="s">
        <v>144</v>
      </c>
      <c r="F9" s="94">
        <v>0.01</v>
      </c>
      <c r="G9" s="94">
        <v>3.22</v>
      </c>
      <c r="H9" s="94">
        <v>0.1</v>
      </c>
      <c r="I9" s="94">
        <v>3.08</v>
      </c>
      <c r="J9" s="94">
        <v>0.13</v>
      </c>
      <c r="K9" s="94">
        <v>3.06</v>
      </c>
      <c r="L9" s="94">
        <v>0.19</v>
      </c>
      <c r="M9" s="94">
        <v>3.09</v>
      </c>
      <c r="N9" s="94">
        <v>0.09</v>
      </c>
      <c r="O9" s="93">
        <v>3.08</v>
      </c>
    </row>
    <row r="10" spans="1:15" ht="15.75" x14ac:dyDescent="0.3">
      <c r="A10" s="5" t="s">
        <v>75</v>
      </c>
      <c r="B10" s="5" t="s">
        <v>48</v>
      </c>
      <c r="C10" s="95" t="s">
        <v>60</v>
      </c>
      <c r="D10" s="94">
        <v>0</v>
      </c>
      <c r="E10" s="94">
        <v>4.57</v>
      </c>
      <c r="F10" s="94">
        <v>0.02</v>
      </c>
      <c r="G10" s="94">
        <v>6.12</v>
      </c>
      <c r="H10" s="94">
        <v>0.09</v>
      </c>
      <c r="I10" s="94">
        <v>5.55</v>
      </c>
      <c r="J10" s="94">
        <v>0.08</v>
      </c>
      <c r="K10" s="94">
        <v>5.67</v>
      </c>
      <c r="L10" s="94">
        <v>0.12</v>
      </c>
      <c r="M10" s="94">
        <v>5.48</v>
      </c>
      <c r="N10" s="94">
        <v>7.0000000000000007E-2</v>
      </c>
      <c r="O10" s="93">
        <v>5.58</v>
      </c>
    </row>
    <row r="11" spans="1:15" ht="15.75" x14ac:dyDescent="0.3">
      <c r="A11" s="5" t="s">
        <v>77</v>
      </c>
      <c r="B11" s="5" t="s">
        <v>48</v>
      </c>
      <c r="C11" s="95" t="s">
        <v>62</v>
      </c>
      <c r="D11" s="94">
        <v>1.61</v>
      </c>
      <c r="E11" s="94">
        <v>2.88</v>
      </c>
      <c r="F11" s="94">
        <v>4.51</v>
      </c>
      <c r="G11" s="94">
        <v>2.99</v>
      </c>
      <c r="H11" s="94">
        <v>8.2100000000000009</v>
      </c>
      <c r="I11" s="94">
        <v>2.91</v>
      </c>
      <c r="J11" s="94">
        <v>11.27</v>
      </c>
      <c r="K11" s="94">
        <v>2.86</v>
      </c>
      <c r="L11" s="94">
        <v>11.19</v>
      </c>
      <c r="M11" s="94">
        <v>2.87</v>
      </c>
      <c r="N11" s="94">
        <v>7.48</v>
      </c>
      <c r="O11" s="93">
        <v>2.9</v>
      </c>
    </row>
    <row r="12" spans="1:15" ht="15.75" x14ac:dyDescent="0.3">
      <c r="A12" s="5" t="s">
        <v>79</v>
      </c>
      <c r="B12" s="5" t="s">
        <v>48</v>
      </c>
      <c r="C12" s="95" t="s">
        <v>61</v>
      </c>
      <c r="D12" s="94" t="s">
        <v>144</v>
      </c>
      <c r="E12" s="94" t="s">
        <v>144</v>
      </c>
      <c r="F12" s="94">
        <v>0.02</v>
      </c>
      <c r="G12" s="94">
        <v>2.0699999999999998</v>
      </c>
      <c r="H12" s="94">
        <v>0.16</v>
      </c>
      <c r="I12" s="94">
        <v>3.22</v>
      </c>
      <c r="J12" s="94">
        <v>0.28000000000000003</v>
      </c>
      <c r="K12" s="94">
        <v>2.69</v>
      </c>
      <c r="L12" s="94">
        <v>0.39</v>
      </c>
      <c r="M12" s="94">
        <v>2.99</v>
      </c>
      <c r="N12" s="94">
        <v>0.16</v>
      </c>
      <c r="O12" s="93">
        <v>2.97</v>
      </c>
    </row>
    <row r="13" spans="1:15" ht="15.75" x14ac:dyDescent="0.3">
      <c r="A13" s="5" t="s">
        <v>81</v>
      </c>
      <c r="B13" s="5" t="s">
        <v>158</v>
      </c>
      <c r="C13" s="95" t="s">
        <v>62</v>
      </c>
      <c r="D13" s="94">
        <v>0.03</v>
      </c>
      <c r="E13" s="94">
        <v>2.72</v>
      </c>
      <c r="F13" s="94">
        <v>0.03</v>
      </c>
      <c r="G13" s="94">
        <v>2.72</v>
      </c>
      <c r="H13" s="94">
        <v>0.16</v>
      </c>
      <c r="I13" s="94">
        <v>2.52</v>
      </c>
      <c r="J13" s="94">
        <v>0.12</v>
      </c>
      <c r="K13" s="94">
        <v>2.59</v>
      </c>
      <c r="L13" s="94">
        <v>0.08</v>
      </c>
      <c r="M13" s="94">
        <v>2.72</v>
      </c>
      <c r="N13" s="94">
        <v>0.1</v>
      </c>
      <c r="O13" s="93">
        <v>2.58</v>
      </c>
    </row>
    <row r="14" spans="1:15" ht="15.75" x14ac:dyDescent="0.3">
      <c r="A14" s="5" t="s">
        <v>83</v>
      </c>
      <c r="B14" s="5" t="s">
        <v>41</v>
      </c>
      <c r="C14" s="95" t="s">
        <v>150</v>
      </c>
      <c r="D14" s="94">
        <v>0.11</v>
      </c>
      <c r="E14" s="94">
        <v>2.56</v>
      </c>
      <c r="F14" s="94">
        <v>0.21</v>
      </c>
      <c r="G14" s="94">
        <v>2.67</v>
      </c>
      <c r="H14" s="94">
        <v>0.47</v>
      </c>
      <c r="I14" s="94">
        <v>2.61</v>
      </c>
      <c r="J14" s="94">
        <v>0.63</v>
      </c>
      <c r="K14" s="94">
        <v>2.56</v>
      </c>
      <c r="L14" s="94">
        <v>0.31</v>
      </c>
      <c r="M14" s="94">
        <v>2.6</v>
      </c>
      <c r="N14" s="94">
        <v>0.37</v>
      </c>
      <c r="O14" s="93">
        <v>2.6</v>
      </c>
    </row>
    <row r="15" spans="1:15" ht="15.75" x14ac:dyDescent="0.3">
      <c r="A15" s="5" t="s">
        <v>85</v>
      </c>
      <c r="B15" s="5" t="s">
        <v>49</v>
      </c>
      <c r="C15" s="95" t="s">
        <v>62</v>
      </c>
      <c r="D15" s="94">
        <v>0.86</v>
      </c>
      <c r="E15" s="94">
        <v>3.17</v>
      </c>
      <c r="F15" s="94">
        <v>1.57</v>
      </c>
      <c r="G15" s="94">
        <v>3.11</v>
      </c>
      <c r="H15" s="94">
        <v>2.14</v>
      </c>
      <c r="I15" s="94">
        <v>3.02</v>
      </c>
      <c r="J15" s="94">
        <v>2.11</v>
      </c>
      <c r="K15" s="94">
        <v>2.99</v>
      </c>
      <c r="L15" s="94">
        <v>2.64</v>
      </c>
      <c r="M15" s="94">
        <v>3.1</v>
      </c>
      <c r="N15" s="94">
        <v>1.91</v>
      </c>
      <c r="O15" s="93">
        <v>3.05</v>
      </c>
    </row>
    <row r="16" spans="1:15" ht="15.75" x14ac:dyDescent="0.3">
      <c r="A16" s="5" t="s">
        <v>87</v>
      </c>
      <c r="B16" s="5" t="s">
        <v>38</v>
      </c>
      <c r="C16" s="95" t="s">
        <v>60</v>
      </c>
      <c r="D16" s="94">
        <v>0.15</v>
      </c>
      <c r="E16" s="94">
        <v>4.29</v>
      </c>
      <c r="F16" s="94">
        <v>1.57</v>
      </c>
      <c r="G16" s="94">
        <v>4.3499999999999996</v>
      </c>
      <c r="H16" s="94">
        <v>2.73</v>
      </c>
      <c r="I16" s="94">
        <v>4.38</v>
      </c>
      <c r="J16" s="94">
        <v>4.91</v>
      </c>
      <c r="K16" s="94">
        <v>4.2699999999999996</v>
      </c>
      <c r="L16" s="94">
        <v>6</v>
      </c>
      <c r="M16" s="94">
        <v>4.25</v>
      </c>
      <c r="N16" s="94">
        <v>2.96</v>
      </c>
      <c r="O16" s="93">
        <v>4.3099999999999996</v>
      </c>
    </row>
    <row r="17" spans="1:15" ht="15.75" x14ac:dyDescent="0.3">
      <c r="A17" s="5" t="s">
        <v>89</v>
      </c>
      <c r="B17" s="5" t="s">
        <v>39</v>
      </c>
      <c r="C17" s="95" t="s">
        <v>62</v>
      </c>
      <c r="D17" s="94">
        <v>0.55000000000000004</v>
      </c>
      <c r="E17" s="94">
        <v>1.59</v>
      </c>
      <c r="F17" s="94">
        <v>6.05</v>
      </c>
      <c r="G17" s="94">
        <v>1.54</v>
      </c>
      <c r="H17" s="94">
        <v>11.53</v>
      </c>
      <c r="I17" s="94">
        <v>1.58</v>
      </c>
      <c r="J17" s="94">
        <v>17.64</v>
      </c>
      <c r="K17" s="94">
        <v>1.55</v>
      </c>
      <c r="L17" s="94">
        <v>22.13</v>
      </c>
      <c r="M17" s="94">
        <v>1.53</v>
      </c>
      <c r="N17" s="94">
        <v>11.41</v>
      </c>
      <c r="O17" s="93">
        <v>1.55</v>
      </c>
    </row>
    <row r="18" spans="1:15" ht="15.75" x14ac:dyDescent="0.3">
      <c r="A18" s="5" t="s">
        <v>89</v>
      </c>
      <c r="B18" s="5" t="s">
        <v>42</v>
      </c>
      <c r="C18" s="95" t="s">
        <v>62</v>
      </c>
      <c r="D18" s="94">
        <v>0</v>
      </c>
      <c r="E18" s="94">
        <v>3.34</v>
      </c>
      <c r="F18" s="94">
        <v>0</v>
      </c>
      <c r="G18" s="94">
        <v>3.28</v>
      </c>
      <c r="H18" s="94">
        <v>0.01</v>
      </c>
      <c r="I18" s="94">
        <v>3.47</v>
      </c>
      <c r="J18" s="94">
        <v>0.06</v>
      </c>
      <c r="K18" s="94">
        <v>3.4</v>
      </c>
      <c r="L18" s="94">
        <v>0.03</v>
      </c>
      <c r="M18" s="94">
        <v>3.42</v>
      </c>
      <c r="N18" s="94">
        <v>0.02</v>
      </c>
      <c r="O18" s="93">
        <v>3.41</v>
      </c>
    </row>
    <row r="19" spans="1:15" ht="15.75" x14ac:dyDescent="0.3">
      <c r="A19" s="5" t="s">
        <v>89</v>
      </c>
      <c r="B19" s="5" t="s">
        <v>35</v>
      </c>
      <c r="C19" s="95" t="s">
        <v>62</v>
      </c>
      <c r="D19" s="94">
        <v>0.04</v>
      </c>
      <c r="E19" s="94">
        <v>1.41</v>
      </c>
      <c r="F19" s="94">
        <v>0.01</v>
      </c>
      <c r="G19" s="94">
        <v>1.41</v>
      </c>
      <c r="H19" s="94">
        <v>0.05</v>
      </c>
      <c r="I19" s="94">
        <v>1.35</v>
      </c>
      <c r="J19" s="94">
        <v>0.05</v>
      </c>
      <c r="K19" s="94">
        <v>1.53</v>
      </c>
      <c r="L19" s="94">
        <v>0.03</v>
      </c>
      <c r="M19" s="94">
        <v>1.51</v>
      </c>
      <c r="N19" s="94">
        <v>0.04</v>
      </c>
      <c r="O19" s="93">
        <v>1.41</v>
      </c>
    </row>
    <row r="20" spans="1:15" ht="15.75" x14ac:dyDescent="0.3">
      <c r="A20" s="5" t="s">
        <v>97</v>
      </c>
      <c r="B20" s="5" t="s">
        <v>46</v>
      </c>
      <c r="C20" s="95" t="s">
        <v>60</v>
      </c>
      <c r="D20" s="94">
        <v>0.01</v>
      </c>
      <c r="E20" s="94">
        <v>73.2</v>
      </c>
      <c r="F20" s="94">
        <v>0.03</v>
      </c>
      <c r="G20" s="94">
        <v>45.85</v>
      </c>
      <c r="H20" s="94">
        <v>0.06</v>
      </c>
      <c r="I20" s="94">
        <v>30.62</v>
      </c>
      <c r="J20" s="94">
        <v>0.17</v>
      </c>
      <c r="K20" s="94">
        <v>11.26</v>
      </c>
      <c r="L20" s="94">
        <v>0.06</v>
      </c>
      <c r="M20" s="94">
        <v>4.6500000000000004</v>
      </c>
      <c r="N20" s="94">
        <v>0.06</v>
      </c>
      <c r="O20" s="93">
        <v>20.84</v>
      </c>
    </row>
    <row r="21" spans="1:15" ht="15.75" x14ac:dyDescent="0.3">
      <c r="A21" s="5" t="s">
        <v>97</v>
      </c>
      <c r="B21" s="5" t="s">
        <v>46</v>
      </c>
      <c r="C21" s="95" t="s">
        <v>62</v>
      </c>
      <c r="D21" s="94">
        <v>1.78</v>
      </c>
      <c r="E21" s="94">
        <v>3.18</v>
      </c>
      <c r="F21" s="94">
        <v>4.16</v>
      </c>
      <c r="G21" s="94">
        <v>3.11</v>
      </c>
      <c r="H21" s="94">
        <v>7.75</v>
      </c>
      <c r="I21" s="94">
        <v>3.12</v>
      </c>
      <c r="J21" s="94">
        <v>8.42</v>
      </c>
      <c r="K21" s="94">
        <v>3.14</v>
      </c>
      <c r="L21" s="94">
        <v>8.82</v>
      </c>
      <c r="M21" s="94">
        <v>3.04</v>
      </c>
      <c r="N21" s="94">
        <v>6.47</v>
      </c>
      <c r="O21" s="93">
        <v>3.11</v>
      </c>
    </row>
    <row r="22" spans="1:15" ht="15.75" x14ac:dyDescent="0.3">
      <c r="A22" s="5" t="s">
        <v>101</v>
      </c>
      <c r="B22" s="5" t="s">
        <v>46</v>
      </c>
      <c r="C22" s="95" t="s">
        <v>61</v>
      </c>
      <c r="D22" s="94">
        <v>0.04</v>
      </c>
      <c r="E22" s="94">
        <v>3.02</v>
      </c>
      <c r="F22" s="94">
        <v>0.34</v>
      </c>
      <c r="G22" s="94">
        <v>5.46</v>
      </c>
      <c r="H22" s="94">
        <v>0.79</v>
      </c>
      <c r="I22" s="94">
        <v>5.04</v>
      </c>
      <c r="J22" s="94">
        <v>0.83</v>
      </c>
      <c r="K22" s="94">
        <v>5.13</v>
      </c>
      <c r="L22" s="94">
        <v>1.31</v>
      </c>
      <c r="M22" s="94">
        <v>4.51</v>
      </c>
      <c r="N22" s="94">
        <v>0.68</v>
      </c>
      <c r="O22" s="93">
        <v>4.92</v>
      </c>
    </row>
    <row r="23" spans="1:15" ht="15.75" x14ac:dyDescent="0.3">
      <c r="B23" s="5" t="s">
        <v>51</v>
      </c>
      <c r="C23" s="95" t="s">
        <v>63</v>
      </c>
      <c r="D23" s="94">
        <v>0</v>
      </c>
      <c r="E23" s="94">
        <v>3.83</v>
      </c>
      <c r="F23" s="94">
        <v>0</v>
      </c>
      <c r="G23" s="94">
        <v>3.8</v>
      </c>
      <c r="H23" s="94">
        <v>0</v>
      </c>
      <c r="I23" s="94">
        <v>3.82</v>
      </c>
      <c r="J23" s="94">
        <v>0</v>
      </c>
      <c r="K23" s="94">
        <v>3.8</v>
      </c>
      <c r="L23" s="94">
        <v>0</v>
      </c>
      <c r="M23" s="94">
        <v>3.87</v>
      </c>
      <c r="N23" s="94">
        <v>0</v>
      </c>
      <c r="O23" s="93">
        <v>3.81</v>
      </c>
    </row>
    <row r="24" spans="1:15" ht="15.75" x14ac:dyDescent="0.3">
      <c r="A24" s="5" t="s">
        <v>91</v>
      </c>
      <c r="B24" s="5" t="s">
        <v>51</v>
      </c>
      <c r="C24" s="95" t="s">
        <v>62</v>
      </c>
      <c r="D24" s="94">
        <v>0.15</v>
      </c>
      <c r="E24" s="94">
        <v>3.68</v>
      </c>
      <c r="F24" s="94">
        <v>0.47</v>
      </c>
      <c r="G24" s="94">
        <v>3.83</v>
      </c>
      <c r="H24" s="94">
        <v>0.98</v>
      </c>
      <c r="I24" s="94">
        <v>3.84</v>
      </c>
      <c r="J24" s="94">
        <v>0.75</v>
      </c>
      <c r="K24" s="94">
        <v>3.8</v>
      </c>
      <c r="L24" s="94">
        <v>0.6</v>
      </c>
      <c r="M24" s="94">
        <v>3.81</v>
      </c>
      <c r="N24" s="94">
        <v>0.67</v>
      </c>
      <c r="O24" s="93">
        <v>3.82</v>
      </c>
    </row>
    <row r="25" spans="1:15" ht="15.75" x14ac:dyDescent="0.3">
      <c r="A25" s="5" t="s">
        <v>91</v>
      </c>
      <c r="B25" s="5" t="s">
        <v>36</v>
      </c>
      <c r="C25" s="95" t="s">
        <v>62</v>
      </c>
      <c r="D25" s="94">
        <v>0</v>
      </c>
      <c r="E25" s="94">
        <v>1.5</v>
      </c>
      <c r="F25" s="94">
        <v>0.01</v>
      </c>
      <c r="G25" s="94">
        <v>1.55</v>
      </c>
      <c r="H25" s="94">
        <v>0.01</v>
      </c>
      <c r="I25" s="94">
        <v>1.52</v>
      </c>
      <c r="J25" s="94">
        <v>0.01</v>
      </c>
      <c r="K25" s="94">
        <v>1.53</v>
      </c>
      <c r="L25" s="94">
        <v>0.01</v>
      </c>
      <c r="M25" s="94">
        <v>1.52</v>
      </c>
      <c r="N25" s="94">
        <v>0.01</v>
      </c>
      <c r="O25" s="93">
        <v>1.53</v>
      </c>
    </row>
    <row r="26" spans="1:15" ht="54" x14ac:dyDescent="0.3">
      <c r="A26" s="5" t="s">
        <v>95</v>
      </c>
      <c r="B26" s="5" t="s">
        <v>151</v>
      </c>
      <c r="C26" s="145" t="s">
        <v>60</v>
      </c>
      <c r="D26" s="134">
        <v>0.16</v>
      </c>
      <c r="E26" s="134">
        <v>0.26</v>
      </c>
      <c r="F26" s="134">
        <v>1.55</v>
      </c>
      <c r="G26" s="134">
        <v>0.28000000000000003</v>
      </c>
      <c r="H26" s="134">
        <v>1.3</v>
      </c>
      <c r="I26" s="134">
        <v>0.28000000000000003</v>
      </c>
      <c r="J26" s="134">
        <v>4.5</v>
      </c>
      <c r="K26" s="134">
        <v>0.28000000000000003</v>
      </c>
      <c r="L26" s="134">
        <v>17.350000000000001</v>
      </c>
      <c r="M26" s="134">
        <v>0.28000000000000003</v>
      </c>
      <c r="N26" s="134">
        <v>4.0199999999999996</v>
      </c>
      <c r="O26" s="143">
        <v>0.28000000000000003</v>
      </c>
    </row>
    <row r="27" spans="1:15" ht="15.75" x14ac:dyDescent="0.3">
      <c r="A27" s="5" t="s">
        <v>99</v>
      </c>
      <c r="B27" s="5" t="s">
        <v>50</v>
      </c>
      <c r="C27" s="145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43"/>
    </row>
    <row r="28" spans="1:15" ht="15.75" x14ac:dyDescent="0.3">
      <c r="A28" s="5"/>
      <c r="B28" s="5" t="s">
        <v>50</v>
      </c>
      <c r="C28" s="95" t="s">
        <v>62</v>
      </c>
      <c r="D28" s="94">
        <v>0.14000000000000001</v>
      </c>
      <c r="E28" s="94">
        <v>3.25</v>
      </c>
      <c r="F28" s="94">
        <v>1.94</v>
      </c>
      <c r="G28" s="94">
        <v>5.18</v>
      </c>
      <c r="H28" s="94">
        <v>2.0299999999999998</v>
      </c>
      <c r="I28" s="94">
        <v>3.63</v>
      </c>
      <c r="J28" s="94">
        <v>4.3600000000000003</v>
      </c>
      <c r="K28" s="94">
        <v>4.05</v>
      </c>
      <c r="L28" s="94">
        <v>5.54</v>
      </c>
      <c r="M28" s="94">
        <v>3.93</v>
      </c>
      <c r="N28" s="94">
        <v>2.6</v>
      </c>
      <c r="O28" s="93">
        <v>4.0199999999999996</v>
      </c>
    </row>
    <row r="29" spans="1:15" ht="15.75" x14ac:dyDescent="0.3">
      <c r="A29" s="5" t="s">
        <v>73</v>
      </c>
      <c r="B29" s="5" t="s">
        <v>124</v>
      </c>
      <c r="C29" s="95" t="s">
        <v>60</v>
      </c>
      <c r="D29" s="94" t="s">
        <v>144</v>
      </c>
      <c r="E29" s="94" t="s">
        <v>144</v>
      </c>
      <c r="F29" s="94" t="s">
        <v>144</v>
      </c>
      <c r="G29" s="94" t="s">
        <v>144</v>
      </c>
      <c r="H29" s="94">
        <v>0.01</v>
      </c>
      <c r="I29" s="94">
        <v>0.19</v>
      </c>
      <c r="J29" s="94" t="s">
        <v>144</v>
      </c>
      <c r="K29" s="94" t="s">
        <v>144</v>
      </c>
      <c r="L29" s="94">
        <v>0.61</v>
      </c>
      <c r="M29" s="94">
        <v>0.19</v>
      </c>
      <c r="N29" s="94">
        <v>0.09</v>
      </c>
      <c r="O29" s="93">
        <v>0.19</v>
      </c>
    </row>
    <row r="30" spans="1:15" ht="15.75" x14ac:dyDescent="0.3">
      <c r="A30" s="5" t="s">
        <v>73</v>
      </c>
      <c r="B30" s="5" t="s">
        <v>152</v>
      </c>
      <c r="C30" s="145" t="s">
        <v>172</v>
      </c>
      <c r="D30" s="134" t="s">
        <v>144</v>
      </c>
      <c r="E30" s="134" t="s">
        <v>144</v>
      </c>
      <c r="F30" s="134" t="s">
        <v>144</v>
      </c>
      <c r="G30" s="134" t="s">
        <v>144</v>
      </c>
      <c r="H30" s="134">
        <v>0</v>
      </c>
      <c r="I30" s="134">
        <v>7.34</v>
      </c>
      <c r="J30" s="134">
        <v>0.01</v>
      </c>
      <c r="K30" s="134">
        <v>7.34</v>
      </c>
      <c r="L30" s="134">
        <v>0.01</v>
      </c>
      <c r="M30" s="134">
        <v>7.34</v>
      </c>
      <c r="N30" s="134">
        <v>0.01</v>
      </c>
      <c r="O30" s="143">
        <v>7.34</v>
      </c>
    </row>
    <row r="31" spans="1:15" ht="15.75" x14ac:dyDescent="0.3">
      <c r="A31" s="5" t="s">
        <v>73</v>
      </c>
      <c r="B31" s="5" t="s">
        <v>53</v>
      </c>
      <c r="C31" s="145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43"/>
    </row>
    <row r="32" spans="1:15" ht="15.75" x14ac:dyDescent="0.3">
      <c r="A32" s="5" t="s">
        <v>93</v>
      </c>
      <c r="B32" s="5" t="s">
        <v>53</v>
      </c>
      <c r="C32" s="95" t="s">
        <v>65</v>
      </c>
      <c r="D32" s="94" t="s">
        <v>144</v>
      </c>
      <c r="E32" s="94" t="s">
        <v>144</v>
      </c>
      <c r="F32" s="94">
        <v>0.02</v>
      </c>
      <c r="G32" s="94">
        <v>6.05</v>
      </c>
      <c r="H32" s="94">
        <v>0.02</v>
      </c>
      <c r="I32" s="94">
        <v>6.05</v>
      </c>
      <c r="J32" s="94">
        <v>0.03</v>
      </c>
      <c r="K32" s="94">
        <v>6.05</v>
      </c>
      <c r="L32" s="94">
        <v>0.02</v>
      </c>
      <c r="M32" s="94">
        <v>6.05</v>
      </c>
      <c r="N32" s="94">
        <v>0.02</v>
      </c>
      <c r="O32" s="93">
        <v>6.05</v>
      </c>
    </row>
    <row r="33" spans="1:15" ht="15.75" x14ac:dyDescent="0.3">
      <c r="A33" s="5" t="s">
        <v>93</v>
      </c>
      <c r="B33" s="5" t="s">
        <v>53</v>
      </c>
      <c r="C33" s="95" t="s">
        <v>62</v>
      </c>
      <c r="D33" s="94">
        <v>0.01</v>
      </c>
      <c r="E33" s="94">
        <v>3.87</v>
      </c>
      <c r="F33" s="94">
        <v>0.02</v>
      </c>
      <c r="G33" s="94">
        <v>3.87</v>
      </c>
      <c r="H33" s="94">
        <v>0.03</v>
      </c>
      <c r="I33" s="94">
        <v>3.87</v>
      </c>
      <c r="J33" s="94">
        <v>0.03</v>
      </c>
      <c r="K33" s="94">
        <v>3.87</v>
      </c>
      <c r="L33" s="94">
        <v>0.01</v>
      </c>
      <c r="M33" s="94">
        <v>3.87</v>
      </c>
      <c r="N33" s="94">
        <v>0.03</v>
      </c>
      <c r="O33" s="93">
        <v>3.87</v>
      </c>
    </row>
    <row r="34" spans="1:15" ht="15.75" x14ac:dyDescent="0.3">
      <c r="A34" s="5" t="s">
        <v>93</v>
      </c>
      <c r="B34" s="5" t="s">
        <v>53</v>
      </c>
      <c r="C34" s="95" t="s">
        <v>61</v>
      </c>
      <c r="D34" s="94" t="s">
        <v>144</v>
      </c>
      <c r="E34" s="94" t="s">
        <v>144</v>
      </c>
      <c r="F34" s="94">
        <v>0</v>
      </c>
      <c r="G34" s="94">
        <v>4.82</v>
      </c>
      <c r="H34" s="94" t="s">
        <v>144</v>
      </c>
      <c r="I34" s="94" t="s">
        <v>144</v>
      </c>
      <c r="J34" s="94" t="s">
        <v>144</v>
      </c>
      <c r="K34" s="94" t="s">
        <v>144</v>
      </c>
      <c r="L34" s="94" t="s">
        <v>144</v>
      </c>
      <c r="M34" s="94" t="s">
        <v>144</v>
      </c>
      <c r="N34" s="94">
        <v>0</v>
      </c>
      <c r="O34" s="93">
        <v>4.82</v>
      </c>
    </row>
    <row r="35" spans="1:15" ht="15.75" x14ac:dyDescent="0.3">
      <c r="A35" s="5" t="s">
        <v>93</v>
      </c>
      <c r="B35" s="5" t="s">
        <v>54</v>
      </c>
      <c r="C35" s="95" t="s">
        <v>169</v>
      </c>
      <c r="D35" s="94">
        <v>0</v>
      </c>
      <c r="E35" s="94">
        <v>2.87</v>
      </c>
      <c r="F35" s="94" t="s">
        <v>144</v>
      </c>
      <c r="G35" s="94" t="s">
        <v>144</v>
      </c>
      <c r="H35" s="94" t="s">
        <v>144</v>
      </c>
      <c r="I35" s="94" t="s">
        <v>144</v>
      </c>
      <c r="J35" s="94" t="s">
        <v>144</v>
      </c>
      <c r="K35" s="94" t="s">
        <v>144</v>
      </c>
      <c r="L35" s="94" t="s">
        <v>144</v>
      </c>
      <c r="M35" s="94" t="s">
        <v>144</v>
      </c>
      <c r="N35" s="94">
        <v>0</v>
      </c>
      <c r="O35" s="93">
        <v>2.87</v>
      </c>
    </row>
    <row r="36" spans="1:15" ht="15.75" x14ac:dyDescent="0.3">
      <c r="A36" s="5" t="s">
        <v>103</v>
      </c>
      <c r="B36" s="5" t="s">
        <v>54</v>
      </c>
      <c r="C36" s="95" t="s">
        <v>64</v>
      </c>
      <c r="D36" s="94">
        <v>0.05</v>
      </c>
      <c r="E36" s="94">
        <v>11.27</v>
      </c>
      <c r="F36" s="94">
        <v>0.05</v>
      </c>
      <c r="G36" s="94">
        <v>11.22</v>
      </c>
      <c r="H36" s="94">
        <v>0.06</v>
      </c>
      <c r="I36" s="94">
        <v>11.22</v>
      </c>
      <c r="J36" s="94">
        <v>0.09</v>
      </c>
      <c r="K36" s="94">
        <v>11.23</v>
      </c>
      <c r="L36" s="94">
        <v>0.02</v>
      </c>
      <c r="M36" s="94">
        <v>11.13</v>
      </c>
      <c r="N36" s="94">
        <v>0.05</v>
      </c>
      <c r="O36" s="93">
        <v>11.22</v>
      </c>
    </row>
    <row r="37" spans="1:15" ht="15.75" x14ac:dyDescent="0.3">
      <c r="A37" s="5" t="s">
        <v>103</v>
      </c>
      <c r="B37" s="5" t="s">
        <v>54</v>
      </c>
      <c r="C37" s="95" t="s">
        <v>173</v>
      </c>
      <c r="D37" s="94">
        <v>0</v>
      </c>
      <c r="E37" s="94">
        <v>0.74</v>
      </c>
      <c r="F37" s="94" t="s">
        <v>144</v>
      </c>
      <c r="G37" s="94" t="s">
        <v>144</v>
      </c>
      <c r="H37" s="94" t="s">
        <v>144</v>
      </c>
      <c r="I37" s="94" t="s">
        <v>144</v>
      </c>
      <c r="J37" s="94" t="s">
        <v>144</v>
      </c>
      <c r="K37" s="94" t="s">
        <v>144</v>
      </c>
      <c r="L37" s="94" t="s">
        <v>144</v>
      </c>
      <c r="M37" s="94" t="s">
        <v>144</v>
      </c>
      <c r="N37" s="94">
        <v>0</v>
      </c>
      <c r="O37" s="93">
        <v>0.74</v>
      </c>
    </row>
    <row r="38" spans="1:15" ht="15.75" x14ac:dyDescent="0.3">
      <c r="A38" s="5" t="s">
        <v>103</v>
      </c>
      <c r="B38" s="5" t="s">
        <v>54</v>
      </c>
      <c r="C38" s="95" t="s">
        <v>66</v>
      </c>
      <c r="D38" s="94" t="s">
        <v>144</v>
      </c>
      <c r="E38" s="94" t="s">
        <v>144</v>
      </c>
      <c r="F38" s="94">
        <v>0</v>
      </c>
      <c r="G38" s="94">
        <v>1.72</v>
      </c>
      <c r="H38" s="94" t="s">
        <v>144</v>
      </c>
      <c r="I38" s="94" t="s">
        <v>144</v>
      </c>
      <c r="J38" s="94" t="s">
        <v>144</v>
      </c>
      <c r="K38" s="94" t="s">
        <v>144</v>
      </c>
      <c r="L38" s="94" t="s">
        <v>144</v>
      </c>
      <c r="M38" s="94" t="s">
        <v>144</v>
      </c>
      <c r="N38" s="94">
        <v>0</v>
      </c>
      <c r="O38" s="93">
        <v>1.72</v>
      </c>
    </row>
    <row r="39" spans="1:15" ht="16.5" thickBot="1" x14ac:dyDescent="0.35">
      <c r="A39" s="17" t="s">
        <v>105</v>
      </c>
      <c r="B39" s="5" t="s">
        <v>54</v>
      </c>
      <c r="C39" s="95" t="s">
        <v>65</v>
      </c>
      <c r="D39" s="94">
        <v>0.19</v>
      </c>
      <c r="E39" s="94">
        <v>6.33</v>
      </c>
      <c r="F39" s="94">
        <v>0.31</v>
      </c>
      <c r="G39" s="94">
        <v>1.49</v>
      </c>
      <c r="H39" s="94">
        <v>0.43</v>
      </c>
      <c r="I39" s="94">
        <v>1.1200000000000001</v>
      </c>
      <c r="J39" s="94">
        <v>0.62</v>
      </c>
      <c r="K39" s="94">
        <v>-1.1499999999999999</v>
      </c>
      <c r="L39" s="94">
        <v>0.37</v>
      </c>
      <c r="M39" s="94">
        <v>0.54</v>
      </c>
      <c r="N39" s="94">
        <v>0.39</v>
      </c>
      <c r="O39" s="93">
        <v>0.91</v>
      </c>
    </row>
    <row r="40" spans="1:15" ht="16.5" thickBot="1" x14ac:dyDescent="0.35">
      <c r="B40" s="17" t="s">
        <v>54</v>
      </c>
      <c r="C40" s="18" t="s">
        <v>61</v>
      </c>
      <c r="D40" s="62">
        <v>0.41</v>
      </c>
      <c r="E40" s="62">
        <v>7.0000000000000007E-2</v>
      </c>
      <c r="F40" s="62">
        <v>0.17</v>
      </c>
      <c r="G40" s="62">
        <v>7.0000000000000007E-2</v>
      </c>
      <c r="H40" s="62">
        <v>0.19</v>
      </c>
      <c r="I40" s="62">
        <v>0.13</v>
      </c>
      <c r="J40" s="62">
        <v>0.39</v>
      </c>
      <c r="K40" s="62">
        <v>0.12</v>
      </c>
      <c r="L40" s="62">
        <v>1.19</v>
      </c>
      <c r="M40" s="62">
        <v>0.13</v>
      </c>
      <c r="N40" s="62">
        <v>0.4</v>
      </c>
      <c r="O40" s="61">
        <v>0.11</v>
      </c>
    </row>
  </sheetData>
  <mergeCells count="39">
    <mergeCell ref="O26:O27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1:O2"/>
    <mergeCell ref="I1:I2"/>
    <mergeCell ref="J1:J2"/>
    <mergeCell ref="K1:K2"/>
    <mergeCell ref="L1:L2"/>
    <mergeCell ref="M1:M2"/>
    <mergeCell ref="N1:N2"/>
    <mergeCell ref="H1:H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tipo y dur</vt:lpstr>
      <vt:lpstr>Hoja1</vt:lpstr>
      <vt:lpstr>moneda</vt:lpstr>
      <vt:lpstr>rating</vt:lpstr>
      <vt:lpstr>Moneda AFP E+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IM-TRUST</dc:creator>
  <cp:lastModifiedBy>Juan Pablo Araujo Guerra</cp:lastModifiedBy>
  <dcterms:created xsi:type="dcterms:W3CDTF">2011-07-12T15:11:18Z</dcterms:created>
  <dcterms:modified xsi:type="dcterms:W3CDTF">2016-02-26T16:03:41Z</dcterms:modified>
</cp:coreProperties>
</file>