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9700" yWindow="-45" windowWidth="27300" windowHeight="1093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="1" iterateCount="50"/>
  <fileRecoveryPr repairLoad="1"/>
</workbook>
</file>

<file path=xl/calcChain.xml><?xml version="1.0" encoding="utf-8"?>
<calcChain xmlns="http://schemas.openxmlformats.org/spreadsheetml/2006/main">
  <c r="P31" i="12" l="1"/>
  <c r="Q21" i="12" s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2" i="12" l="1"/>
  <c r="Q25" i="12"/>
  <c r="Q27" i="12"/>
  <c r="R27" i="12" s="1"/>
  <c r="Q19" i="12"/>
  <c r="P9" i="12"/>
  <c r="T9" i="12" s="1"/>
  <c r="Q20" i="12"/>
  <c r="T5" i="12"/>
  <c r="Q28" i="12"/>
  <c r="R28" i="12" s="1"/>
  <c r="P19" i="12"/>
  <c r="P21" i="12"/>
  <c r="R21" i="12" s="1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<sst xmlns="http://schemas.openxmlformats.org/spreadsheetml/2006/main" count="3068" uniqueCount="365">
  <si>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</si>
  <si>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</si>
  <si>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</si>
  <si>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</si>
  <si>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</si>
  <si>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</si>
  <si>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</si>
  <si>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</si>
  <si>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</si>
  <si>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</si>
  <si>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</si>
  <si>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</si>
  <si>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</si>
  <si>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</si>
  <si>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</si>
  <si>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</si>
  <si>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</si>
  <si>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</si>
  <si>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</si>
  <si>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</si>
  <si>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</si>
  <si>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</si>
  <si>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</si>
  <si>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</si>
  <si>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</si>
  <si>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</si>
  <si>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</si>
  <si>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</si>
  <si>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</si>
  <si>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</si>
  <si>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</si>
  <si>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</si>
  <si>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</si>
  <si>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</si>
  <si>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</si>
  <si>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</si>
  <si>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</si>
  <si>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</si>
  <si>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</si>
  <si>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</si>
  <si>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</si>
  <si>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</si>
  <si>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</si>
  <si>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</si>
  <si>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</si>
  <si>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</si>
  <si>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</si>
  <si>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</si>
  <si>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</si>
  <si>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</si>
  <si>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</si>
  <si>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</si>
  <si>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</si>
  <si>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</si>
  <si>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</si>
  <si>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</si>
  <si>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</si>
  <si>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</si>
  <si>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</si>
  <si>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</si>
  <si>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</si>
  <si>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</si>
  <si>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</si>
  <si>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</si>
  <si>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</si>
  <si>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</si>
  <si>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</si>
  <si>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</si>
  <si>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</si>
  <si>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</si>
  <si>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</si>
  <si>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</si>
  <si>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</si>
  <si>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</si>
  <si>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</si>
  <si>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</si>
  <si>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</si>
  <si>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</si>
  <si>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</si>
  <si>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</si>
  <si>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</si>
  <si>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</si>
  <si>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</si>
  <si>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</si>
  <si>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</si>
  <si>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</si>
  <si>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</si>
  <si>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</si>
  <si>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</si>
  <si>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</si>
  <si>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</si>
  <si>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</si>
  <si>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</si>
  <si>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</si>
  <si>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</si>
  <si>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</si>
  <si>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</si>
  <si>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</si>
  <si>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</si>
  <si>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</si>
  <si>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</si>
  <si>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</si>
  <si>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</si>
  <si>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</si>
  <si>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</si>
  <si>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</si>
  <si>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</si>
  <si>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</si>
  <si>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</si>
  <si>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</si>
  <si>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</si>
  <si>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</si>
  <si>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</si>
  <si>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</si>
  <si>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</si>
  <si>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</si>
  <si>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</si>
  <si>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</si>
  <si>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</si>
  <si>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</si>
  <si>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</si>
  <si>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</si>
  <si>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</si>
  <si>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</si>
  <si>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</si>
  <si>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</si>
  <si>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</si>
  <si>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</si>
  <si>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</si>
  <si>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</si>
  <si>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</si>
  <si>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</si>
  <si>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</si>
  <si>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</si>
  <si>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</si>
  <si>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</si>
  <si>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</si>
  <si>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</si>
  <si>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</si>
  <si>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</si>
  <si>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</si>
  <si>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</si>
  <si>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</si>
  <si>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</si>
  <si>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</si>
  <si>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</si>
  <si>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</si>
  <si>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</si>
  <si>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</si>
  <si>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</si>
  <si>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</si>
  <si>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</si>
  <si>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</si>
  <si>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</si>
  <si>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</si>
  <si>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</si>
  <si>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</si>
  <si>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</si>
  <si>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</si>
  <si>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</si>
  <si>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</si>
  <si>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</si>
  <si>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</si>
  <si>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</si>
  <si>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</si>
  <si>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</si>
  <si>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</si>
  <si>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</si>
  <si>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</si>
  <si>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</si>
  <si>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</si>
  <si>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</si>
  <si>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</si>
  <si>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</si>
  <si>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</si>
  <si>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</si>
  <si>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</si>
  <si>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</si>
  <si>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</si>
  <si>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</si>
  <si>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</si>
  <si>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</si>
  <si>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</si>
  <si>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</si>
  <si>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</si>
  <si>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</si>
  <si>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</si>
  <si>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</si>
  <si>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</si>
  <si>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</si>
  <si>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</si>
  <si>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</si>
  <si>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</si>
  <si>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</si>
  <si>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</si>
  <si>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</si>
  <si>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</si>
  <si>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</si>
  <si>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</si>
  <si>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</si>
  <si>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</si>
  <si>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</si>
  <si>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</si>
  <si>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</si>
  <si>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</si>
  <si>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</si>
  <si>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</si>
  <si>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</si>
  <si>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</si>
  <si>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</si>
  <si>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</si>
  <si>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</si>
  <si>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</si>
  <si>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</si>
  <si>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</si>
  <si>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</si>
  <si>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</si>
  <si>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</si>
  <si>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</si>
  <si>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</si>
  <si>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</si>
  <si>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</si>
  <si>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</si>
  <si>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</si>
  <si>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</si>
  <si>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</si>
  <si>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</si>
  <si>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</si>
  <si>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</si>
  <si>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</si>
  <si>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</si>
  <si>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</si>
  <si>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</si>
  <si>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</si>
  <si>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</si>
  <si>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</si>
  <si>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</si>
  <si>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</si>
  <si>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</si>
  <si>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</si>
  <si>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</si>
  <si>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</si>
  <si>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</si>
  <si>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</si>
  <si>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</si>
  <si>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</si>
  <si>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</si>
  <si>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</si>
  <si>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</si>
  <si>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</si>
  <si>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</si>
  <si>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</si>
  <si>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</si>
  <si>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</si>
  <si>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</si>
  <si>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</si>
  <si>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</si>
  <si>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</si>
  <si>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</si>
  <si>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</si>
  <si>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</si>
  <si>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</si>
  <si>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</si>
  <si>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</si>
  <si>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</si>
  <si>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</si>
  <si>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</si>
  <si>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</si>
  <si>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</si>
  <si>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</si>
  <si>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</si>
  <si>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</si>
  <si>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</si>
  <si>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</si>
  <si>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</si>
  <si>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</si>
  <si>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</si>
  <si>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</si>
  <si>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</si>
  <si>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</si>
  <si>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</si>
  <si>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</si>
  <si>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</si>
  <si>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</si>
  <si>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</si>
  <si>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</si>
  <si>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</si>
  <si>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</si>
  <si>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</si>
  <si>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</si>
  <si>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</si>
  <si>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</si>
  <si>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</si>
  <si>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</si>
  <si>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</si>
  <si>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</si>
  <si>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</si>
  <si>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</si>
  <si>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</si>
  <si>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</si>
  <si>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</si>
  <si>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</si>
  <si>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</si>
  <si>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</si>
  <si>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</si>
  <si>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</si>
  <si>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</si>
  <si>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</si>
  <si>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</si>
  <si>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</si>
  <si>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</si>
  <si>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</si>
  <si>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</si>
  <si>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</si>
  <si>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</si>
  <si>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</si>
  <si>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</si>
  <si>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</si>
  <si>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</si>
  <si>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</si>
  <si>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</si>
  <si>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</si>
  <si>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</si>
  <si>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</si>
  <si>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</si>
  <si>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</si>
  <si>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</si>
  <si>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</si>
  <si>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</si>
  <si>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</si>
  <si>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</si>
  <si>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</si>
  <si>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</si>
  <si>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</si>
  <si>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</si>
  <si>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</si>
  <si>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</si>
  <si>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</si>
  <si>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</si>
  <si>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</si>
  <si>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</si>
  <si>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</si>
  <si>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</si>
  <si>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</si>
  <si>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</si>
  <si>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</si>
  <si>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</si>
  <si>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</si>
  <si>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</si>
  <si>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</si>
  <si>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</si>
  <si>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</si>
  <si>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</si>
  <si>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</si>
  <si>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</si>
  <si>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</si>
  <si>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</si>
  <si>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</si>
  <si>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</si>
  <si>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</si>
  <si>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</si>
  <si>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</si>
  <si>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Al 29-04-2016</t>
  </si>
  <si>
    <t>USDEUR Compra</t>
  </si>
  <si>
    <t>USDEUR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</si>
</sst>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A11" sqref="A11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362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4723.62</v>
      </c>
      <c r="I2" s="138">
        <v>91.96</v>
      </c>
      <c r="J2" s="138">
        <v>25436.91</v>
      </c>
      <c r="K2" s="138">
        <v>89.92</v>
      </c>
    </row>
    <row r="3" spans="1:11" x14ac:dyDescent="0.25">
      <c r="A3" s="139" t="s">
        <v>264</v>
      </c>
      <c r="B3" s="139" t="s">
        <v>362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7749.15</v>
      </c>
      <c r="I3" s="140">
        <v>93.46</v>
      </c>
      <c r="J3" s="140">
        <v>25436.91</v>
      </c>
      <c r="K3" s="140">
        <v>89.92</v>
      </c>
    </row>
    <row r="4" spans="1:11" x14ac:dyDescent="0.25">
      <c r="A4" s="137" t="s">
        <v>264</v>
      </c>
      <c r="B4" s="137" t="s">
        <v>362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6487.65</v>
      </c>
      <c r="I4" s="138">
        <v>81.99</v>
      </c>
      <c r="J4" s="138">
        <v>25436.91</v>
      </c>
      <c r="K4" s="138">
        <v>89.92</v>
      </c>
    </row>
    <row r="5" spans="1:11" x14ac:dyDescent="0.25">
      <c r="A5" s="139" t="s">
        <v>264</v>
      </c>
      <c r="B5" s="139" t="s">
        <v>362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628.29</v>
      </c>
      <c r="I5" s="140">
        <v>96.51</v>
      </c>
      <c r="J5" s="140">
        <v>25436.91</v>
      </c>
      <c r="K5" s="140">
        <v>89.92</v>
      </c>
    </row>
    <row r="6" spans="1:11" x14ac:dyDescent="0.25">
      <c r="A6" s="137" t="s">
        <v>264</v>
      </c>
      <c r="B6" s="137" t="s">
        <v>362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609.27</v>
      </c>
      <c r="I6" s="138">
        <v>89.04</v>
      </c>
      <c r="J6" s="138">
        <v>25436.91</v>
      </c>
      <c r="K6" s="138">
        <v>89.92</v>
      </c>
    </row>
    <row r="7" spans="1:11" x14ac:dyDescent="0.25">
      <c r="A7" s="139" t="s">
        <v>264</v>
      </c>
      <c r="B7" s="139" t="s">
        <v>362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5238.93</v>
      </c>
      <c r="I7" s="140">
        <v>93.34</v>
      </c>
      <c r="J7" s="140">
        <v>25436.91</v>
      </c>
      <c r="K7" s="140">
        <v>89.92</v>
      </c>
    </row>
    <row r="8" spans="1:11" x14ac:dyDescent="0.25">
      <c r="A8" s="137" t="s">
        <v>264</v>
      </c>
      <c r="B8" s="137" t="s">
        <v>362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41</v>
      </c>
      <c r="I8" s="138">
        <v>0.8</v>
      </c>
      <c r="J8" s="138">
        <v>266.35000000000002</v>
      </c>
      <c r="K8" s="138">
        <v>0.94</v>
      </c>
    </row>
    <row r="9" spans="1:11" x14ac:dyDescent="0.25">
      <c r="A9" s="139" t="s">
        <v>264</v>
      </c>
      <c r="B9" s="139" t="s">
        <v>362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80.8</v>
      </c>
      <c r="I9" s="140">
        <v>0.97</v>
      </c>
      <c r="J9" s="140">
        <v>266.35000000000002</v>
      </c>
      <c r="K9" s="140">
        <v>0.94</v>
      </c>
    </row>
    <row r="10" spans="1:11" x14ac:dyDescent="0.25">
      <c r="A10" s="137" t="s">
        <v>264</v>
      </c>
      <c r="B10" s="137" t="s">
        <v>362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78.94</v>
      </c>
      <c r="I10" s="138">
        <v>1</v>
      </c>
      <c r="J10" s="138">
        <v>266.35000000000002</v>
      </c>
      <c r="K10" s="138">
        <v>0.94</v>
      </c>
    </row>
    <row r="11" spans="1:11" x14ac:dyDescent="0.25">
      <c r="A11" s="139" t="s">
        <v>264</v>
      </c>
      <c r="B11" s="139" t="s">
        <v>362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5.95</v>
      </c>
      <c r="I11" s="140">
        <v>0.91</v>
      </c>
      <c r="J11" s="140">
        <v>266.35000000000002</v>
      </c>
      <c r="K11" s="140">
        <v>0.94</v>
      </c>
    </row>
    <row r="12" spans="1:11" x14ac:dyDescent="0.25">
      <c r="A12" s="137" t="s">
        <v>264</v>
      </c>
      <c r="B12" s="137" t="s">
        <v>362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6.09</v>
      </c>
      <c r="I12" s="138">
        <v>0.89</v>
      </c>
      <c r="J12" s="138">
        <v>266.35000000000002</v>
      </c>
      <c r="K12" s="138">
        <v>0.94</v>
      </c>
    </row>
    <row r="13" spans="1:11" x14ac:dyDescent="0.25">
      <c r="A13" s="139" t="s">
        <v>264</v>
      </c>
      <c r="B13" s="139" t="s">
        <v>362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53.57</v>
      </c>
      <c r="I13" s="140">
        <v>0.95</v>
      </c>
      <c r="J13" s="140">
        <v>266.35000000000002</v>
      </c>
      <c r="K13" s="140">
        <v>0.94</v>
      </c>
    </row>
    <row r="14" spans="1:11" x14ac:dyDescent="0.25">
      <c r="A14" s="137" t="s">
        <v>264</v>
      </c>
      <c r="B14" s="137" t="s">
        <v>362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41</v>
      </c>
      <c r="I14" s="138">
        <v>0.8</v>
      </c>
      <c r="J14" s="138">
        <v>266.35000000000002</v>
      </c>
      <c r="K14" s="138">
        <v>0.94</v>
      </c>
    </row>
    <row r="15" spans="1:11" x14ac:dyDescent="0.25">
      <c r="A15" s="139" t="s">
        <v>264</v>
      </c>
      <c r="B15" s="139" t="s">
        <v>362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80.8</v>
      </c>
      <c r="I15" s="140">
        <v>0.97</v>
      </c>
      <c r="J15" s="140">
        <v>266.35000000000002</v>
      </c>
      <c r="K15" s="140">
        <v>0.94</v>
      </c>
    </row>
    <row r="16" spans="1:11" x14ac:dyDescent="0.25">
      <c r="A16" s="137" t="s">
        <v>264</v>
      </c>
      <c r="B16" s="137" t="s">
        <v>362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78.94</v>
      </c>
      <c r="I16" s="138">
        <v>1</v>
      </c>
      <c r="J16" s="138">
        <v>266.35000000000002</v>
      </c>
      <c r="K16" s="138">
        <v>0.94</v>
      </c>
    </row>
    <row r="17" spans="1:11" x14ac:dyDescent="0.25">
      <c r="A17" s="139" t="s">
        <v>264</v>
      </c>
      <c r="B17" s="139" t="s">
        <v>362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5.95</v>
      </c>
      <c r="I17" s="140">
        <v>0.91</v>
      </c>
      <c r="J17" s="140">
        <v>266.35000000000002</v>
      </c>
      <c r="K17" s="140">
        <v>0.94</v>
      </c>
    </row>
    <row r="18" spans="1:11" x14ac:dyDescent="0.25">
      <c r="A18" s="137" t="s">
        <v>264</v>
      </c>
      <c r="B18" s="137" t="s">
        <v>362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6.09</v>
      </c>
      <c r="I18" s="138">
        <v>0.89</v>
      </c>
      <c r="J18" s="138">
        <v>266.35000000000002</v>
      </c>
      <c r="K18" s="138">
        <v>0.94</v>
      </c>
    </row>
    <row r="19" spans="1:11" x14ac:dyDescent="0.25">
      <c r="A19" s="139" t="s">
        <v>264</v>
      </c>
      <c r="B19" s="139" t="s">
        <v>362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53.57</v>
      </c>
      <c r="I19" s="140">
        <v>0.95</v>
      </c>
      <c r="J19" s="140">
        <v>266.35000000000002</v>
      </c>
      <c r="K19" s="140">
        <v>0.94</v>
      </c>
    </row>
    <row r="20" spans="1:11" x14ac:dyDescent="0.25">
      <c r="A20" s="137" t="s">
        <v>264</v>
      </c>
      <c r="B20" s="137" t="s">
        <v>362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362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362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362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362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362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362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4679.67</v>
      </c>
      <c r="I26" s="138">
        <v>91.11</v>
      </c>
      <c r="J26" s="138">
        <v>25096.38</v>
      </c>
      <c r="K26" s="138">
        <v>88.71</v>
      </c>
    </row>
    <row r="27" spans="1:11" x14ac:dyDescent="0.25">
      <c r="A27" s="139" t="s">
        <v>264</v>
      </c>
      <c r="B27" s="139" t="s">
        <v>362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7671.86</v>
      </c>
      <c r="I27" s="140">
        <v>92.53</v>
      </c>
      <c r="J27" s="140">
        <v>25096.38</v>
      </c>
      <c r="K27" s="140">
        <v>88.71</v>
      </c>
    </row>
    <row r="28" spans="1:11" x14ac:dyDescent="0.25">
      <c r="A28" s="137" t="s">
        <v>264</v>
      </c>
      <c r="B28" s="137" t="s">
        <v>362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6342.09</v>
      </c>
      <c r="I28" s="138">
        <v>80.150000000000006</v>
      </c>
      <c r="J28" s="138">
        <v>25096.38</v>
      </c>
      <c r="K28" s="138">
        <v>88.71</v>
      </c>
    </row>
    <row r="29" spans="1:11" x14ac:dyDescent="0.25">
      <c r="A29" s="139" t="s">
        <v>264</v>
      </c>
      <c r="B29" s="139" t="s">
        <v>362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622.34</v>
      </c>
      <c r="I29" s="140">
        <v>95.59</v>
      </c>
      <c r="J29" s="140">
        <v>25096.38</v>
      </c>
      <c r="K29" s="140">
        <v>88.71</v>
      </c>
    </row>
    <row r="30" spans="1:11" x14ac:dyDescent="0.25">
      <c r="A30" s="137" t="s">
        <v>264</v>
      </c>
      <c r="B30" s="137" t="s">
        <v>362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603.49</v>
      </c>
      <c r="I30" s="138">
        <v>88.19</v>
      </c>
      <c r="J30" s="138">
        <v>25096.38</v>
      </c>
      <c r="K30" s="138">
        <v>88.71</v>
      </c>
    </row>
    <row r="31" spans="1:11" x14ac:dyDescent="0.25">
      <c r="A31" s="139" t="s">
        <v>264</v>
      </c>
      <c r="B31" s="139" t="s">
        <v>362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5176.9399999999996</v>
      </c>
      <c r="I31" s="140">
        <v>92.23</v>
      </c>
      <c r="J31" s="140">
        <v>25096.38</v>
      </c>
      <c r="K31" s="140">
        <v>88.71</v>
      </c>
    </row>
    <row r="32" spans="1:11" x14ac:dyDescent="0.25">
      <c r="A32" s="137" t="s">
        <v>264</v>
      </c>
      <c r="B32" s="137" t="s">
        <v>362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550.27</v>
      </c>
      <c r="I32" s="138">
        <v>10.71</v>
      </c>
      <c r="J32" s="138">
        <v>3461.27</v>
      </c>
      <c r="K32" s="138">
        <v>12.24</v>
      </c>
    </row>
    <row r="33" spans="1:11" x14ac:dyDescent="0.25">
      <c r="A33" s="139" t="s">
        <v>264</v>
      </c>
      <c r="B33" s="139" t="s">
        <v>362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1622.32</v>
      </c>
      <c r="I33" s="140">
        <v>19.57</v>
      </c>
      <c r="J33" s="140">
        <v>3461.27</v>
      </c>
      <c r="K33" s="140">
        <v>12.24</v>
      </c>
    </row>
    <row r="34" spans="1:11" x14ac:dyDescent="0.25">
      <c r="A34" s="137" t="s">
        <v>264</v>
      </c>
      <c r="B34" s="137" t="s">
        <v>362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551.58000000000004</v>
      </c>
      <c r="I34" s="138">
        <v>6.97</v>
      </c>
      <c r="J34" s="138">
        <v>3461.27</v>
      </c>
      <c r="K34" s="138">
        <v>12.24</v>
      </c>
    </row>
    <row r="35" spans="1:11" x14ac:dyDescent="0.25">
      <c r="A35" s="139" t="s">
        <v>264</v>
      </c>
      <c r="B35" s="139" t="s">
        <v>362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165.12</v>
      </c>
      <c r="I35" s="140">
        <v>25.36</v>
      </c>
      <c r="J35" s="140">
        <v>3461.27</v>
      </c>
      <c r="K35" s="140">
        <v>12.24</v>
      </c>
    </row>
    <row r="36" spans="1:11" x14ac:dyDescent="0.25">
      <c r="A36" s="137" t="s">
        <v>264</v>
      </c>
      <c r="B36" s="137" t="s">
        <v>362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68.38</v>
      </c>
      <c r="I36" s="138">
        <v>9.99</v>
      </c>
      <c r="J36" s="138">
        <v>3461.27</v>
      </c>
      <c r="K36" s="138">
        <v>12.24</v>
      </c>
    </row>
    <row r="37" spans="1:11" x14ac:dyDescent="0.25">
      <c r="A37" s="139" t="s">
        <v>264</v>
      </c>
      <c r="B37" s="139" t="s">
        <v>362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503.6</v>
      </c>
      <c r="I37" s="140">
        <v>8.9700000000000006</v>
      </c>
      <c r="J37" s="140">
        <v>3461.27</v>
      </c>
      <c r="K37" s="140">
        <v>12.24</v>
      </c>
    </row>
    <row r="38" spans="1:11" x14ac:dyDescent="0.25">
      <c r="A38" s="137" t="s">
        <v>264</v>
      </c>
      <c r="B38" s="137" t="s">
        <v>362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1413.77</v>
      </c>
      <c r="I38" s="138">
        <v>27.52</v>
      </c>
      <c r="J38" s="138">
        <v>8143.93</v>
      </c>
      <c r="K38" s="138">
        <v>28.79</v>
      </c>
    </row>
    <row r="39" spans="1:11" x14ac:dyDescent="0.25">
      <c r="A39" s="139" t="s">
        <v>264</v>
      </c>
      <c r="B39" s="139" t="s">
        <v>362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2277.12</v>
      </c>
      <c r="I39" s="140">
        <v>27.46</v>
      </c>
      <c r="J39" s="140">
        <v>8143.93</v>
      </c>
      <c r="K39" s="140">
        <v>28.79</v>
      </c>
    </row>
    <row r="40" spans="1:11" x14ac:dyDescent="0.25">
      <c r="A40" s="137" t="s">
        <v>264</v>
      </c>
      <c r="B40" s="137" t="s">
        <v>362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1595.89</v>
      </c>
      <c r="I40" s="138">
        <v>20.170000000000002</v>
      </c>
      <c r="J40" s="138">
        <v>8143.93</v>
      </c>
      <c r="K40" s="138">
        <v>28.79</v>
      </c>
    </row>
    <row r="41" spans="1:11" x14ac:dyDescent="0.25">
      <c r="A41" s="139" t="s">
        <v>264</v>
      </c>
      <c r="B41" s="139" t="s">
        <v>362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201.05</v>
      </c>
      <c r="I41" s="140">
        <v>30.88</v>
      </c>
      <c r="J41" s="140">
        <v>8143.93</v>
      </c>
      <c r="K41" s="140">
        <v>28.79</v>
      </c>
    </row>
    <row r="42" spans="1:11" x14ac:dyDescent="0.25">
      <c r="A42" s="137" t="s">
        <v>264</v>
      </c>
      <c r="B42" s="137" t="s">
        <v>362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204.4</v>
      </c>
      <c r="I42" s="138">
        <v>29.87</v>
      </c>
      <c r="J42" s="138">
        <v>8143.93</v>
      </c>
      <c r="K42" s="138">
        <v>28.79</v>
      </c>
    </row>
    <row r="43" spans="1:11" x14ac:dyDescent="0.25">
      <c r="A43" s="139" t="s">
        <v>264</v>
      </c>
      <c r="B43" s="139" t="s">
        <v>362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2451.69</v>
      </c>
      <c r="I43" s="140">
        <v>43.68</v>
      </c>
      <c r="J43" s="140">
        <v>8143.93</v>
      </c>
      <c r="K43" s="140">
        <v>28.79</v>
      </c>
    </row>
    <row r="44" spans="1:11" x14ac:dyDescent="0.25">
      <c r="A44" s="137" t="s">
        <v>264</v>
      </c>
      <c r="B44" s="137" t="s">
        <v>362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1.24</v>
      </c>
      <c r="I44" s="138">
        <v>0.02</v>
      </c>
      <c r="J44" s="138">
        <v>62.43</v>
      </c>
      <c r="K44" s="138">
        <v>0.22</v>
      </c>
    </row>
    <row r="45" spans="1:11" x14ac:dyDescent="0.25">
      <c r="A45" s="139" t="s">
        <v>264</v>
      </c>
      <c r="B45" s="139" t="s">
        <v>362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30.76</v>
      </c>
      <c r="I45" s="140">
        <v>0.37</v>
      </c>
      <c r="J45" s="140">
        <v>62.43</v>
      </c>
      <c r="K45" s="140">
        <v>0.22</v>
      </c>
    </row>
    <row r="46" spans="1:11" x14ac:dyDescent="0.25">
      <c r="A46" s="137" t="s">
        <v>264</v>
      </c>
      <c r="B46" s="137" t="s">
        <v>362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62.43</v>
      </c>
      <c r="K46" s="138">
        <v>0.22</v>
      </c>
    </row>
    <row r="47" spans="1:11" x14ac:dyDescent="0.25">
      <c r="A47" s="139" t="s">
        <v>264</v>
      </c>
      <c r="B47" s="139" t="s">
        <v>362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27.28</v>
      </c>
      <c r="I47" s="140">
        <v>4.1900000000000004</v>
      </c>
      <c r="J47" s="140">
        <v>62.43</v>
      </c>
      <c r="K47" s="140">
        <v>0.22</v>
      </c>
    </row>
    <row r="48" spans="1:11" x14ac:dyDescent="0.25">
      <c r="A48" s="137" t="s">
        <v>264</v>
      </c>
      <c r="B48" s="137" t="s">
        <v>362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1.18</v>
      </c>
      <c r="I48" s="138">
        <v>0.17</v>
      </c>
      <c r="J48" s="138">
        <v>62.43</v>
      </c>
      <c r="K48" s="138">
        <v>0.22</v>
      </c>
    </row>
    <row r="49" spans="1:11" x14ac:dyDescent="0.25">
      <c r="A49" s="139" t="s">
        <v>264</v>
      </c>
      <c r="B49" s="139" t="s">
        <v>362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1.98</v>
      </c>
      <c r="I49" s="140">
        <v>0.04</v>
      </c>
      <c r="J49" s="140">
        <v>62.43</v>
      </c>
      <c r="K49" s="140">
        <v>0.22</v>
      </c>
    </row>
    <row r="50" spans="1:11" x14ac:dyDescent="0.25">
      <c r="A50" s="137" t="s">
        <v>264</v>
      </c>
      <c r="B50" s="137" t="s">
        <v>362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454.77</v>
      </c>
      <c r="I50" s="138">
        <v>8.85</v>
      </c>
      <c r="J50" s="138">
        <v>2471.48</v>
      </c>
      <c r="K50" s="138">
        <v>8.74</v>
      </c>
    </row>
    <row r="51" spans="1:11" x14ac:dyDescent="0.25">
      <c r="A51" s="139" t="s">
        <v>264</v>
      </c>
      <c r="B51" s="139" t="s">
        <v>362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682.35</v>
      </c>
      <c r="I51" s="140">
        <v>8.23</v>
      </c>
      <c r="J51" s="140">
        <v>2471.48</v>
      </c>
      <c r="K51" s="140">
        <v>8.74</v>
      </c>
    </row>
    <row r="52" spans="1:11" x14ac:dyDescent="0.25">
      <c r="A52" s="137" t="s">
        <v>264</v>
      </c>
      <c r="B52" s="137" t="s">
        <v>362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761.08</v>
      </c>
      <c r="I52" s="138">
        <v>9.6199999999999992</v>
      </c>
      <c r="J52" s="138">
        <v>2471.48</v>
      </c>
      <c r="K52" s="138">
        <v>8.74</v>
      </c>
    </row>
    <row r="53" spans="1:11" x14ac:dyDescent="0.25">
      <c r="A53" s="139" t="s">
        <v>264</v>
      </c>
      <c r="B53" s="139" t="s">
        <v>362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92.73</v>
      </c>
      <c r="I53" s="140">
        <v>14.24</v>
      </c>
      <c r="J53" s="140">
        <v>2471.48</v>
      </c>
      <c r="K53" s="140">
        <v>8.74</v>
      </c>
    </row>
    <row r="54" spans="1:11" x14ac:dyDescent="0.25">
      <c r="A54" s="137" t="s">
        <v>264</v>
      </c>
      <c r="B54" s="137" t="s">
        <v>362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42.55</v>
      </c>
      <c r="I54" s="138">
        <v>6.22</v>
      </c>
      <c r="J54" s="138">
        <v>2471.48</v>
      </c>
      <c r="K54" s="138">
        <v>8.74</v>
      </c>
    </row>
    <row r="55" spans="1:11" x14ac:dyDescent="0.25">
      <c r="A55" s="139" t="s">
        <v>264</v>
      </c>
      <c r="B55" s="139" t="s">
        <v>362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438.01</v>
      </c>
      <c r="I55" s="140">
        <v>7.8</v>
      </c>
      <c r="J55" s="140">
        <v>2471.48</v>
      </c>
      <c r="K55" s="140">
        <v>8.74</v>
      </c>
    </row>
    <row r="56" spans="1:11" x14ac:dyDescent="0.25">
      <c r="A56" s="137" t="s">
        <v>264</v>
      </c>
      <c r="B56" s="137" t="s">
        <v>362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814.68</v>
      </c>
      <c r="I56" s="138">
        <v>15.86</v>
      </c>
      <c r="J56" s="138">
        <v>4576.33</v>
      </c>
      <c r="K56" s="138">
        <v>16.18</v>
      </c>
    </row>
    <row r="57" spans="1:11" x14ac:dyDescent="0.25">
      <c r="A57" s="139" t="s">
        <v>264</v>
      </c>
      <c r="B57" s="139" t="s">
        <v>362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1195.81</v>
      </c>
      <c r="I57" s="140">
        <v>14.42</v>
      </c>
      <c r="J57" s="140">
        <v>4576.33</v>
      </c>
      <c r="K57" s="140">
        <v>16.18</v>
      </c>
    </row>
    <row r="58" spans="1:11" x14ac:dyDescent="0.25">
      <c r="A58" s="137" t="s">
        <v>264</v>
      </c>
      <c r="B58" s="137" t="s">
        <v>362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1521.15</v>
      </c>
      <c r="I58" s="138">
        <v>19.22</v>
      </c>
      <c r="J58" s="138">
        <v>4576.33</v>
      </c>
      <c r="K58" s="138">
        <v>16.18</v>
      </c>
    </row>
    <row r="59" spans="1:11" x14ac:dyDescent="0.25">
      <c r="A59" s="139" t="s">
        <v>264</v>
      </c>
      <c r="B59" s="139" t="s">
        <v>362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62.82</v>
      </c>
      <c r="I59" s="140">
        <v>9.65</v>
      </c>
      <c r="J59" s="140">
        <v>4576.33</v>
      </c>
      <c r="K59" s="140">
        <v>16.18</v>
      </c>
    </row>
    <row r="60" spans="1:11" x14ac:dyDescent="0.25">
      <c r="A60" s="137" t="s">
        <v>264</v>
      </c>
      <c r="B60" s="137" t="s">
        <v>362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99.5</v>
      </c>
      <c r="I60" s="138">
        <v>14.54</v>
      </c>
      <c r="J60" s="138">
        <v>4576.33</v>
      </c>
      <c r="K60" s="138">
        <v>16.18</v>
      </c>
    </row>
    <row r="61" spans="1:11" x14ac:dyDescent="0.25">
      <c r="A61" s="139" t="s">
        <v>264</v>
      </c>
      <c r="B61" s="139" t="s">
        <v>362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882.38</v>
      </c>
      <c r="I61" s="140">
        <v>15.72</v>
      </c>
      <c r="J61" s="140">
        <v>4576.33</v>
      </c>
      <c r="K61" s="140">
        <v>16.18</v>
      </c>
    </row>
    <row r="62" spans="1:11" x14ac:dyDescent="0.25">
      <c r="A62" s="137" t="s">
        <v>264</v>
      </c>
      <c r="B62" s="137" t="s">
        <v>362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16.22</v>
      </c>
      <c r="I62" s="138">
        <v>0.32</v>
      </c>
      <c r="J62" s="138">
        <v>115.02</v>
      </c>
      <c r="K62" s="138">
        <v>0.41</v>
      </c>
    </row>
    <row r="63" spans="1:11" x14ac:dyDescent="0.25">
      <c r="A63" s="139" t="s">
        <v>264</v>
      </c>
      <c r="B63" s="139" t="s">
        <v>362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35.35</v>
      </c>
      <c r="I63" s="140">
        <v>0.43</v>
      </c>
      <c r="J63" s="140">
        <v>115.02</v>
      </c>
      <c r="K63" s="140">
        <v>0.41</v>
      </c>
    </row>
    <row r="64" spans="1:11" x14ac:dyDescent="0.25">
      <c r="A64" s="137" t="s">
        <v>264</v>
      </c>
      <c r="B64" s="137" t="s">
        <v>362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10.199999999999999</v>
      </c>
      <c r="I64" s="138">
        <v>0.13</v>
      </c>
      <c r="J64" s="138">
        <v>115.02</v>
      </c>
      <c r="K64" s="138">
        <v>0.41</v>
      </c>
    </row>
    <row r="65" spans="1:11" x14ac:dyDescent="0.25">
      <c r="A65" s="139" t="s">
        <v>264</v>
      </c>
      <c r="B65" s="139" t="s">
        <v>362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17.86</v>
      </c>
      <c r="I65" s="140">
        <v>2.74</v>
      </c>
      <c r="J65" s="140">
        <v>115.02</v>
      </c>
      <c r="K65" s="140">
        <v>0.41</v>
      </c>
    </row>
    <row r="66" spans="1:11" x14ac:dyDescent="0.25">
      <c r="A66" s="137" t="s">
        <v>264</v>
      </c>
      <c r="B66" s="137" t="s">
        <v>362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1.21</v>
      </c>
      <c r="I66" s="138">
        <v>0.18</v>
      </c>
      <c r="J66" s="138">
        <v>115.02</v>
      </c>
      <c r="K66" s="138">
        <v>0.41</v>
      </c>
    </row>
    <row r="67" spans="1:11" x14ac:dyDescent="0.25">
      <c r="A67" s="139" t="s">
        <v>264</v>
      </c>
      <c r="B67" s="139" t="s">
        <v>362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34.17</v>
      </c>
      <c r="I67" s="140">
        <v>0.61</v>
      </c>
      <c r="J67" s="140">
        <v>115.02</v>
      </c>
      <c r="K67" s="140">
        <v>0.41</v>
      </c>
    </row>
    <row r="68" spans="1:11" x14ac:dyDescent="0.25">
      <c r="A68" s="137" t="s">
        <v>264</v>
      </c>
      <c r="B68" s="137" t="s">
        <v>362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1418.57</v>
      </c>
      <c r="I68" s="138">
        <v>27.62</v>
      </c>
      <c r="J68" s="138">
        <v>6234.71</v>
      </c>
      <c r="K68" s="138">
        <v>22.04</v>
      </c>
    </row>
    <row r="69" spans="1:11" x14ac:dyDescent="0.25">
      <c r="A69" s="139" t="s">
        <v>264</v>
      </c>
      <c r="B69" s="139" t="s">
        <v>362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1815.47</v>
      </c>
      <c r="I69" s="140">
        <v>21.9</v>
      </c>
      <c r="J69" s="140">
        <v>6234.71</v>
      </c>
      <c r="K69" s="140">
        <v>22.04</v>
      </c>
    </row>
    <row r="70" spans="1:11" x14ac:dyDescent="0.25">
      <c r="A70" s="137" t="s">
        <v>264</v>
      </c>
      <c r="B70" s="137" t="s">
        <v>362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1898.13</v>
      </c>
      <c r="I70" s="138">
        <v>23.99</v>
      </c>
      <c r="J70" s="138">
        <v>6234.71</v>
      </c>
      <c r="K70" s="138">
        <v>22.04</v>
      </c>
    </row>
    <row r="71" spans="1:11" x14ac:dyDescent="0.25">
      <c r="A71" s="139" t="s">
        <v>264</v>
      </c>
      <c r="B71" s="139" t="s">
        <v>362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55.37</v>
      </c>
      <c r="I71" s="140">
        <v>8.51</v>
      </c>
      <c r="J71" s="140">
        <v>6234.71</v>
      </c>
      <c r="K71" s="140">
        <v>22.04</v>
      </c>
    </row>
    <row r="72" spans="1:11" x14ac:dyDescent="0.25">
      <c r="A72" s="137" t="s">
        <v>264</v>
      </c>
      <c r="B72" s="137" t="s">
        <v>362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185.7</v>
      </c>
      <c r="I72" s="138">
        <v>27.14</v>
      </c>
      <c r="J72" s="138">
        <v>6234.71</v>
      </c>
      <c r="K72" s="138">
        <v>22.04</v>
      </c>
    </row>
    <row r="73" spans="1:11" x14ac:dyDescent="0.25">
      <c r="A73" s="139" t="s">
        <v>264</v>
      </c>
      <c r="B73" s="139" t="s">
        <v>362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861.46</v>
      </c>
      <c r="I73" s="140">
        <v>15.35</v>
      </c>
      <c r="J73" s="140">
        <v>6234.71</v>
      </c>
      <c r="K73" s="140">
        <v>22.04</v>
      </c>
    </row>
    <row r="74" spans="1:11" x14ac:dyDescent="0.25">
      <c r="A74" s="137" t="s">
        <v>264</v>
      </c>
      <c r="B74" s="137" t="s">
        <v>362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/>
      <c r="I74" s="138"/>
      <c r="J74" s="138">
        <v>7.27</v>
      </c>
      <c r="K74" s="138">
        <v>0.03</v>
      </c>
    </row>
    <row r="75" spans="1:11" x14ac:dyDescent="0.25">
      <c r="A75" s="139" t="s">
        <v>264</v>
      </c>
      <c r="B75" s="139" t="s">
        <v>362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2.4500000000000002</v>
      </c>
      <c r="I75" s="140">
        <v>0.03</v>
      </c>
      <c r="J75" s="140">
        <v>7.27</v>
      </c>
      <c r="K75" s="140">
        <v>0.03</v>
      </c>
    </row>
    <row r="76" spans="1:11" x14ac:dyDescent="0.25">
      <c r="A76" s="137" t="s">
        <v>264</v>
      </c>
      <c r="B76" s="137" t="s">
        <v>362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1.1100000000000001</v>
      </c>
      <c r="I76" s="138">
        <v>0.01</v>
      </c>
      <c r="J76" s="138">
        <v>7.27</v>
      </c>
      <c r="K76" s="138">
        <v>0.03</v>
      </c>
    </row>
    <row r="77" spans="1:11" x14ac:dyDescent="0.25">
      <c r="A77" s="139" t="s">
        <v>264</v>
      </c>
      <c r="B77" s="139" t="s">
        <v>362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7.27</v>
      </c>
      <c r="K77" s="140">
        <v>0.03</v>
      </c>
    </row>
    <row r="78" spans="1:11" x14ac:dyDescent="0.25">
      <c r="A78" s="137" t="s">
        <v>264</v>
      </c>
      <c r="B78" s="137" t="s">
        <v>362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0.22</v>
      </c>
      <c r="I78" s="138">
        <v>0.03</v>
      </c>
      <c r="J78" s="138">
        <v>7.27</v>
      </c>
      <c r="K78" s="138">
        <v>0.03</v>
      </c>
    </row>
    <row r="79" spans="1:11" x14ac:dyDescent="0.25">
      <c r="A79" s="139" t="s">
        <v>264</v>
      </c>
      <c r="B79" s="139" t="s">
        <v>362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3.49</v>
      </c>
      <c r="I79" s="140">
        <v>0.06</v>
      </c>
      <c r="J79" s="140">
        <v>7.27</v>
      </c>
      <c r="K79" s="140">
        <v>0.03</v>
      </c>
    </row>
    <row r="80" spans="1:11" x14ac:dyDescent="0.25">
      <c r="A80" s="137" t="s">
        <v>264</v>
      </c>
      <c r="B80" s="137" t="s">
        <v>362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10.15</v>
      </c>
      <c r="I80" s="138">
        <v>0.2</v>
      </c>
      <c r="J80" s="138">
        <v>23.95</v>
      </c>
      <c r="K80" s="138">
        <v>0.08</v>
      </c>
    </row>
    <row r="81" spans="1:11" x14ac:dyDescent="0.25">
      <c r="A81" s="139" t="s">
        <v>264</v>
      </c>
      <c r="B81" s="139" t="s">
        <v>362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10.24</v>
      </c>
      <c r="I81" s="140">
        <v>0.12</v>
      </c>
      <c r="J81" s="140">
        <v>23.95</v>
      </c>
      <c r="K81" s="140">
        <v>0.08</v>
      </c>
    </row>
    <row r="82" spans="1:11" x14ac:dyDescent="0.25">
      <c r="A82" s="137" t="s">
        <v>264</v>
      </c>
      <c r="B82" s="137" t="s">
        <v>362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2.95</v>
      </c>
      <c r="I82" s="138">
        <v>0.04</v>
      </c>
      <c r="J82" s="138">
        <v>23.95</v>
      </c>
      <c r="K82" s="138">
        <v>0.08</v>
      </c>
    </row>
    <row r="83" spans="1:11" x14ac:dyDescent="0.25">
      <c r="A83" s="139" t="s">
        <v>264</v>
      </c>
      <c r="B83" s="139" t="s">
        <v>362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0.11</v>
      </c>
      <c r="I83" s="140">
        <v>0.02</v>
      </c>
      <c r="J83" s="140">
        <v>23.95</v>
      </c>
      <c r="K83" s="140">
        <v>0.08</v>
      </c>
    </row>
    <row r="84" spans="1:11" x14ac:dyDescent="0.25">
      <c r="A84" s="137" t="s">
        <v>264</v>
      </c>
      <c r="B84" s="137" t="s">
        <v>362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0.33</v>
      </c>
      <c r="I84" s="138">
        <v>0.05</v>
      </c>
      <c r="J84" s="138">
        <v>23.95</v>
      </c>
      <c r="K84" s="138">
        <v>0.08</v>
      </c>
    </row>
    <row r="85" spans="1:11" x14ac:dyDescent="0.25">
      <c r="A85" s="139" t="s">
        <v>264</v>
      </c>
      <c r="B85" s="139" t="s">
        <v>362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0.16</v>
      </c>
      <c r="I85" s="140">
        <v>0</v>
      </c>
      <c r="J85" s="140">
        <v>23.95</v>
      </c>
      <c r="K85" s="140">
        <v>0.08</v>
      </c>
    </row>
    <row r="86" spans="1:11" x14ac:dyDescent="0.25">
      <c r="A86" s="137" t="s">
        <v>264</v>
      </c>
      <c r="B86" s="137" t="s">
        <v>362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2.27</v>
      </c>
      <c r="I86" s="138">
        <v>0.04</v>
      </c>
      <c r="J86" s="138">
        <v>71.819999999999993</v>
      </c>
      <c r="K86" s="138">
        <v>0.25</v>
      </c>
    </row>
    <row r="87" spans="1:11" x14ac:dyDescent="0.25">
      <c r="A87" s="139" t="s">
        <v>264</v>
      </c>
      <c r="B87" s="139" t="s">
        <v>362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-4.58</v>
      </c>
      <c r="I87" s="140">
        <v>-0.06</v>
      </c>
      <c r="J87" s="140">
        <v>71.819999999999993</v>
      </c>
      <c r="K87" s="140">
        <v>0.25</v>
      </c>
    </row>
    <row r="88" spans="1:11" x14ac:dyDescent="0.25">
      <c r="A88" s="137" t="s">
        <v>264</v>
      </c>
      <c r="B88" s="137" t="s">
        <v>362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66.17</v>
      </c>
      <c r="I88" s="138">
        <v>0.84</v>
      </c>
      <c r="J88" s="138">
        <v>71.819999999999993</v>
      </c>
      <c r="K88" s="138">
        <v>0.25</v>
      </c>
    </row>
    <row r="89" spans="1:11" x14ac:dyDescent="0.25">
      <c r="A89" s="139" t="s">
        <v>264</v>
      </c>
      <c r="B89" s="139" t="s">
        <v>362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/>
      <c r="I89" s="140"/>
      <c r="J89" s="140">
        <v>71.819999999999993</v>
      </c>
      <c r="K89" s="140">
        <v>0.25</v>
      </c>
    </row>
    <row r="90" spans="1:11" x14ac:dyDescent="0.25">
      <c r="A90" s="137" t="s">
        <v>264</v>
      </c>
      <c r="B90" s="137" t="s">
        <v>362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-0.42</v>
      </c>
      <c r="I90" s="138">
        <v>-0.06</v>
      </c>
      <c r="J90" s="138">
        <v>71.819999999999993</v>
      </c>
      <c r="K90" s="138">
        <v>0.25</v>
      </c>
    </row>
    <row r="91" spans="1:11" x14ac:dyDescent="0.25">
      <c r="A91" s="139" t="s">
        <v>264</v>
      </c>
      <c r="B91" s="139" t="s">
        <v>362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8.39</v>
      </c>
      <c r="I91" s="140">
        <v>0.15</v>
      </c>
      <c r="J91" s="140">
        <v>71.819999999999993</v>
      </c>
      <c r="K91" s="140">
        <v>0.25</v>
      </c>
    </row>
    <row r="92" spans="1:11" x14ac:dyDescent="0.25">
      <c r="A92" s="137" t="s">
        <v>264</v>
      </c>
      <c r="B92" s="137" t="s">
        <v>362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0.69</v>
      </c>
      <c r="I92" s="138">
        <v>0.01</v>
      </c>
      <c r="J92" s="138">
        <v>2.36</v>
      </c>
      <c r="K92" s="138">
        <v>0.01</v>
      </c>
    </row>
    <row r="93" spans="1:11" x14ac:dyDescent="0.25">
      <c r="A93" s="139" t="s">
        <v>264</v>
      </c>
      <c r="B93" s="139" t="s">
        <v>362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1.07</v>
      </c>
      <c r="I93" s="140">
        <v>0.01</v>
      </c>
      <c r="J93" s="140">
        <v>2.36</v>
      </c>
      <c r="K93" s="140">
        <v>0.01</v>
      </c>
    </row>
    <row r="94" spans="1:11" x14ac:dyDescent="0.25">
      <c r="A94" s="137" t="s">
        <v>264</v>
      </c>
      <c r="B94" s="137" t="s">
        <v>362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0.46</v>
      </c>
      <c r="I94" s="138">
        <v>0.01</v>
      </c>
      <c r="J94" s="138">
        <v>2.36</v>
      </c>
      <c r="K94" s="138">
        <v>0.01</v>
      </c>
    </row>
    <row r="95" spans="1:11" x14ac:dyDescent="0.25">
      <c r="A95" s="139" t="s">
        <v>264</v>
      </c>
      <c r="B95" s="139" t="s">
        <v>362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</v>
      </c>
      <c r="I95" s="140">
        <v>0</v>
      </c>
      <c r="J95" s="140">
        <v>2.36</v>
      </c>
      <c r="K95" s="140">
        <v>0.01</v>
      </c>
    </row>
    <row r="96" spans="1:11" x14ac:dyDescent="0.25">
      <c r="A96" s="137" t="s">
        <v>264</v>
      </c>
      <c r="B96" s="137" t="s">
        <v>362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0.11</v>
      </c>
      <c r="I96" s="138">
        <v>0.02</v>
      </c>
      <c r="J96" s="138">
        <v>2.36</v>
      </c>
      <c r="K96" s="138">
        <v>0.01</v>
      </c>
    </row>
    <row r="97" spans="1:11" x14ac:dyDescent="0.25">
      <c r="A97" s="139" t="s">
        <v>264</v>
      </c>
      <c r="B97" s="139" t="s">
        <v>362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0.03</v>
      </c>
      <c r="I97" s="140">
        <v>0</v>
      </c>
      <c r="J97" s="140">
        <v>2.36</v>
      </c>
      <c r="K97" s="140">
        <v>0.01</v>
      </c>
    </row>
    <row r="98" spans="1:11" x14ac:dyDescent="0.25">
      <c r="A98" s="137" t="s">
        <v>264</v>
      </c>
      <c r="B98" s="137" t="s">
        <v>362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412.82</v>
      </c>
      <c r="I98" s="138">
        <v>8.0399999999999991</v>
      </c>
      <c r="J98" s="138">
        <v>2851.96</v>
      </c>
      <c r="K98" s="138">
        <v>10.08</v>
      </c>
    </row>
    <row r="99" spans="1:11" x14ac:dyDescent="0.25">
      <c r="A99" s="139" t="s">
        <v>264</v>
      </c>
      <c r="B99" s="139" t="s">
        <v>362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542.36</v>
      </c>
      <c r="I99" s="140">
        <v>6.54</v>
      </c>
      <c r="J99" s="140">
        <v>2851.96</v>
      </c>
      <c r="K99" s="140">
        <v>10.08</v>
      </c>
    </row>
    <row r="100" spans="1:11" x14ac:dyDescent="0.25">
      <c r="A100" s="137" t="s">
        <v>264</v>
      </c>
      <c r="B100" s="137" t="s">
        <v>362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1424.97</v>
      </c>
      <c r="I100" s="138">
        <v>18.010000000000002</v>
      </c>
      <c r="J100" s="138">
        <v>2851.96</v>
      </c>
      <c r="K100" s="138">
        <v>10.08</v>
      </c>
    </row>
    <row r="101" spans="1:11" x14ac:dyDescent="0.25">
      <c r="A101" s="139" t="s">
        <v>264</v>
      </c>
      <c r="B101" s="139" t="s">
        <v>362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22.75</v>
      </c>
      <c r="I101" s="140">
        <v>3.49</v>
      </c>
      <c r="J101" s="140">
        <v>2851.96</v>
      </c>
      <c r="K101" s="140">
        <v>10.08</v>
      </c>
    </row>
    <row r="102" spans="1:11" x14ac:dyDescent="0.25">
      <c r="A102" s="137" t="s">
        <v>264</v>
      </c>
      <c r="B102" s="137" t="s">
        <v>362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75.02</v>
      </c>
      <c r="I102" s="138">
        <v>10.96</v>
      </c>
      <c r="J102" s="138">
        <v>2851.96</v>
      </c>
      <c r="K102" s="138">
        <v>10.08</v>
      </c>
    </row>
    <row r="103" spans="1:11" x14ac:dyDescent="0.25">
      <c r="A103" s="139" t="s">
        <v>264</v>
      </c>
      <c r="B103" s="139" t="s">
        <v>362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374.03</v>
      </c>
      <c r="I103" s="140">
        <v>6.66</v>
      </c>
      <c r="J103" s="140">
        <v>2851.96</v>
      </c>
      <c r="K103" s="140">
        <v>10.08</v>
      </c>
    </row>
    <row r="104" spans="1:11" x14ac:dyDescent="0.25">
      <c r="A104" s="137" t="s">
        <v>264</v>
      </c>
      <c r="B104" s="137" t="s">
        <v>362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179.09</v>
      </c>
      <c r="I104" s="138">
        <v>3.49</v>
      </c>
      <c r="J104" s="138">
        <v>902.61</v>
      </c>
      <c r="K104" s="138">
        <v>3.19</v>
      </c>
    </row>
    <row r="105" spans="1:11" x14ac:dyDescent="0.25">
      <c r="A105" s="139" t="s">
        <v>264</v>
      </c>
      <c r="B105" s="139" t="s">
        <v>362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261.91000000000003</v>
      </c>
      <c r="I105" s="140">
        <v>3.16</v>
      </c>
      <c r="J105" s="140">
        <v>902.61</v>
      </c>
      <c r="K105" s="140">
        <v>3.19</v>
      </c>
    </row>
    <row r="106" spans="1:11" x14ac:dyDescent="0.25">
      <c r="A106" s="137" t="s">
        <v>264</v>
      </c>
      <c r="B106" s="137" t="s">
        <v>362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271.33</v>
      </c>
      <c r="I106" s="138">
        <v>3.43</v>
      </c>
      <c r="J106" s="138">
        <v>902.61</v>
      </c>
      <c r="K106" s="138">
        <v>3.19</v>
      </c>
    </row>
    <row r="107" spans="1:11" x14ac:dyDescent="0.25">
      <c r="A107" s="139" t="s">
        <v>264</v>
      </c>
      <c r="B107" s="139" t="s">
        <v>362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22.51</v>
      </c>
      <c r="I107" s="140">
        <v>3.46</v>
      </c>
      <c r="J107" s="140">
        <v>902.61</v>
      </c>
      <c r="K107" s="140">
        <v>3.19</v>
      </c>
    </row>
    <row r="108" spans="1:11" x14ac:dyDescent="0.25">
      <c r="A108" s="137" t="s">
        <v>264</v>
      </c>
      <c r="B108" s="137" t="s">
        <v>362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25.2</v>
      </c>
      <c r="I108" s="138">
        <v>3.68</v>
      </c>
      <c r="J108" s="138">
        <v>902.61</v>
      </c>
      <c r="K108" s="138">
        <v>3.19</v>
      </c>
    </row>
    <row r="109" spans="1:11" x14ac:dyDescent="0.25">
      <c r="A109" s="139" t="s">
        <v>264</v>
      </c>
      <c r="B109" s="139" t="s">
        <v>362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142.58000000000001</v>
      </c>
      <c r="I109" s="140">
        <v>2.54</v>
      </c>
      <c r="J109" s="140">
        <v>902.61</v>
      </c>
      <c r="K109" s="140">
        <v>3.19</v>
      </c>
    </row>
    <row r="110" spans="1:11" x14ac:dyDescent="0.25">
      <c r="A110" s="137" t="s">
        <v>264</v>
      </c>
      <c r="B110" s="137" t="s">
        <v>362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>
        <v>15.75</v>
      </c>
      <c r="K110" s="138">
        <v>0.06</v>
      </c>
    </row>
    <row r="111" spans="1:11" x14ac:dyDescent="0.25">
      <c r="A111" s="139" t="s">
        <v>264</v>
      </c>
      <c r="B111" s="139" t="s">
        <v>362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>
        <v>15.75</v>
      </c>
      <c r="I111" s="140">
        <v>0.19</v>
      </c>
      <c r="J111" s="140">
        <v>15.75</v>
      </c>
      <c r="K111" s="140">
        <v>0.06</v>
      </c>
    </row>
    <row r="112" spans="1:11" x14ac:dyDescent="0.25">
      <c r="A112" s="137" t="s">
        <v>264</v>
      </c>
      <c r="B112" s="137" t="s">
        <v>362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>
        <v>15.75</v>
      </c>
      <c r="K112" s="138">
        <v>0.06</v>
      </c>
    </row>
    <row r="113" spans="1:11" x14ac:dyDescent="0.25">
      <c r="A113" s="139" t="s">
        <v>264</v>
      </c>
      <c r="B113" s="139" t="s">
        <v>362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>
        <v>15.75</v>
      </c>
      <c r="K113" s="140">
        <v>0.06</v>
      </c>
    </row>
    <row r="114" spans="1:11" x14ac:dyDescent="0.25">
      <c r="A114" s="137" t="s">
        <v>264</v>
      </c>
      <c r="B114" s="137" t="s">
        <v>362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>
        <v>15.75</v>
      </c>
      <c r="K114" s="138">
        <v>0.06</v>
      </c>
    </row>
    <row r="115" spans="1:11" x14ac:dyDescent="0.25">
      <c r="A115" s="139" t="s">
        <v>264</v>
      </c>
      <c r="B115" s="139" t="s">
        <v>362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>
        <v>15.75</v>
      </c>
      <c r="K115" s="140">
        <v>0.06</v>
      </c>
    </row>
    <row r="116" spans="1:11" x14ac:dyDescent="0.25">
      <c r="A116" s="137" t="s">
        <v>264</v>
      </c>
      <c r="B116" s="137" t="s">
        <v>362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179.09</v>
      </c>
      <c r="I116" s="138">
        <v>3.49</v>
      </c>
      <c r="J116" s="138">
        <v>886.86</v>
      </c>
      <c r="K116" s="138">
        <v>3.14</v>
      </c>
    </row>
    <row r="117" spans="1:11" x14ac:dyDescent="0.25">
      <c r="A117" s="139" t="s">
        <v>264</v>
      </c>
      <c r="B117" s="139" t="s">
        <v>362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246.16</v>
      </c>
      <c r="I117" s="140">
        <v>2.97</v>
      </c>
      <c r="J117" s="140">
        <v>886.86</v>
      </c>
      <c r="K117" s="140">
        <v>3.14</v>
      </c>
    </row>
    <row r="118" spans="1:11" x14ac:dyDescent="0.25">
      <c r="A118" s="137" t="s">
        <v>264</v>
      </c>
      <c r="B118" s="137" t="s">
        <v>362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271.33</v>
      </c>
      <c r="I118" s="138">
        <v>3.43</v>
      </c>
      <c r="J118" s="138">
        <v>886.86</v>
      </c>
      <c r="K118" s="138">
        <v>3.14</v>
      </c>
    </row>
    <row r="119" spans="1:11" x14ac:dyDescent="0.25">
      <c r="A119" s="139" t="s">
        <v>264</v>
      </c>
      <c r="B119" s="139" t="s">
        <v>362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22.51</v>
      </c>
      <c r="I119" s="140">
        <v>3.46</v>
      </c>
      <c r="J119" s="140">
        <v>886.86</v>
      </c>
      <c r="K119" s="140">
        <v>3.14</v>
      </c>
    </row>
    <row r="120" spans="1:11" x14ac:dyDescent="0.25">
      <c r="A120" s="137" t="s">
        <v>264</v>
      </c>
      <c r="B120" s="137" t="s">
        <v>362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25.2</v>
      </c>
      <c r="I120" s="138">
        <v>3.68</v>
      </c>
      <c r="J120" s="138">
        <v>886.86</v>
      </c>
      <c r="K120" s="138">
        <v>3.14</v>
      </c>
    </row>
    <row r="121" spans="1:11" x14ac:dyDescent="0.25">
      <c r="A121" s="139" t="s">
        <v>264</v>
      </c>
      <c r="B121" s="139" t="s">
        <v>362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142.58000000000001</v>
      </c>
      <c r="I121" s="140">
        <v>2.54</v>
      </c>
      <c r="J121" s="140">
        <v>886.86</v>
      </c>
      <c r="K121" s="140">
        <v>3.14</v>
      </c>
    </row>
    <row r="122" spans="1:11" x14ac:dyDescent="0.25">
      <c r="A122" s="137" t="s">
        <v>264</v>
      </c>
      <c r="B122" s="137" t="s">
        <v>362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235.82</v>
      </c>
      <c r="I122" s="138">
        <v>4.59</v>
      </c>
      <c r="J122" s="138">
        <v>1945.83</v>
      </c>
      <c r="K122" s="138">
        <v>6.88</v>
      </c>
    </row>
    <row r="123" spans="1:11" x14ac:dyDescent="0.25">
      <c r="A123" s="139" t="s">
        <v>264</v>
      </c>
      <c r="B123" s="139" t="s">
        <v>362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280.01</v>
      </c>
      <c r="I123" s="140">
        <v>3.38</v>
      </c>
      <c r="J123" s="140">
        <v>1945.83</v>
      </c>
      <c r="K123" s="140">
        <v>6.88</v>
      </c>
    </row>
    <row r="124" spans="1:11" x14ac:dyDescent="0.25">
      <c r="A124" s="137" t="s">
        <v>264</v>
      </c>
      <c r="B124" s="137" t="s">
        <v>362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1149.26</v>
      </c>
      <c r="I124" s="138">
        <v>14.52</v>
      </c>
      <c r="J124" s="138">
        <v>1945.83</v>
      </c>
      <c r="K124" s="138">
        <v>6.88</v>
      </c>
    </row>
    <row r="125" spans="1:11" x14ac:dyDescent="0.25">
      <c r="A125" s="139" t="s">
        <v>264</v>
      </c>
      <c r="B125" s="139" t="s">
        <v>362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0.24</v>
      </c>
      <c r="I125" s="140">
        <v>0.04</v>
      </c>
      <c r="J125" s="140">
        <v>1945.83</v>
      </c>
      <c r="K125" s="140">
        <v>6.88</v>
      </c>
    </row>
    <row r="126" spans="1:11" x14ac:dyDescent="0.25">
      <c r="A126" s="137" t="s">
        <v>264</v>
      </c>
      <c r="B126" s="137" t="s">
        <v>362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49.82</v>
      </c>
      <c r="I126" s="138">
        <v>7.28</v>
      </c>
      <c r="J126" s="138">
        <v>1945.83</v>
      </c>
      <c r="K126" s="138">
        <v>6.88</v>
      </c>
    </row>
    <row r="127" spans="1:11" x14ac:dyDescent="0.25">
      <c r="A127" s="139" t="s">
        <v>264</v>
      </c>
      <c r="B127" s="139" t="s">
        <v>362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230.67</v>
      </c>
      <c r="I127" s="140">
        <v>4.1100000000000003</v>
      </c>
      <c r="J127" s="140">
        <v>1945.83</v>
      </c>
      <c r="K127" s="140">
        <v>6.88</v>
      </c>
    </row>
    <row r="128" spans="1:11" x14ac:dyDescent="0.25">
      <c r="A128" s="137" t="s">
        <v>264</v>
      </c>
      <c r="B128" s="137" t="s">
        <v>362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-2.09</v>
      </c>
      <c r="I128" s="138">
        <v>-0.04</v>
      </c>
      <c r="J128" s="138">
        <v>3.5</v>
      </c>
      <c r="K128" s="138">
        <v>0.01</v>
      </c>
    </row>
    <row r="129" spans="1:11" x14ac:dyDescent="0.25">
      <c r="A129" s="139" t="s">
        <v>264</v>
      </c>
      <c r="B129" s="139" t="s">
        <v>362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0.44</v>
      </c>
      <c r="I129" s="140">
        <v>0.01</v>
      </c>
      <c r="J129" s="140">
        <v>3.5</v>
      </c>
      <c r="K129" s="140">
        <v>0.01</v>
      </c>
    </row>
    <row r="130" spans="1:11" x14ac:dyDescent="0.25">
      <c r="A130" s="137" t="s">
        <v>264</v>
      </c>
      <c r="B130" s="137" t="s">
        <v>362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4.37</v>
      </c>
      <c r="I130" s="138">
        <v>0.06</v>
      </c>
      <c r="J130" s="138">
        <v>3.5</v>
      </c>
      <c r="K130" s="138">
        <v>0.01</v>
      </c>
    </row>
    <row r="131" spans="1:11" x14ac:dyDescent="0.25">
      <c r="A131" s="139" t="s">
        <v>264</v>
      </c>
      <c r="B131" s="139" t="s">
        <v>362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3.5</v>
      </c>
      <c r="K131" s="140">
        <v>0.01</v>
      </c>
    </row>
    <row r="132" spans="1:11" x14ac:dyDescent="0.25">
      <c r="A132" s="137" t="s">
        <v>264</v>
      </c>
      <c r="B132" s="137" t="s">
        <v>362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3.5</v>
      </c>
      <c r="K132" s="138">
        <v>0.01</v>
      </c>
    </row>
    <row r="133" spans="1:11" x14ac:dyDescent="0.25">
      <c r="A133" s="139" t="s">
        <v>264</v>
      </c>
      <c r="B133" s="139" t="s">
        <v>362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0.78</v>
      </c>
      <c r="I133" s="140">
        <v>0.01</v>
      </c>
      <c r="J133" s="140">
        <v>3.5</v>
      </c>
      <c r="K133" s="140">
        <v>0.01</v>
      </c>
    </row>
    <row r="134" spans="1:11" x14ac:dyDescent="0.25">
      <c r="A134" s="137" t="s">
        <v>264</v>
      </c>
      <c r="B134" s="137" t="s">
        <v>362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0.02</v>
      </c>
      <c r="K134" s="138">
        <v>0</v>
      </c>
    </row>
    <row r="135" spans="1:11" x14ac:dyDescent="0.25">
      <c r="A135" s="139" t="s">
        <v>264</v>
      </c>
      <c r="B135" s="139" t="s">
        <v>362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0.02</v>
      </c>
      <c r="K135" s="140">
        <v>0</v>
      </c>
    </row>
    <row r="136" spans="1:11" x14ac:dyDescent="0.25">
      <c r="A136" s="137" t="s">
        <v>264</v>
      </c>
      <c r="B136" s="137" t="s">
        <v>362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0.01</v>
      </c>
      <c r="I136" s="138">
        <v>0</v>
      </c>
      <c r="J136" s="138">
        <v>0.02</v>
      </c>
      <c r="K136" s="138">
        <v>0</v>
      </c>
    </row>
    <row r="137" spans="1:11" x14ac:dyDescent="0.25">
      <c r="A137" s="139" t="s">
        <v>264</v>
      </c>
      <c r="B137" s="139" t="s">
        <v>362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0.02</v>
      </c>
      <c r="K137" s="140">
        <v>0</v>
      </c>
    </row>
    <row r="138" spans="1:11" x14ac:dyDescent="0.25">
      <c r="A138" s="137" t="s">
        <v>264</v>
      </c>
      <c r="B138" s="137" t="s">
        <v>362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0.02</v>
      </c>
      <c r="K138" s="138">
        <v>0</v>
      </c>
    </row>
    <row r="139" spans="1:11" x14ac:dyDescent="0.25">
      <c r="A139" s="139" t="s">
        <v>264</v>
      </c>
      <c r="B139" s="139" t="s">
        <v>362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</v>
      </c>
      <c r="I139" s="140">
        <v>0</v>
      </c>
      <c r="J139" s="140">
        <v>0.02</v>
      </c>
      <c r="K139" s="140">
        <v>0</v>
      </c>
    </row>
    <row r="140" spans="1:11" x14ac:dyDescent="0.25">
      <c r="A140" s="137" t="s">
        <v>264</v>
      </c>
      <c r="B140" s="137" t="s">
        <v>362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5136.4399999999996</v>
      </c>
      <c r="I140" s="138">
        <v>100</v>
      </c>
      <c r="J140" s="138">
        <v>28288.87</v>
      </c>
      <c r="K140" s="138">
        <v>100</v>
      </c>
    </row>
    <row r="141" spans="1:11" x14ac:dyDescent="0.25">
      <c r="A141" s="139" t="s">
        <v>264</v>
      </c>
      <c r="B141" s="139" t="s">
        <v>362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8291.52</v>
      </c>
      <c r="I141" s="140">
        <v>100</v>
      </c>
      <c r="J141" s="140">
        <v>28288.87</v>
      </c>
      <c r="K141" s="140">
        <v>100</v>
      </c>
    </row>
    <row r="142" spans="1:11" x14ac:dyDescent="0.25">
      <c r="A142" s="137" t="s">
        <v>264</v>
      </c>
      <c r="B142" s="137" t="s">
        <v>362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7912.62</v>
      </c>
      <c r="I142" s="138">
        <v>100</v>
      </c>
      <c r="J142" s="138">
        <v>28288.87</v>
      </c>
      <c r="K142" s="138">
        <v>100</v>
      </c>
    </row>
    <row r="143" spans="1:11" x14ac:dyDescent="0.25">
      <c r="A143" s="139" t="s">
        <v>264</v>
      </c>
      <c r="B143" s="139" t="s">
        <v>362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651.04</v>
      </c>
      <c r="I143" s="140">
        <v>100</v>
      </c>
      <c r="J143" s="140">
        <v>28288.87</v>
      </c>
      <c r="K143" s="140">
        <v>100</v>
      </c>
    </row>
    <row r="144" spans="1:11" x14ac:dyDescent="0.25">
      <c r="A144" s="137" t="s">
        <v>264</v>
      </c>
      <c r="B144" s="137" t="s">
        <v>362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684.29</v>
      </c>
      <c r="I144" s="138">
        <v>100</v>
      </c>
      <c r="J144" s="138">
        <v>28288.87</v>
      </c>
      <c r="K144" s="138">
        <v>100</v>
      </c>
    </row>
    <row r="145" spans="1:11" x14ac:dyDescent="0.25">
      <c r="A145" s="139" t="s">
        <v>264</v>
      </c>
      <c r="B145" s="139" t="s">
        <v>362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5612.96</v>
      </c>
      <c r="I145" s="140">
        <v>100</v>
      </c>
      <c r="J145" s="140">
        <v>28288.87</v>
      </c>
      <c r="K145" s="140">
        <v>100</v>
      </c>
    </row>
    <row r="146" spans="1:11" x14ac:dyDescent="0.25">
      <c r="A146" s="137" t="s">
        <v>264</v>
      </c>
      <c r="B146" s="137" t="s">
        <v>362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220.08</v>
      </c>
      <c r="I146" s="138">
        <v>4.28</v>
      </c>
      <c r="J146" s="138">
        <v>1168.97</v>
      </c>
      <c r="K146" s="138">
        <v>4.13</v>
      </c>
    </row>
    <row r="147" spans="1:11" x14ac:dyDescent="0.25">
      <c r="A147" s="139" t="s">
        <v>264</v>
      </c>
      <c r="B147" s="139" t="s">
        <v>362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342.71</v>
      </c>
      <c r="I147" s="140">
        <v>4.13</v>
      </c>
      <c r="J147" s="140">
        <v>1168.97</v>
      </c>
      <c r="K147" s="140">
        <v>4.13</v>
      </c>
    </row>
    <row r="148" spans="1:11" x14ac:dyDescent="0.25">
      <c r="A148" s="137" t="s">
        <v>264</v>
      </c>
      <c r="B148" s="137" t="s">
        <v>362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350.26</v>
      </c>
      <c r="I148" s="138">
        <v>4.43</v>
      </c>
      <c r="J148" s="138">
        <v>1168.97</v>
      </c>
      <c r="K148" s="138">
        <v>4.13</v>
      </c>
    </row>
    <row r="149" spans="1:11" x14ac:dyDescent="0.25">
      <c r="A149" s="139" t="s">
        <v>264</v>
      </c>
      <c r="B149" s="139" t="s">
        <v>362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28.46</v>
      </c>
      <c r="I149" s="140">
        <v>4.37</v>
      </c>
      <c r="J149" s="140">
        <v>1168.97</v>
      </c>
      <c r="K149" s="140">
        <v>4.13</v>
      </c>
    </row>
    <row r="150" spans="1:11" x14ac:dyDescent="0.25">
      <c r="A150" s="137" t="s">
        <v>264</v>
      </c>
      <c r="B150" s="137" t="s">
        <v>362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31.29</v>
      </c>
      <c r="I150" s="138">
        <v>4.57</v>
      </c>
      <c r="J150" s="138">
        <v>1168.97</v>
      </c>
      <c r="K150" s="138">
        <v>4.13</v>
      </c>
    </row>
    <row r="151" spans="1:11" x14ac:dyDescent="0.25">
      <c r="A151" s="139" t="s">
        <v>264</v>
      </c>
      <c r="B151" s="139" t="s">
        <v>362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196.15</v>
      </c>
      <c r="I151" s="140">
        <v>3.49</v>
      </c>
      <c r="J151" s="140">
        <v>1168.97</v>
      </c>
      <c r="K151" s="140">
        <v>4.13</v>
      </c>
    </row>
    <row r="152" spans="1:11" x14ac:dyDescent="0.25">
      <c r="A152" s="137" t="s">
        <v>264</v>
      </c>
      <c r="B152" s="137" t="s">
        <v>362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4915.49</v>
      </c>
      <c r="I152" s="138">
        <v>95.7</v>
      </c>
      <c r="J152" s="138">
        <v>27042.21</v>
      </c>
      <c r="K152" s="138">
        <v>95.59</v>
      </c>
    </row>
    <row r="153" spans="1:11" x14ac:dyDescent="0.25">
      <c r="A153" s="139" t="s">
        <v>264</v>
      </c>
      <c r="B153" s="139" t="s">
        <v>362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7951.87</v>
      </c>
      <c r="I153" s="140">
        <v>95.9</v>
      </c>
      <c r="J153" s="140">
        <v>27042.21</v>
      </c>
      <c r="K153" s="140">
        <v>95.59</v>
      </c>
    </row>
    <row r="154" spans="1:11" x14ac:dyDescent="0.25">
      <c r="A154" s="137" t="s">
        <v>264</v>
      </c>
      <c r="B154" s="137" t="s">
        <v>362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7491.35</v>
      </c>
      <c r="I154" s="138">
        <v>94.68</v>
      </c>
      <c r="J154" s="138">
        <v>27042.21</v>
      </c>
      <c r="K154" s="138">
        <v>95.59</v>
      </c>
    </row>
    <row r="155" spans="1:11" x14ac:dyDescent="0.25">
      <c r="A155" s="139" t="s">
        <v>264</v>
      </c>
      <c r="B155" s="139" t="s">
        <v>362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622.57000000000005</v>
      </c>
      <c r="I155" s="140">
        <v>95.63</v>
      </c>
      <c r="J155" s="140">
        <v>27042.21</v>
      </c>
      <c r="K155" s="140">
        <v>95.59</v>
      </c>
    </row>
    <row r="156" spans="1:11" x14ac:dyDescent="0.25">
      <c r="A156" s="137" t="s">
        <v>264</v>
      </c>
      <c r="B156" s="137" t="s">
        <v>362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653.30999999999995</v>
      </c>
      <c r="I156" s="138">
        <v>95.47</v>
      </c>
      <c r="J156" s="138">
        <v>27042.21</v>
      </c>
      <c r="K156" s="138">
        <v>95.59</v>
      </c>
    </row>
    <row r="157" spans="1:11" x14ac:dyDescent="0.25">
      <c r="A157" s="139" t="s">
        <v>264</v>
      </c>
      <c r="B157" s="139" t="s">
        <v>362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5407.62</v>
      </c>
      <c r="I157" s="140">
        <v>96.34</v>
      </c>
      <c r="J157" s="140">
        <v>27042.21</v>
      </c>
      <c r="K157" s="140">
        <v>95.59</v>
      </c>
    </row>
    <row r="158" spans="1:11" x14ac:dyDescent="0.25">
      <c r="A158" s="137" t="s">
        <v>264</v>
      </c>
      <c r="B158" s="137" t="s">
        <v>362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0.18</v>
      </c>
      <c r="I158" s="138">
        <v>0</v>
      </c>
      <c r="J158" s="138">
        <v>75.319999999999993</v>
      </c>
      <c r="K158" s="138">
        <v>0.27</v>
      </c>
    </row>
    <row r="159" spans="1:11" x14ac:dyDescent="0.25">
      <c r="A159" s="139" t="s">
        <v>264</v>
      </c>
      <c r="B159" s="139" t="s">
        <v>362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-4.1399999999999997</v>
      </c>
      <c r="I159" s="140">
        <v>-0.05</v>
      </c>
      <c r="J159" s="140">
        <v>75.319999999999993</v>
      </c>
      <c r="K159" s="140">
        <v>0.27</v>
      </c>
    </row>
    <row r="160" spans="1:11" x14ac:dyDescent="0.25">
      <c r="A160" s="137" t="s">
        <v>264</v>
      </c>
      <c r="B160" s="137" t="s">
        <v>362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70.53</v>
      </c>
      <c r="I160" s="138">
        <v>0.89</v>
      </c>
      <c r="J160" s="138">
        <v>75.319999999999993</v>
      </c>
      <c r="K160" s="138">
        <v>0.27</v>
      </c>
    </row>
    <row r="161" spans="1:11" x14ac:dyDescent="0.25">
      <c r="A161" s="139" t="s">
        <v>264</v>
      </c>
      <c r="B161" s="139" t="s">
        <v>362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/>
      <c r="I161" s="140"/>
      <c r="J161" s="140">
        <v>75.319999999999993</v>
      </c>
      <c r="K161" s="140">
        <v>0.27</v>
      </c>
    </row>
    <row r="162" spans="1:11" x14ac:dyDescent="0.25">
      <c r="A162" s="137" t="s">
        <v>264</v>
      </c>
      <c r="B162" s="137" t="s">
        <v>362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-0.42</v>
      </c>
      <c r="I162" s="138">
        <v>-0.06</v>
      </c>
      <c r="J162" s="138">
        <v>75.319999999999993</v>
      </c>
      <c r="K162" s="138">
        <v>0.27</v>
      </c>
    </row>
    <row r="163" spans="1:11" x14ac:dyDescent="0.25">
      <c r="A163" s="139" t="s">
        <v>264</v>
      </c>
      <c r="B163" s="139" t="s">
        <v>362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9.17</v>
      </c>
      <c r="I163" s="140">
        <v>0.16</v>
      </c>
      <c r="J163" s="140">
        <v>75.319999999999993</v>
      </c>
      <c r="K163" s="140">
        <v>0.27</v>
      </c>
    </row>
    <row r="164" spans="1:11" x14ac:dyDescent="0.25">
      <c r="A164" s="137" t="s">
        <v>264</v>
      </c>
      <c r="B164" s="137" t="s">
        <v>362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0.69</v>
      </c>
      <c r="I164" s="138">
        <v>0.01</v>
      </c>
      <c r="J164" s="138">
        <v>2.37</v>
      </c>
      <c r="K164" s="138">
        <v>0.01</v>
      </c>
    </row>
    <row r="165" spans="1:11" x14ac:dyDescent="0.25">
      <c r="A165" s="139" t="s">
        <v>264</v>
      </c>
      <c r="B165" s="139" t="s">
        <v>362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1.07</v>
      </c>
      <c r="I165" s="140">
        <v>0.01</v>
      </c>
      <c r="J165" s="140">
        <v>2.37</v>
      </c>
      <c r="K165" s="140">
        <v>0.01</v>
      </c>
    </row>
    <row r="166" spans="1:11" x14ac:dyDescent="0.25">
      <c r="A166" s="137" t="s">
        <v>264</v>
      </c>
      <c r="B166" s="137" t="s">
        <v>362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0.47</v>
      </c>
      <c r="I166" s="138">
        <v>0.01</v>
      </c>
      <c r="J166" s="138">
        <v>2.37</v>
      </c>
      <c r="K166" s="138">
        <v>0.01</v>
      </c>
    </row>
    <row r="167" spans="1:11" x14ac:dyDescent="0.25">
      <c r="A167" s="139" t="s">
        <v>264</v>
      </c>
      <c r="B167" s="139" t="s">
        <v>362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</v>
      </c>
      <c r="I167" s="140">
        <v>0</v>
      </c>
      <c r="J167" s="140">
        <v>2.37</v>
      </c>
      <c r="K167" s="140">
        <v>0.01</v>
      </c>
    </row>
    <row r="168" spans="1:11" x14ac:dyDescent="0.25">
      <c r="A168" s="137" t="s">
        <v>264</v>
      </c>
      <c r="B168" s="137" t="s">
        <v>362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0.11</v>
      </c>
      <c r="I168" s="138">
        <v>0.02</v>
      </c>
      <c r="J168" s="138">
        <v>2.37</v>
      </c>
      <c r="K168" s="138">
        <v>0.01</v>
      </c>
    </row>
    <row r="169" spans="1:11" x14ac:dyDescent="0.25">
      <c r="A169" s="139" t="s">
        <v>264</v>
      </c>
      <c r="B169" s="139" t="s">
        <v>362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0.03</v>
      </c>
      <c r="I169" s="140">
        <v>0</v>
      </c>
      <c r="J169" s="140">
        <v>2.37</v>
      </c>
      <c r="K169" s="140">
        <v>0.01</v>
      </c>
    </row>
    <row r="170" spans="1:11" x14ac:dyDescent="0.25">
      <c r="A170" s="137" t="s">
        <v>264</v>
      </c>
      <c r="B170" s="137" t="s">
        <v>362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362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362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4" t="s">
        <v>107</v>
      </c>
      <c r="B2" s="3" t="s">
        <v>108</v>
      </c>
    </row>
    <row r="3" spans="1:6" ht="15.75" thickBot="1" x14ac:dyDescent="0.3">
      <c r="A3" s="205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2" t="s">
        <v>115</v>
      </c>
      <c r="E6" s="233"/>
      <c r="F6" s="234"/>
      <c r="G6" s="232" t="s">
        <v>116</v>
      </c>
      <c r="H6" s="233"/>
      <c r="I6" s="234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2" t="s">
        <v>115</v>
      </c>
      <c r="E16" s="233"/>
      <c r="F16" s="234"/>
      <c r="G16" s="232" t="s">
        <v>116</v>
      </c>
      <c r="H16" s="233"/>
      <c r="I16" s="234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0" t="s">
        <v>56</v>
      </c>
      <c r="D1" s="213">
        <v>0.01</v>
      </c>
      <c r="E1" s="213">
        <v>4.09</v>
      </c>
      <c r="F1" s="213">
        <v>0.39</v>
      </c>
      <c r="G1" s="213">
        <v>4.0999999999999996</v>
      </c>
      <c r="H1" s="213">
        <v>0.45</v>
      </c>
      <c r="I1" s="213">
        <v>4.1100000000000003</v>
      </c>
      <c r="J1" s="213">
        <v>0.97</v>
      </c>
      <c r="K1" s="213">
        <v>4.1100000000000003</v>
      </c>
      <c r="L1" s="213">
        <v>1.77</v>
      </c>
      <c r="M1" s="213">
        <v>4.1399999999999997</v>
      </c>
      <c r="N1" s="213">
        <v>0.65</v>
      </c>
      <c r="O1" s="215">
        <v>4.12</v>
      </c>
    </row>
    <row r="2" spans="1:15" ht="15.75" x14ac:dyDescent="0.3">
      <c r="A2" s="5" t="s">
        <v>63</v>
      </c>
      <c r="B2" s="5" t="s">
        <v>29</v>
      </c>
      <c r="C2" s="231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16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9" t="s">
        <v>56</v>
      </c>
      <c r="D26" s="214">
        <v>0.16</v>
      </c>
      <c r="E26" s="214">
        <v>0.26</v>
      </c>
      <c r="F26" s="214">
        <v>1.55</v>
      </c>
      <c r="G26" s="214">
        <v>0.28000000000000003</v>
      </c>
      <c r="H26" s="214">
        <v>1.3</v>
      </c>
      <c r="I26" s="214">
        <v>0.28000000000000003</v>
      </c>
      <c r="J26" s="214">
        <v>4.5</v>
      </c>
      <c r="K26" s="214">
        <v>0.28000000000000003</v>
      </c>
      <c r="L26" s="214">
        <v>17.350000000000001</v>
      </c>
      <c r="M26" s="214">
        <v>0.28000000000000003</v>
      </c>
      <c r="N26" s="214">
        <v>4.0199999999999996</v>
      </c>
      <c r="O26" s="216">
        <v>0.28000000000000003</v>
      </c>
    </row>
    <row r="27" spans="1:15" ht="15.75" x14ac:dyDescent="0.3">
      <c r="A27" s="5" t="s">
        <v>95</v>
      </c>
      <c r="B27" s="5" t="s">
        <v>46</v>
      </c>
      <c r="C27" s="229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6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9" t="s">
        <v>165</v>
      </c>
      <c r="D30" s="214" t="s">
        <v>139</v>
      </c>
      <c r="E30" s="214" t="s">
        <v>139</v>
      </c>
      <c r="F30" s="214" t="s">
        <v>139</v>
      </c>
      <c r="G30" s="214" t="s">
        <v>139</v>
      </c>
      <c r="H30" s="214">
        <v>0</v>
      </c>
      <c r="I30" s="214">
        <v>7.34</v>
      </c>
      <c r="J30" s="214">
        <v>0.01</v>
      </c>
      <c r="K30" s="214">
        <v>7.34</v>
      </c>
      <c r="L30" s="214">
        <v>0.01</v>
      </c>
      <c r="M30" s="214">
        <v>7.34</v>
      </c>
      <c r="N30" s="214">
        <v>0.01</v>
      </c>
      <c r="O30" s="216">
        <v>7.34</v>
      </c>
    </row>
    <row r="31" spans="1:15" ht="15.75" x14ac:dyDescent="0.3">
      <c r="A31" s="5" t="s">
        <v>69</v>
      </c>
      <c r="B31" s="5" t="s">
        <v>49</v>
      </c>
      <c r="C31" s="229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6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59"/>
  <sheetViews>
    <sheetView workbookViewId="0">
      <selection activeCell="A64" sqref="A64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1.8</v>
      </c>
      <c r="E2" s="138"/>
      <c r="F2" s="138"/>
      <c r="G2" s="138"/>
      <c r="H2" s="138">
        <v>1501.08</v>
      </c>
      <c r="I2" s="138">
        <v>0.9</v>
      </c>
      <c r="J2" s="138">
        <v>995814.87</v>
      </c>
    </row>
    <row r="3" spans="1:10" x14ac:dyDescent="0.25">
      <c r="A3" s="139" t="s">
        <v>67</v>
      </c>
      <c r="B3" s="139" t="s">
        <v>28</v>
      </c>
      <c r="C3" s="140"/>
      <c r="D3" s="140">
        <v>7.77</v>
      </c>
      <c r="E3" s="140"/>
      <c r="F3" s="140"/>
      <c r="G3" s="140"/>
      <c r="H3" s="140">
        <v>7356.17</v>
      </c>
      <c r="I3" s="140">
        <v>4.4000000000000004</v>
      </c>
      <c r="J3" s="140">
        <v>4880081.25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53.62</v>
      </c>
      <c r="I4" s="138">
        <v>0.03</v>
      </c>
      <c r="J4" s="138">
        <v>35569.25</v>
      </c>
    </row>
    <row r="5" spans="1:10" x14ac:dyDescent="0.25">
      <c r="A5" s="139" t="s">
        <v>95</v>
      </c>
      <c r="B5" s="139" t="s">
        <v>28</v>
      </c>
      <c r="C5" s="140"/>
      <c r="D5" s="140">
        <v>2.64</v>
      </c>
      <c r="E5" s="140"/>
      <c r="F5" s="140"/>
      <c r="G5" s="140"/>
      <c r="H5" s="140">
        <v>1191.1400000000001</v>
      </c>
      <c r="I5" s="140">
        <v>0.71</v>
      </c>
      <c r="J5" s="140">
        <v>790203.59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9.2799999999999994</v>
      </c>
      <c r="I6" s="138">
        <v>0.01</v>
      </c>
      <c r="J6" s="138">
        <v>6155.86</v>
      </c>
    </row>
    <row r="7" spans="1:10" x14ac:dyDescent="0.25">
      <c r="A7" s="139" t="s">
        <v>216</v>
      </c>
      <c r="B7" s="139" t="s">
        <v>28</v>
      </c>
      <c r="C7" s="140"/>
      <c r="D7" s="140">
        <v>12.24</v>
      </c>
      <c r="E7" s="140"/>
      <c r="F7" s="140"/>
      <c r="G7" s="140"/>
      <c r="H7" s="140">
        <v>10111.280000000001</v>
      </c>
      <c r="I7" s="140">
        <v>6.05</v>
      </c>
      <c r="J7" s="140">
        <v>6707824.8200000003</v>
      </c>
    </row>
    <row r="8" spans="1:10" x14ac:dyDescent="0.25">
      <c r="A8" s="137" t="s">
        <v>127</v>
      </c>
      <c r="B8" s="137" t="s">
        <v>28</v>
      </c>
      <c r="C8" s="138"/>
      <c r="D8" s="138">
        <v>7.0000000000000007E-2</v>
      </c>
      <c r="E8" s="138"/>
      <c r="F8" s="138"/>
      <c r="G8" s="138"/>
      <c r="H8" s="138">
        <v>80.86</v>
      </c>
      <c r="I8" s="138">
        <v>0.05</v>
      </c>
      <c r="J8" s="138">
        <v>53644.160000000003</v>
      </c>
    </row>
    <row r="9" spans="1:10" x14ac:dyDescent="0.25">
      <c r="A9" s="139" t="s">
        <v>77</v>
      </c>
      <c r="B9" s="139" t="s">
        <v>28</v>
      </c>
      <c r="C9" s="140"/>
      <c r="D9" s="140">
        <v>7.57</v>
      </c>
      <c r="E9" s="140"/>
      <c r="F9" s="140"/>
      <c r="G9" s="140"/>
      <c r="H9" s="140">
        <v>7456.83</v>
      </c>
      <c r="I9" s="140">
        <v>4.46</v>
      </c>
      <c r="J9" s="140">
        <v>4946862.62</v>
      </c>
    </row>
    <row r="10" spans="1:10" x14ac:dyDescent="0.25">
      <c r="A10" s="137" t="s">
        <v>79</v>
      </c>
      <c r="B10" s="137" t="s">
        <v>28</v>
      </c>
      <c r="C10" s="138"/>
      <c r="D10" s="138">
        <v>21.15</v>
      </c>
      <c r="E10" s="138"/>
      <c r="F10" s="138"/>
      <c r="G10" s="138"/>
      <c r="H10" s="138">
        <v>20895.02</v>
      </c>
      <c r="I10" s="138">
        <v>12.51</v>
      </c>
      <c r="J10" s="138">
        <v>13861753.630000001</v>
      </c>
    </row>
    <row r="11" spans="1:10" x14ac:dyDescent="0.25">
      <c r="A11" s="139" t="s">
        <v>217</v>
      </c>
      <c r="B11" s="139" t="s">
        <v>28</v>
      </c>
      <c r="C11" s="140"/>
      <c r="D11" s="140">
        <v>28.79</v>
      </c>
      <c r="E11" s="140"/>
      <c r="F11" s="140"/>
      <c r="G11" s="140"/>
      <c r="H11" s="140">
        <v>28432.71</v>
      </c>
      <c r="I11" s="140">
        <v>17.02</v>
      </c>
      <c r="J11" s="140">
        <v>18862260.41</v>
      </c>
    </row>
    <row r="12" spans="1:10" x14ac:dyDescent="0.25">
      <c r="A12" s="137" t="s">
        <v>73</v>
      </c>
      <c r="B12" s="137" t="s">
        <v>28</v>
      </c>
      <c r="C12" s="138"/>
      <c r="D12" s="138">
        <v>0.2</v>
      </c>
      <c r="E12" s="138"/>
      <c r="F12" s="138"/>
      <c r="G12" s="138"/>
      <c r="H12" s="138">
        <v>291.89</v>
      </c>
      <c r="I12" s="138">
        <v>0.17</v>
      </c>
      <c r="J12" s="138">
        <v>193642.07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26.33</v>
      </c>
      <c r="I13" s="140">
        <v>0.02</v>
      </c>
      <c r="J13" s="140">
        <v>17466.73</v>
      </c>
    </row>
    <row r="14" spans="1:10" x14ac:dyDescent="0.25">
      <c r="A14" s="137" t="s">
        <v>218</v>
      </c>
      <c r="B14" s="137" t="s">
        <v>28</v>
      </c>
      <c r="C14" s="138"/>
      <c r="D14" s="138">
        <v>0.22</v>
      </c>
      <c r="E14" s="138"/>
      <c r="F14" s="138"/>
      <c r="G14" s="138"/>
      <c r="H14" s="138">
        <v>318.22000000000003</v>
      </c>
      <c r="I14" s="138">
        <v>0.19</v>
      </c>
      <c r="J14" s="138">
        <v>211108.79</v>
      </c>
    </row>
    <row r="15" spans="1:10" x14ac:dyDescent="0.25">
      <c r="A15" s="139" t="s">
        <v>40</v>
      </c>
      <c r="B15" s="139" t="s">
        <v>28</v>
      </c>
      <c r="C15" s="140"/>
      <c r="D15" s="140">
        <v>41.24</v>
      </c>
      <c r="E15" s="140"/>
      <c r="F15" s="140"/>
      <c r="G15" s="140"/>
      <c r="H15" s="140">
        <v>38862.22</v>
      </c>
      <c r="I15" s="140">
        <v>23.27</v>
      </c>
      <c r="J15" s="140">
        <v>25781194.02</v>
      </c>
    </row>
    <row r="16" spans="1:10" x14ac:dyDescent="0.25">
      <c r="A16" s="137" t="s">
        <v>228</v>
      </c>
      <c r="B16" s="137" t="s">
        <v>28</v>
      </c>
      <c r="C16" s="138"/>
      <c r="D16" s="138">
        <v>0.23</v>
      </c>
      <c r="E16" s="138"/>
      <c r="F16" s="138"/>
      <c r="G16" s="138"/>
      <c r="H16" s="138">
        <v>1149.52</v>
      </c>
      <c r="I16" s="138">
        <v>0.69</v>
      </c>
      <c r="J16" s="138">
        <v>762593.49</v>
      </c>
    </row>
    <row r="17" spans="1:10" x14ac:dyDescent="0.25">
      <c r="A17" s="139" t="s">
        <v>71</v>
      </c>
      <c r="B17" s="139" t="s">
        <v>28</v>
      </c>
      <c r="C17" s="140"/>
      <c r="D17" s="140">
        <v>13.8</v>
      </c>
      <c r="E17" s="140"/>
      <c r="F17" s="140"/>
      <c r="G17" s="140"/>
      <c r="H17" s="140">
        <v>14160.37</v>
      </c>
      <c r="I17" s="140">
        <v>8.48</v>
      </c>
      <c r="J17" s="140">
        <v>9393991.8599999994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129.96</v>
      </c>
      <c r="I18" s="138">
        <v>0.08</v>
      </c>
      <c r="J18" s="138">
        <v>86214.84</v>
      </c>
    </row>
    <row r="19" spans="1:10" x14ac:dyDescent="0.25">
      <c r="A19" s="139" t="s">
        <v>75</v>
      </c>
      <c r="B19" s="139" t="s">
        <v>28</v>
      </c>
      <c r="C19" s="140"/>
      <c r="D19" s="140">
        <v>2.3199999999999998</v>
      </c>
      <c r="E19" s="140"/>
      <c r="F19" s="140"/>
      <c r="G19" s="140"/>
      <c r="H19" s="140">
        <v>2758.26</v>
      </c>
      <c r="I19" s="140">
        <v>1.65</v>
      </c>
      <c r="J19" s="140">
        <v>1829831.16</v>
      </c>
    </row>
    <row r="20" spans="1:10" x14ac:dyDescent="0.25">
      <c r="A20" s="137" t="s">
        <v>87</v>
      </c>
      <c r="B20" s="137" t="s">
        <v>28</v>
      </c>
      <c r="C20" s="138"/>
      <c r="D20" s="138">
        <v>22.04</v>
      </c>
      <c r="E20" s="138"/>
      <c r="F20" s="138"/>
      <c r="G20" s="138"/>
      <c r="H20" s="138">
        <v>12074.37</v>
      </c>
      <c r="I20" s="138">
        <v>7.23</v>
      </c>
      <c r="J20" s="138">
        <v>8010136.2800000003</v>
      </c>
    </row>
    <row r="21" spans="1:10" x14ac:dyDescent="0.25">
      <c r="A21" s="139" t="s">
        <v>93</v>
      </c>
      <c r="B21" s="139" t="s">
        <v>28</v>
      </c>
      <c r="C21" s="140"/>
      <c r="D21" s="140">
        <v>0.41</v>
      </c>
      <c r="E21" s="140"/>
      <c r="F21" s="140"/>
      <c r="G21" s="140"/>
      <c r="H21" s="140">
        <v>802.1</v>
      </c>
      <c r="I21" s="140">
        <v>0.48</v>
      </c>
      <c r="J21" s="140">
        <v>532113.80000000005</v>
      </c>
    </row>
    <row r="22" spans="1:10" x14ac:dyDescent="0.25">
      <c r="A22" s="137" t="s">
        <v>229</v>
      </c>
      <c r="B22" s="137" t="s">
        <v>28</v>
      </c>
      <c r="C22" s="138"/>
      <c r="D22" s="138">
        <v>0.03</v>
      </c>
      <c r="E22" s="138"/>
      <c r="F22" s="138"/>
      <c r="G22" s="138"/>
      <c r="H22" s="138">
        <v>10.82</v>
      </c>
      <c r="I22" s="138">
        <v>0.01</v>
      </c>
      <c r="J22" s="138">
        <v>7178.09</v>
      </c>
    </row>
    <row r="23" spans="1:10" x14ac:dyDescent="0.25">
      <c r="A23" s="139" t="s">
        <v>230</v>
      </c>
      <c r="B23" s="139" t="s">
        <v>28</v>
      </c>
      <c r="C23" s="140"/>
      <c r="D23" s="140">
        <v>0.23</v>
      </c>
      <c r="E23" s="140"/>
      <c r="F23" s="140"/>
      <c r="G23" s="140"/>
      <c r="H23" s="140">
        <v>317.39</v>
      </c>
      <c r="I23" s="140">
        <v>0.19</v>
      </c>
      <c r="J23" s="140">
        <v>210558.14</v>
      </c>
    </row>
    <row r="24" spans="1:10" x14ac:dyDescent="0.25">
      <c r="A24" s="137" t="s">
        <v>48</v>
      </c>
      <c r="B24" s="137" t="s">
        <v>28</v>
      </c>
      <c r="C24" s="138"/>
      <c r="D24" s="138">
        <v>39.11</v>
      </c>
      <c r="E24" s="138"/>
      <c r="F24" s="138"/>
      <c r="G24" s="138"/>
      <c r="H24" s="138">
        <v>31402.799999999999</v>
      </c>
      <c r="I24" s="138">
        <v>18.8</v>
      </c>
      <c r="J24" s="138">
        <v>20832617.66</v>
      </c>
    </row>
    <row r="25" spans="1:10" x14ac:dyDescent="0.25">
      <c r="A25" s="139" t="s">
        <v>228</v>
      </c>
      <c r="B25" s="139" t="s">
        <v>28</v>
      </c>
      <c r="C25" s="140"/>
      <c r="D25" s="140">
        <v>0.71</v>
      </c>
      <c r="E25" s="140"/>
      <c r="F25" s="140"/>
      <c r="G25" s="140"/>
      <c r="H25" s="140">
        <v>12079.01</v>
      </c>
      <c r="I25" s="140">
        <v>7.23</v>
      </c>
      <c r="J25" s="140">
        <v>8013216.3099999996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23.54</v>
      </c>
      <c r="I26" s="138">
        <v>0.01</v>
      </c>
      <c r="J26" s="138">
        <v>15613.98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9.44</v>
      </c>
      <c r="I27" s="140">
        <v>0.01</v>
      </c>
      <c r="J27" s="140">
        <v>6263.82</v>
      </c>
    </row>
    <row r="28" spans="1:10" x14ac:dyDescent="0.25">
      <c r="A28" s="137" t="s">
        <v>65</v>
      </c>
      <c r="B28" s="137" t="s">
        <v>28</v>
      </c>
      <c r="C28" s="138"/>
      <c r="D28" s="138">
        <v>0.05</v>
      </c>
      <c r="E28" s="138"/>
      <c r="F28" s="138"/>
      <c r="G28" s="138"/>
      <c r="H28" s="138">
        <v>49.32</v>
      </c>
      <c r="I28" s="138">
        <v>0.03</v>
      </c>
      <c r="J28" s="138">
        <v>32718.13</v>
      </c>
    </row>
    <row r="29" spans="1:10" x14ac:dyDescent="0.25">
      <c r="A29" s="139" t="s">
        <v>85</v>
      </c>
      <c r="B29" s="139" t="s">
        <v>28</v>
      </c>
      <c r="C29" s="140"/>
      <c r="D29" s="140">
        <v>8.68</v>
      </c>
      <c r="E29" s="140"/>
      <c r="F29" s="140"/>
      <c r="G29" s="140"/>
      <c r="H29" s="140">
        <v>10600.9</v>
      </c>
      <c r="I29" s="140">
        <v>6.35</v>
      </c>
      <c r="J29" s="140">
        <v>7032634.7599999998</v>
      </c>
    </row>
    <row r="30" spans="1:10" x14ac:dyDescent="0.25">
      <c r="A30" s="137" t="s">
        <v>43</v>
      </c>
      <c r="B30" s="137" t="s">
        <v>28</v>
      </c>
      <c r="C30" s="138"/>
      <c r="D30" s="138">
        <v>9.4499999999999993</v>
      </c>
      <c r="E30" s="138"/>
      <c r="F30" s="138"/>
      <c r="G30" s="138"/>
      <c r="H30" s="138">
        <v>22762.21</v>
      </c>
      <c r="I30" s="138">
        <v>13.63</v>
      </c>
      <c r="J30" s="138">
        <v>15100446.99</v>
      </c>
    </row>
    <row r="31" spans="1:10" x14ac:dyDescent="0.25">
      <c r="A31" s="139" t="s">
        <v>232</v>
      </c>
      <c r="B31" s="139" t="s">
        <v>28</v>
      </c>
      <c r="C31" s="140"/>
      <c r="D31" s="140"/>
      <c r="E31" s="140"/>
      <c r="F31" s="140"/>
      <c r="G31" s="140"/>
      <c r="H31" s="140">
        <v>85.76</v>
      </c>
      <c r="I31" s="140">
        <v>0.05</v>
      </c>
      <c r="J31" s="140">
        <v>56892.4</v>
      </c>
    </row>
    <row r="32" spans="1:10" x14ac:dyDescent="0.25">
      <c r="A32" s="137" t="s">
        <v>233</v>
      </c>
      <c r="B32" s="137" t="s">
        <v>28</v>
      </c>
      <c r="C32" s="138"/>
      <c r="D32" s="138"/>
      <c r="E32" s="138"/>
      <c r="F32" s="138"/>
      <c r="G32" s="138"/>
      <c r="H32" s="138">
        <v>2713.67</v>
      </c>
      <c r="I32" s="138">
        <v>1.62</v>
      </c>
      <c r="J32" s="138">
        <v>1800248.66</v>
      </c>
    </row>
    <row r="33" spans="1:10" x14ac:dyDescent="0.25">
      <c r="A33" s="139" t="s">
        <v>234</v>
      </c>
      <c r="B33" s="139" t="s">
        <v>28</v>
      </c>
      <c r="C33" s="140"/>
      <c r="D33" s="140">
        <v>0.03</v>
      </c>
      <c r="E33" s="140"/>
      <c r="F33" s="140"/>
      <c r="G33" s="140"/>
      <c r="H33" s="140">
        <v>26</v>
      </c>
      <c r="I33" s="140">
        <v>0.02</v>
      </c>
      <c r="J33" s="140">
        <v>17250.96</v>
      </c>
    </row>
    <row r="34" spans="1:10" x14ac:dyDescent="0.25">
      <c r="A34" s="137" t="s">
        <v>235</v>
      </c>
      <c r="B34" s="137" t="s">
        <v>28</v>
      </c>
      <c r="C34" s="138"/>
      <c r="D34" s="138"/>
      <c r="E34" s="138"/>
      <c r="F34" s="138"/>
      <c r="G34" s="138"/>
      <c r="H34" s="138">
        <v>5.76</v>
      </c>
      <c r="I34" s="138">
        <v>0</v>
      </c>
      <c r="J34" s="138">
        <v>3819.41</v>
      </c>
    </row>
    <row r="35" spans="1:10" x14ac:dyDescent="0.25">
      <c r="A35" s="139" t="s">
        <v>236</v>
      </c>
      <c r="B35" s="139" t="s">
        <v>28</v>
      </c>
      <c r="C35" s="140"/>
      <c r="D35" s="140"/>
      <c r="E35" s="140"/>
      <c r="F35" s="140"/>
      <c r="G35" s="140"/>
      <c r="H35" s="140">
        <v>3.02</v>
      </c>
      <c r="I35" s="140">
        <v>0</v>
      </c>
      <c r="J35" s="140">
        <v>2005.95</v>
      </c>
    </row>
    <row r="36" spans="1:10" x14ac:dyDescent="0.25">
      <c r="A36" s="137" t="s">
        <v>187</v>
      </c>
      <c r="B36" s="137" t="s">
        <v>28</v>
      </c>
      <c r="C36" s="138"/>
      <c r="D36" s="138">
        <v>0.03</v>
      </c>
      <c r="E36" s="138"/>
      <c r="F36" s="138"/>
      <c r="G36" s="138"/>
      <c r="H36" s="138">
        <v>2834.21</v>
      </c>
      <c r="I36" s="138">
        <v>1.7</v>
      </c>
      <c r="J36" s="138">
        <v>1880217.38</v>
      </c>
    </row>
    <row r="37" spans="1:10" x14ac:dyDescent="0.25">
      <c r="A37" s="139" t="s">
        <v>231</v>
      </c>
      <c r="B37" s="139" t="s">
        <v>28</v>
      </c>
      <c r="C37" s="140"/>
      <c r="D37" s="140"/>
      <c r="E37" s="140"/>
      <c r="F37" s="140"/>
      <c r="G37" s="140"/>
      <c r="H37" s="140">
        <v>1.44</v>
      </c>
      <c r="I37" s="140">
        <v>0</v>
      </c>
      <c r="J37" s="140">
        <v>956.32</v>
      </c>
    </row>
    <row r="38" spans="1:10" x14ac:dyDescent="0.25">
      <c r="A38" s="137" t="s">
        <v>237</v>
      </c>
      <c r="B38" s="137" t="s">
        <v>28</v>
      </c>
      <c r="C38" s="138"/>
      <c r="D38" s="138">
        <v>0</v>
      </c>
      <c r="E38" s="138"/>
      <c r="F38" s="138"/>
      <c r="G38" s="138"/>
      <c r="H38" s="138">
        <v>40.79</v>
      </c>
      <c r="I38" s="138">
        <v>0.02</v>
      </c>
      <c r="J38" s="138">
        <v>27062.76</v>
      </c>
    </row>
    <row r="39" spans="1:10" x14ac:dyDescent="0.25">
      <c r="A39" s="139" t="s">
        <v>69</v>
      </c>
      <c r="B39" s="139" t="s">
        <v>28</v>
      </c>
      <c r="C39" s="140"/>
      <c r="D39" s="140">
        <v>0.03</v>
      </c>
      <c r="E39" s="140"/>
      <c r="F39" s="140"/>
      <c r="G39" s="140"/>
      <c r="H39" s="140">
        <v>91.36</v>
      </c>
      <c r="I39" s="140">
        <v>0.05</v>
      </c>
      <c r="J39" s="140">
        <v>60605.1</v>
      </c>
    </row>
    <row r="40" spans="1:10" x14ac:dyDescent="0.25">
      <c r="A40" s="137" t="s">
        <v>238</v>
      </c>
      <c r="B40" s="137" t="s">
        <v>28</v>
      </c>
      <c r="C40" s="138"/>
      <c r="D40" s="138"/>
      <c r="E40" s="138"/>
      <c r="F40" s="138"/>
      <c r="G40" s="138"/>
      <c r="H40" s="138">
        <v>586.77</v>
      </c>
      <c r="I40" s="138">
        <v>0.35</v>
      </c>
      <c r="J40" s="138">
        <v>389262.02</v>
      </c>
    </row>
    <row r="41" spans="1:10" x14ac:dyDescent="0.25">
      <c r="A41" s="139" t="s">
        <v>239</v>
      </c>
      <c r="B41" s="139" t="s">
        <v>28</v>
      </c>
      <c r="C41" s="140"/>
      <c r="D41" s="140"/>
      <c r="E41" s="140"/>
      <c r="F41" s="140"/>
      <c r="G41" s="140"/>
      <c r="H41" s="140">
        <v>2805.02</v>
      </c>
      <c r="I41" s="140">
        <v>1.68</v>
      </c>
      <c r="J41" s="140">
        <v>1860849.3</v>
      </c>
    </row>
    <row r="42" spans="1:10" x14ac:dyDescent="0.25">
      <c r="A42" s="137" t="s">
        <v>240</v>
      </c>
      <c r="B42" s="137" t="s">
        <v>28</v>
      </c>
      <c r="C42" s="138"/>
      <c r="D42" s="138">
        <v>0.08</v>
      </c>
      <c r="E42" s="138"/>
      <c r="F42" s="138"/>
      <c r="G42" s="138"/>
      <c r="H42" s="138">
        <v>195.43</v>
      </c>
      <c r="I42" s="138">
        <v>0.12</v>
      </c>
      <c r="J42" s="138">
        <v>129650.59</v>
      </c>
    </row>
    <row r="43" spans="1:10" x14ac:dyDescent="0.25">
      <c r="A43" s="139" t="s">
        <v>241</v>
      </c>
      <c r="B43" s="139" t="s">
        <v>28</v>
      </c>
      <c r="C43" s="140"/>
      <c r="D43" s="140"/>
      <c r="E43" s="140"/>
      <c r="F43" s="140"/>
      <c r="G43" s="140"/>
      <c r="H43" s="140">
        <v>0</v>
      </c>
      <c r="I43" s="140">
        <v>0</v>
      </c>
      <c r="J43" s="140">
        <v>0</v>
      </c>
    </row>
    <row r="44" spans="1:10" x14ac:dyDescent="0.25">
      <c r="A44" s="137" t="s">
        <v>242</v>
      </c>
      <c r="B44" s="137" t="s">
        <v>28</v>
      </c>
      <c r="C44" s="138"/>
      <c r="D44" s="138"/>
      <c r="E44" s="138"/>
      <c r="F44" s="138"/>
      <c r="G44" s="138"/>
      <c r="H44" s="138">
        <v>2.27</v>
      </c>
      <c r="I44" s="138">
        <v>0</v>
      </c>
      <c r="J44" s="138">
        <v>1506.64</v>
      </c>
    </row>
    <row r="45" spans="1:10" x14ac:dyDescent="0.25">
      <c r="A45" s="139" t="s">
        <v>243</v>
      </c>
      <c r="B45" s="139" t="s">
        <v>28</v>
      </c>
      <c r="C45" s="140"/>
      <c r="D45" s="140">
        <v>0.78</v>
      </c>
      <c r="E45" s="140"/>
      <c r="F45" s="140"/>
      <c r="G45" s="140"/>
      <c r="H45" s="140">
        <v>19263.45</v>
      </c>
      <c r="I45" s="140">
        <v>11.53</v>
      </c>
      <c r="J45" s="140">
        <v>12779369.439999999</v>
      </c>
    </row>
    <row r="46" spans="1:10" x14ac:dyDescent="0.25">
      <c r="A46" s="137" t="s">
        <v>244</v>
      </c>
      <c r="B46" s="137" t="s">
        <v>28</v>
      </c>
      <c r="C46" s="138"/>
      <c r="D46" s="138">
        <v>0.06</v>
      </c>
      <c r="E46" s="138"/>
      <c r="F46" s="138"/>
      <c r="G46" s="138"/>
      <c r="H46" s="138">
        <v>30818.98</v>
      </c>
      <c r="I46" s="138">
        <v>18.45</v>
      </c>
      <c r="J46" s="138">
        <v>20445311.120000001</v>
      </c>
    </row>
    <row r="47" spans="1:10" x14ac:dyDescent="0.25">
      <c r="A47" s="139" t="s">
        <v>89</v>
      </c>
      <c r="B47" s="139" t="s">
        <v>28</v>
      </c>
      <c r="C47" s="140"/>
      <c r="D47" s="140">
        <v>5.66</v>
      </c>
      <c r="E47" s="140"/>
      <c r="F47" s="140"/>
      <c r="G47" s="140"/>
      <c r="H47" s="140">
        <v>5645.09</v>
      </c>
      <c r="I47" s="140">
        <v>3.38</v>
      </c>
      <c r="J47" s="140">
        <v>3744951.01</v>
      </c>
    </row>
    <row r="48" spans="1:10" x14ac:dyDescent="0.25">
      <c r="A48" s="137" t="s">
        <v>245</v>
      </c>
      <c r="B48" s="137" t="s">
        <v>28</v>
      </c>
      <c r="C48" s="138"/>
      <c r="D48" s="138">
        <v>3.13</v>
      </c>
      <c r="E48" s="138"/>
      <c r="F48" s="138"/>
      <c r="G48" s="138"/>
      <c r="H48" s="138">
        <v>11137.76</v>
      </c>
      <c r="I48" s="138">
        <v>6.67</v>
      </c>
      <c r="J48" s="138">
        <v>7388788.8799999999</v>
      </c>
    </row>
    <row r="49" spans="1:10" x14ac:dyDescent="0.25">
      <c r="A49" s="139" t="s">
        <v>246</v>
      </c>
      <c r="B49" s="139" t="s">
        <v>28</v>
      </c>
      <c r="C49" s="140"/>
      <c r="D49" s="140"/>
      <c r="E49" s="140"/>
      <c r="F49" s="140"/>
      <c r="G49" s="140"/>
      <c r="H49" s="140">
        <v>5.4</v>
      </c>
      <c r="I49" s="140">
        <v>0</v>
      </c>
      <c r="J49" s="140">
        <v>3584.19</v>
      </c>
    </row>
    <row r="50" spans="1:10" x14ac:dyDescent="0.25">
      <c r="A50" s="137" t="s">
        <v>247</v>
      </c>
      <c r="B50" s="137" t="s">
        <v>28</v>
      </c>
      <c r="C50" s="138"/>
      <c r="D50" s="138">
        <v>0</v>
      </c>
      <c r="E50" s="138"/>
      <c r="F50" s="138"/>
      <c r="G50" s="138"/>
      <c r="H50" s="138">
        <v>2.4700000000000002</v>
      </c>
      <c r="I50" s="138">
        <v>0</v>
      </c>
      <c r="J50" s="138">
        <v>1638.48</v>
      </c>
    </row>
    <row r="51" spans="1:10" x14ac:dyDescent="0.25">
      <c r="A51" s="139" t="s">
        <v>248</v>
      </c>
      <c r="B51" s="139" t="s">
        <v>28</v>
      </c>
      <c r="C51" s="140"/>
      <c r="D51" s="140">
        <v>-0.02</v>
      </c>
      <c r="E51" s="140"/>
      <c r="F51" s="140"/>
      <c r="G51" s="140"/>
      <c r="H51" s="140">
        <v>-69.680000000000007</v>
      </c>
      <c r="I51" s="140">
        <v>-0.04</v>
      </c>
      <c r="J51" s="140">
        <v>-46225.41</v>
      </c>
    </row>
    <row r="52" spans="1:10" x14ac:dyDescent="0.25">
      <c r="A52" s="137" t="s">
        <v>249</v>
      </c>
      <c r="B52" s="137" t="s">
        <v>28</v>
      </c>
      <c r="C52" s="138"/>
      <c r="D52" s="138">
        <v>0.03</v>
      </c>
      <c r="E52" s="138"/>
      <c r="F52" s="138"/>
      <c r="G52" s="138"/>
      <c r="H52" s="138">
        <v>31.56</v>
      </c>
      <c r="I52" s="138">
        <v>0.02</v>
      </c>
      <c r="J52" s="138">
        <v>20936.7</v>
      </c>
    </row>
    <row r="53" spans="1:10" x14ac:dyDescent="0.25">
      <c r="A53" s="139" t="s">
        <v>52</v>
      </c>
      <c r="B53" s="139" t="s">
        <v>28</v>
      </c>
      <c r="C53" s="140"/>
      <c r="D53" s="140">
        <v>9.76</v>
      </c>
      <c r="E53" s="140"/>
      <c r="F53" s="140"/>
      <c r="G53" s="140"/>
      <c r="H53" s="140">
        <v>70558.11</v>
      </c>
      <c r="I53" s="140">
        <v>42.24</v>
      </c>
      <c r="J53" s="140">
        <v>46808247.149999999</v>
      </c>
    </row>
    <row r="54" spans="1:10" x14ac:dyDescent="0.25">
      <c r="A54" s="137" t="s">
        <v>250</v>
      </c>
      <c r="B54" s="137" t="s">
        <v>28</v>
      </c>
      <c r="C54" s="138"/>
      <c r="D54" s="138">
        <v>0.08</v>
      </c>
      <c r="E54" s="138"/>
      <c r="F54" s="138"/>
      <c r="G54" s="138"/>
      <c r="H54" s="138">
        <v>247.09</v>
      </c>
      <c r="I54" s="138">
        <v>0.15</v>
      </c>
      <c r="J54" s="138">
        <v>163916.69</v>
      </c>
    </row>
    <row r="55" spans="1:10" x14ac:dyDescent="0.25">
      <c r="A55" s="139" t="s">
        <v>251</v>
      </c>
      <c r="B55" s="139" t="s">
        <v>28</v>
      </c>
      <c r="C55" s="140"/>
      <c r="D55" s="140">
        <v>0.32</v>
      </c>
      <c r="E55" s="140"/>
      <c r="F55" s="140"/>
      <c r="G55" s="140"/>
      <c r="H55" s="140">
        <v>330.5</v>
      </c>
      <c r="I55" s="140">
        <v>0.2</v>
      </c>
      <c r="J55" s="140">
        <v>219254.31</v>
      </c>
    </row>
    <row r="56" spans="1:10" x14ac:dyDescent="0.25">
      <c r="A56" s="137" t="s">
        <v>252</v>
      </c>
      <c r="B56" s="137" t="s">
        <v>28</v>
      </c>
      <c r="C56" s="138"/>
      <c r="D56" s="138">
        <v>0.01</v>
      </c>
      <c r="E56" s="138"/>
      <c r="F56" s="138"/>
      <c r="G56" s="138"/>
      <c r="H56" s="138">
        <v>42.49</v>
      </c>
      <c r="I56" s="138">
        <v>0.03</v>
      </c>
      <c r="J56" s="138">
        <v>28184.71</v>
      </c>
    </row>
    <row r="57" spans="1:10" x14ac:dyDescent="0.25">
      <c r="A57" s="139" t="s">
        <v>204</v>
      </c>
      <c r="B57" s="139" t="s">
        <v>28</v>
      </c>
      <c r="C57" s="140"/>
      <c r="D57" s="140">
        <v>0.42</v>
      </c>
      <c r="E57" s="140"/>
      <c r="F57" s="140"/>
      <c r="G57" s="140"/>
      <c r="H57" s="140">
        <v>620.07000000000005</v>
      </c>
      <c r="I57" s="140">
        <v>0.37</v>
      </c>
      <c r="J57" s="140">
        <v>411355.72</v>
      </c>
    </row>
    <row r="58" spans="1:10" x14ac:dyDescent="0.25">
      <c r="A58" s="137" t="s">
        <v>205</v>
      </c>
      <c r="B58" s="137" t="s">
        <v>28</v>
      </c>
      <c r="C58" s="138"/>
      <c r="D58" s="138"/>
      <c r="E58" s="138">
        <v>18766835.449999999</v>
      </c>
      <c r="F58" s="138"/>
      <c r="G58" s="138"/>
      <c r="H58" s="138">
        <v>167039.60999999999</v>
      </c>
      <c r="I58" s="138">
        <v>100</v>
      </c>
      <c r="J58" s="138">
        <v>110814078.92</v>
      </c>
    </row>
    <row r="59" spans="1:10" x14ac:dyDescent="0.25">
      <c r="A59" s="139" t="s">
        <v>206</v>
      </c>
      <c r="B59" s="139" t="s">
        <v>28</v>
      </c>
      <c r="C59" s="140">
        <v>28288.87</v>
      </c>
      <c r="D59" s="140"/>
      <c r="E59" s="140"/>
      <c r="F59" s="140"/>
      <c r="G59" s="140"/>
      <c r="H59" s="140">
        <v>167039.60999999999</v>
      </c>
      <c r="I59" s="140">
        <v>100</v>
      </c>
      <c r="J59" s="140">
        <v>110814078.92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topLeftCell="E1" workbookViewId="0">
      <selection activeCell="P21" sqref="P21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0.95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1.8</v>
      </c>
      <c r="E3" s="140"/>
      <c r="F3" s="140">
        <v>4.1500000000000004</v>
      </c>
      <c r="G3" s="140"/>
      <c r="H3" s="140"/>
      <c r="I3" s="140">
        <v>0.9</v>
      </c>
      <c r="J3" s="140"/>
      <c r="K3" s="140">
        <v>4.1399999999999997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0.04</v>
      </c>
      <c r="E4" s="138"/>
      <c r="F4" s="138">
        <v>6.66</v>
      </c>
      <c r="G4" s="138"/>
      <c r="H4" s="138"/>
      <c r="I4" s="138">
        <v>0.01</v>
      </c>
      <c r="J4" s="138"/>
      <c r="K4" s="138">
        <v>6.57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0.02</v>
      </c>
      <c r="E5" s="140"/>
      <c r="F5" s="140">
        <v>3.28</v>
      </c>
      <c r="G5" s="140"/>
      <c r="H5" s="140"/>
      <c r="I5" s="140">
        <v>0.02</v>
      </c>
      <c r="J5" s="140"/>
      <c r="K5" s="140">
        <v>3.58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7.77</v>
      </c>
      <c r="E6" s="138"/>
      <c r="F6" s="138">
        <v>1.3</v>
      </c>
      <c r="G6" s="138"/>
      <c r="H6" s="138"/>
      <c r="I6" s="138">
        <v>4.4000000000000004</v>
      </c>
      <c r="J6" s="138"/>
      <c r="K6" s="138">
        <v>1.35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0.01</v>
      </c>
      <c r="E7" s="140"/>
      <c r="F7" s="140">
        <v>1.25</v>
      </c>
      <c r="G7" s="140"/>
      <c r="H7" s="140"/>
      <c r="I7" s="140">
        <v>0.01</v>
      </c>
      <c r="J7" s="140"/>
      <c r="K7" s="140">
        <v>1.25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4.3899999999999997</v>
      </c>
      <c r="G8" s="138"/>
      <c r="H8" s="138"/>
      <c r="I8" s="138">
        <v>0</v>
      </c>
      <c r="J8" s="138"/>
      <c r="K8" s="138">
        <v>4.3899999999999997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0.05</v>
      </c>
      <c r="E9" s="140"/>
      <c r="F9" s="140">
        <v>2.79</v>
      </c>
      <c r="G9" s="140"/>
      <c r="H9" s="140"/>
      <c r="I9" s="140">
        <v>0.04</v>
      </c>
      <c r="J9" s="140"/>
      <c r="K9" s="140">
        <v>2.79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</v>
      </c>
      <c r="E10" s="138"/>
      <c r="F10" s="138">
        <v>5.32</v>
      </c>
      <c r="G10" s="138"/>
      <c r="H10" s="138"/>
      <c r="I10" s="138">
        <v>7.0000000000000007E-2</v>
      </c>
      <c r="J10" s="138"/>
      <c r="K10" s="138">
        <v>5.26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13.09</v>
      </c>
      <c r="E11" s="140"/>
      <c r="F11" s="140">
        <v>2.5299999999999998</v>
      </c>
      <c r="G11" s="140"/>
      <c r="H11" s="140"/>
      <c r="I11" s="140">
        <v>8.15</v>
      </c>
      <c r="J11" s="140"/>
      <c r="K11" s="140">
        <v>2.4700000000000002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0.61</v>
      </c>
      <c r="E12" s="138"/>
      <c r="F12" s="138">
        <v>2.92</v>
      </c>
      <c r="G12" s="138"/>
      <c r="H12" s="138"/>
      <c r="I12" s="138">
        <v>0.26</v>
      </c>
      <c r="J12" s="138"/>
      <c r="K12" s="138">
        <v>2.88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2.44</v>
      </c>
      <c r="G13" s="140"/>
      <c r="H13" s="140"/>
      <c r="I13" s="140">
        <v>0.08</v>
      </c>
      <c r="J13" s="140"/>
      <c r="K13" s="140">
        <v>2.48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0.2</v>
      </c>
      <c r="E14" s="138"/>
      <c r="F14" s="138">
        <v>2.44</v>
      </c>
      <c r="G14" s="138"/>
      <c r="H14" s="138"/>
      <c r="I14" s="138">
        <v>0.17</v>
      </c>
      <c r="J14" s="138"/>
      <c r="K14" s="138">
        <v>2.5299999999999998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2.3199999999999998</v>
      </c>
      <c r="E15" s="140"/>
      <c r="F15" s="140">
        <v>3.1</v>
      </c>
      <c r="G15" s="140"/>
      <c r="H15" s="140"/>
      <c r="I15" s="140">
        <v>1.65</v>
      </c>
      <c r="J15" s="140"/>
      <c r="K15" s="140">
        <v>3.03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7.57</v>
      </c>
      <c r="E16" s="138"/>
      <c r="F16" s="138">
        <v>4.5</v>
      </c>
      <c r="G16" s="138"/>
      <c r="H16" s="138"/>
      <c r="I16" s="138">
        <v>4.46</v>
      </c>
      <c r="J16" s="138"/>
      <c r="K16" s="138">
        <v>4.5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21.15</v>
      </c>
      <c r="E17" s="140"/>
      <c r="F17" s="140">
        <v>1.44</v>
      </c>
      <c r="G17" s="140"/>
      <c r="H17" s="140"/>
      <c r="I17" s="140">
        <v>12.51</v>
      </c>
      <c r="J17" s="140"/>
      <c r="K17" s="140">
        <v>1.48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3.34</v>
      </c>
      <c r="G18" s="138"/>
      <c r="H18" s="138"/>
      <c r="I18" s="138">
        <v>0.02</v>
      </c>
      <c r="J18" s="138"/>
      <c r="K18" s="138">
        <v>3.31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1.33</v>
      </c>
      <c r="G19" s="140"/>
      <c r="H19" s="140"/>
      <c r="I19" s="140">
        <v>0.03</v>
      </c>
      <c r="J19" s="140"/>
      <c r="K19" s="140">
        <v>1.32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0.11</v>
      </c>
      <c r="E20" s="138"/>
      <c r="F20" s="138">
        <v>8.18</v>
      </c>
      <c r="G20" s="138"/>
      <c r="H20" s="138"/>
      <c r="I20" s="138">
        <v>0.06</v>
      </c>
      <c r="J20" s="138"/>
      <c r="K20" s="138">
        <v>10.95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6.76</v>
      </c>
      <c r="E21" s="140"/>
      <c r="F21" s="140">
        <v>2.93</v>
      </c>
      <c r="G21" s="140"/>
      <c r="H21" s="140"/>
      <c r="I21" s="140">
        <v>5.15</v>
      </c>
      <c r="J21" s="140"/>
      <c r="K21" s="140">
        <v>2.89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1.81</v>
      </c>
      <c r="E22" s="138"/>
      <c r="F22" s="138">
        <v>4.18</v>
      </c>
      <c r="G22" s="138"/>
      <c r="H22" s="138"/>
      <c r="I22" s="138">
        <v>1.1399999999999999</v>
      </c>
      <c r="J22" s="138"/>
      <c r="K22" s="138">
        <v>4.4800000000000004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0.41</v>
      </c>
      <c r="E23" s="140"/>
      <c r="F23" s="140">
        <v>3.41</v>
      </c>
      <c r="G23" s="140"/>
      <c r="H23" s="140"/>
      <c r="I23" s="140">
        <v>0.48</v>
      </c>
      <c r="J23" s="140"/>
      <c r="K23" s="140">
        <v>3.47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1.39</v>
      </c>
      <c r="G24" s="138"/>
      <c r="H24" s="138"/>
      <c r="I24" s="138">
        <v>0.01</v>
      </c>
      <c r="J24" s="138"/>
      <c r="K24" s="138">
        <v>1.33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12.98</v>
      </c>
      <c r="E25" s="140"/>
      <c r="F25" s="140">
        <v>0.34</v>
      </c>
      <c r="G25" s="140"/>
      <c r="H25" s="140"/>
      <c r="I25" s="140">
        <v>3.89</v>
      </c>
      <c r="J25" s="140"/>
      <c r="K25" s="140">
        <v>0.34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9.06</v>
      </c>
      <c r="E26" s="138"/>
      <c r="F26" s="138">
        <v>1.51</v>
      </c>
      <c r="G26" s="138"/>
      <c r="H26" s="138"/>
      <c r="I26" s="138">
        <v>3.34</v>
      </c>
      <c r="J26" s="138"/>
      <c r="K26" s="138">
        <v>1.48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2.64</v>
      </c>
      <c r="E27" s="140"/>
      <c r="F27" s="140">
        <v>0.31</v>
      </c>
      <c r="G27" s="140"/>
      <c r="H27" s="140"/>
      <c r="I27" s="140">
        <v>0.71</v>
      </c>
      <c r="J27" s="140"/>
      <c r="K27" s="140">
        <v>0.31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10.29</v>
      </c>
      <c r="G28" s="138"/>
      <c r="H28" s="138"/>
      <c r="I28" s="138">
        <v>0</v>
      </c>
      <c r="J28" s="138"/>
      <c r="K28" s="138">
        <v>10.29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6.39</v>
      </c>
      <c r="G29" s="140"/>
      <c r="H29" s="140"/>
      <c r="I29" s="140">
        <v>0.02</v>
      </c>
      <c r="J29" s="140"/>
      <c r="K29" s="140">
        <v>6.39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2.64</v>
      </c>
      <c r="G30" s="138"/>
      <c r="H30" s="138"/>
      <c r="I30" s="138">
        <v>0.03</v>
      </c>
      <c r="J30" s="138"/>
      <c r="K30" s="138">
        <v>2.64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</v>
      </c>
      <c r="J31" s="140"/>
      <c r="K31" s="140">
        <v>5.62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2.5099999999999998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11.72</v>
      </c>
      <c r="G33" s="140"/>
      <c r="H33" s="140"/>
      <c r="I33" s="140">
        <v>0.03</v>
      </c>
      <c r="J33" s="140"/>
      <c r="K33" s="140">
        <v>11.73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0.06</v>
      </c>
      <c r="E34" s="138"/>
      <c r="F34" s="138">
        <v>3.5</v>
      </c>
      <c r="G34" s="138"/>
      <c r="H34" s="138"/>
      <c r="I34" s="138">
        <v>0.05</v>
      </c>
      <c r="J34" s="138"/>
      <c r="K34" s="138">
        <v>3.5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1.38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1.36</v>
      </c>
      <c r="E36" s="138"/>
      <c r="F36" s="138">
        <v>4.74</v>
      </c>
      <c r="G36" s="138"/>
      <c r="H36" s="138"/>
      <c r="I36" s="138">
        <v>1.17</v>
      </c>
      <c r="J36" s="138"/>
      <c r="K36" s="138">
        <v>4.04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4.2300000000000004</v>
      </c>
      <c r="E37" s="140"/>
      <c r="F37" s="140">
        <v>0.76</v>
      </c>
      <c r="G37" s="140"/>
      <c r="H37" s="140"/>
      <c r="I37" s="140">
        <v>2.14</v>
      </c>
      <c r="J37" s="140"/>
      <c r="K37" s="140">
        <v>1.28</v>
      </c>
      <c r="L37" s="140"/>
      <c r="M37" s="140"/>
      <c r="N37" s="140"/>
      <c r="O37" s="139" t="s">
        <v>57</v>
      </c>
    </row>
    <row r="38" spans="1:15" x14ac:dyDescent="0.25">
      <c r="A38" s="139"/>
      <c r="B38" s="139"/>
      <c r="C38" s="140"/>
      <c r="D38" s="140"/>
      <c r="E38" s="140"/>
      <c r="F38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J21" sqref="J21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1679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2606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602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41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854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1911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3130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3535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3722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3672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861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2363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1029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3135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1328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3282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3270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2251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2140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4219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244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1540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1217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3161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1384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1394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F1" workbookViewId="0">
      <selection activeCell="O2" sqref="O2:U15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42461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89.92</v>
      </c>
      <c r="E3" s="146" t="s">
        <v>63</v>
      </c>
      <c r="F3" s="145">
        <f>+SUMIFS('Cuadro 3'!$D:$D,'Cuadro 3'!$A:$A,Resumen!$E3)</f>
        <v>1.8</v>
      </c>
      <c r="H3" s="147" t="s">
        <v>63</v>
      </c>
      <c r="I3" s="145">
        <f>+SUMIFS('Cuadro 7'!$G:$G,'Cuadro 7'!$A:$A,Resumen!$H3)</f>
        <v>1679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0.94</v>
      </c>
      <c r="E4" s="146" t="s">
        <v>67</v>
      </c>
      <c r="F4" s="145">
        <f>+SUMIFS('Cuadro 3'!$D:$D,'Cuadro 3'!$A:$A,Resumen!$E4)</f>
        <v>7.77</v>
      </c>
      <c r="H4" s="147" t="s">
        <v>67</v>
      </c>
      <c r="I4" s="145">
        <f>+SUMIFS('Cuadro 7'!$G:$G,'Cuadro 7'!$A:$A,Resumen!$H4)</f>
        <v>2606</v>
      </c>
      <c r="K4" s="147" t="s">
        <v>63</v>
      </c>
      <c r="L4" s="153" t="s">
        <v>56</v>
      </c>
      <c r="M4" s="58">
        <f>+SUMIFS('Cuadro 4'!$D:$D,'Cuadro 4'!$A:$A,Resumen!$K4,'Cuadro 4'!$O:$O,Resumen!$L4)</f>
        <v>1.8</v>
      </c>
      <c r="O4" s="159" t="s">
        <v>21</v>
      </c>
      <c r="P4" s="171">
        <f>+SUM(C8:C10)</f>
        <v>41.25</v>
      </c>
      <c r="Q4" s="172">
        <f>+I16/365</f>
        <v>8.5890410958904102</v>
      </c>
      <c r="R4" s="188">
        <v>30.37</v>
      </c>
      <c r="S4" s="191">
        <v>8.99</v>
      </c>
      <c r="T4" s="175">
        <f>+R4-P4</f>
        <v>-10.879999999999999</v>
      </c>
      <c r="U4" s="172">
        <f>+S4-Q4</f>
        <v>0.40095890410959001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0.94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602</v>
      </c>
      <c r="K5" s="147" t="s">
        <v>65</v>
      </c>
      <c r="L5" s="153" t="s">
        <v>56</v>
      </c>
      <c r="M5" s="58">
        <f>+SUMIFS('Cuadro 4'!$D:$D,'Cuadro 4'!$A:$A,Resumen!$K5,'Cuadro 4'!$O:$O,Resumen!$L5)</f>
        <v>0.04</v>
      </c>
      <c r="O5" s="157" t="s">
        <v>277</v>
      </c>
      <c r="P5" s="165">
        <f>+C12</f>
        <v>16.18</v>
      </c>
      <c r="Q5" s="166">
        <f>+SUMPRODUCT(F18:F20,I21:I23)/SUM(F18:F20)/365</f>
        <v>6.9397717742140443</v>
      </c>
      <c r="R5" s="202">
        <v>45.99</v>
      </c>
      <c r="S5" s="197">
        <v>6.5</v>
      </c>
      <c r="T5" s="195">
        <f>R5-(P5+P6)</f>
        <v>21.07</v>
      </c>
      <c r="U5" s="197">
        <f>S5-SUMPRODUCT(P5:P6,Q5:Q6)/SUM(P5:P6)</f>
        <v>-1.1487036054038127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2.64</v>
      </c>
      <c r="H6" s="147" t="s">
        <v>95</v>
      </c>
      <c r="I6" s="145">
        <f>+SUMIFS('Cuadro 7'!$G:$G,'Cuadro 7'!$A:$A,Resumen!$H6)</f>
        <v>41</v>
      </c>
      <c r="K6" s="147" t="s">
        <v>65</v>
      </c>
      <c r="L6" s="153" t="s">
        <v>58</v>
      </c>
      <c r="M6" s="58">
        <f>+SUMIFS('Cuadro 4'!$D:$D,'Cuadro 4'!$A:$A,Resumen!$K6,'Cuadro 4'!$O:$O,Resumen!$L6)</f>
        <v>0.02</v>
      </c>
      <c r="O6" s="167" t="s">
        <v>330</v>
      </c>
      <c r="P6" s="168">
        <f>+C11</f>
        <v>8.74</v>
      </c>
      <c r="Q6" s="169">
        <f>+SUMPRODUCT(F29:F30,I18:I19)/SUM(F29:F30)/365</f>
        <v>8.9611197414050121</v>
      </c>
      <c r="R6" s="203"/>
      <c r="S6" s="198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88.71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854</v>
      </c>
      <c r="K7" s="147" t="s">
        <v>67</v>
      </c>
      <c r="L7" s="153" t="s">
        <v>58</v>
      </c>
      <c r="M7" s="58">
        <f>+SUMIFS('Cuadro 4'!$D:$D,'Cuadro 4'!$A:$A,Resumen!$K7,'Cuadro 4'!$O:$O,Resumen!$L7)</f>
        <v>7.77</v>
      </c>
      <c r="O7" s="159" t="s">
        <v>23</v>
      </c>
      <c r="P7" s="164">
        <f>+C14</f>
        <v>22.04</v>
      </c>
      <c r="Q7" s="160">
        <f>+I24/365</f>
        <v>0.66849315068493154</v>
      </c>
      <c r="R7" s="189">
        <v>25.35</v>
      </c>
      <c r="S7" s="192">
        <v>0.4</v>
      </c>
      <c r="T7" s="176">
        <f>+R7-P7</f>
        <v>3.3100000000000023</v>
      </c>
      <c r="U7" s="166">
        <f>+S7-Q7</f>
        <v>-0.26849315068493151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12.24</v>
      </c>
      <c r="E8" s="147" t="s">
        <v>216</v>
      </c>
      <c r="F8" s="145">
        <f>+SUMIFS('Cuadro 3'!$D:$D,'Cuadro 3'!$A:$A,Resumen!$E8)</f>
        <v>12.24</v>
      </c>
      <c r="H8" s="154" t="s">
        <v>216</v>
      </c>
      <c r="I8" s="145">
        <f>+SUMIFS('Cuadro 7'!$G:$G,'Cuadro 7'!$A:$A,Resumen!$H8)</f>
        <v>1911</v>
      </c>
      <c r="K8" s="147" t="s">
        <v>127</v>
      </c>
      <c r="L8" s="153" t="s">
        <v>166</v>
      </c>
      <c r="M8" s="58">
        <f>+SUMIFS('Cuadro 4'!$D:$D,'Cuadro 4'!$A:$A,Resumen!$K8,'Cuadro 4'!$O:$O,Resumen!$L8)</f>
        <v>0.01</v>
      </c>
      <c r="O8" s="159" t="s">
        <v>24</v>
      </c>
      <c r="P8" s="164">
        <f>+C13</f>
        <v>0.41</v>
      </c>
      <c r="Q8" s="160">
        <f>+I25/365</f>
        <v>4.2191780821917808</v>
      </c>
      <c r="R8" s="159"/>
      <c r="S8" s="170"/>
      <c r="T8" s="177">
        <f t="shared" ref="T8:T14" si="0">+R8-P8</f>
        <v>-0.41</v>
      </c>
      <c r="U8" s="182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28.79</v>
      </c>
      <c r="E9" s="146" t="s">
        <v>127</v>
      </c>
      <c r="F9" s="145">
        <f>+SUMIFS('Cuadro 3'!$D:$D,'Cuadro 3'!$A:$A,Resumen!$E9)</f>
        <v>7.0000000000000007E-2</v>
      </c>
      <c r="H9" s="147" t="s">
        <v>127</v>
      </c>
      <c r="I9" s="145">
        <f>+SUMIFS('Cuadro 7'!$G:$G,'Cuadro 7'!$A:$A,Resumen!$H9)</f>
        <v>3130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5.66</v>
      </c>
      <c r="Q9" s="161">
        <f>+I28/365</f>
        <v>3.7917808219178082</v>
      </c>
      <c r="R9" s="159"/>
      <c r="S9" s="170"/>
      <c r="T9" s="177">
        <f t="shared" si="0"/>
        <v>-5.66</v>
      </c>
      <c r="U9" s="182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0.22</v>
      </c>
      <c r="E10" s="146" t="s">
        <v>77</v>
      </c>
      <c r="F10" s="145">
        <f>+SUMIFS('Cuadro 3'!$D:$D,'Cuadro 3'!$A:$A,Resumen!$E10)</f>
        <v>7.57</v>
      </c>
      <c r="H10" s="147" t="s">
        <v>77</v>
      </c>
      <c r="I10" s="145">
        <f>+SUMIFS('Cuadro 7'!$G:$G,'Cuadro 7'!$A:$A,Resumen!$H10)</f>
        <v>3535</v>
      </c>
      <c r="K10" s="147" t="s">
        <v>127</v>
      </c>
      <c r="L10" s="153" t="s">
        <v>57</v>
      </c>
      <c r="M10" s="58">
        <f>+SUMIFS('Cuadro 4'!$D:$D,'Cuadro 4'!$A:$A,Resumen!$K10,'Cuadro 4'!$O:$O,Resumen!$L10)</f>
        <v>0.05</v>
      </c>
      <c r="O10" s="159" t="s">
        <v>329</v>
      </c>
      <c r="P10" s="164">
        <f>+F40</f>
        <v>0.03</v>
      </c>
      <c r="Q10" s="161">
        <f>+I27/365</f>
        <v>8.6602739726027398</v>
      </c>
      <c r="R10" s="159"/>
      <c r="S10" s="170"/>
      <c r="T10" s="177">
        <f t="shared" si="0"/>
        <v>-0.03</v>
      </c>
      <c r="U10" s="182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8.74</v>
      </c>
      <c r="E11" s="146" t="s">
        <v>79</v>
      </c>
      <c r="F11" s="145">
        <f>+SUMIFS('Cuadro 3'!$D:$D,'Cuadro 3'!$A:$A,Resumen!$E11)</f>
        <v>21.15</v>
      </c>
      <c r="H11" s="147" t="s">
        <v>79</v>
      </c>
      <c r="I11" s="145">
        <f>+SUMIFS('Cuadro 7'!$G:$G,'Cuadro 7'!$A:$A,Resumen!$H11)</f>
        <v>3722</v>
      </c>
      <c r="K11" s="147" t="s">
        <v>71</v>
      </c>
      <c r="L11" s="153" t="s">
        <v>56</v>
      </c>
      <c r="M11" s="58">
        <f>+SUMIFS('Cuadro 4'!$D:$D,'Cuadro 4'!$A:$A,Resumen!$K11,'Cuadro 4'!$O:$O,Resumen!$L11)</f>
        <v>0.1</v>
      </c>
      <c r="O11" s="159" t="s">
        <v>328</v>
      </c>
      <c r="P11" s="164">
        <f>+C23-F48-F40</f>
        <v>1.1899999999999997</v>
      </c>
      <c r="Q11" s="162" t="s">
        <v>139</v>
      </c>
      <c r="R11" s="159"/>
      <c r="S11" s="170"/>
      <c r="T11" s="177">
        <f t="shared" si="0"/>
        <v>-1.1899999999999997</v>
      </c>
      <c r="U11" s="182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16.18</v>
      </c>
      <c r="E12" s="147" t="s">
        <v>217</v>
      </c>
      <c r="F12" s="145">
        <f>+SUMIFS('Cuadro 3'!$D:$D,'Cuadro 3'!$A:$A,Resumen!$E12)</f>
        <v>28.79</v>
      </c>
      <c r="H12" s="154" t="s">
        <v>217</v>
      </c>
      <c r="I12" s="145">
        <f>+SUMIFS('Cuadro 7'!$G:$G,'Cuadro 7'!$A:$A,Resumen!$H12)</f>
        <v>3672</v>
      </c>
      <c r="K12" s="147" t="s">
        <v>71</v>
      </c>
      <c r="L12" s="153" t="s">
        <v>58</v>
      </c>
      <c r="M12" s="58">
        <f>+SUMIFS('Cuadro 4'!$D:$D,'Cuadro 4'!$A:$A,Resumen!$K12,'Cuadro 4'!$O:$O,Resumen!$L12)</f>
        <v>13.09</v>
      </c>
      <c r="O12" s="159" t="s">
        <v>288</v>
      </c>
      <c r="P12" s="164">
        <f>+C20</f>
        <v>3.19</v>
      </c>
      <c r="Q12" s="162" t="s">
        <v>139</v>
      </c>
      <c r="R12" s="159"/>
      <c r="S12" s="170"/>
      <c r="T12" s="177">
        <f t="shared" si="0"/>
        <v>-3.19</v>
      </c>
      <c r="U12" s="182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0.41</v>
      </c>
      <c r="E13" s="146" t="s">
        <v>73</v>
      </c>
      <c r="F13" s="145">
        <f>+SUMIFS('Cuadro 3'!$D:$D,'Cuadro 3'!$A:$A,Resumen!$E13)</f>
        <v>0.2</v>
      </c>
      <c r="H13" s="147" t="s">
        <v>73</v>
      </c>
      <c r="I13" s="145">
        <f>+SUMIFS('Cuadro 7'!$G:$G,'Cuadro 7'!$A:$A,Resumen!$H13)</f>
        <v>861</v>
      </c>
      <c r="K13" s="147" t="s">
        <v>71</v>
      </c>
      <c r="L13" s="153" t="s">
        <v>57</v>
      </c>
      <c r="M13" s="58">
        <f>+SUMIFS('Cuadro 4'!$D:$D,'Cuadro 4'!$A:$A,Resumen!$K13,'Cuadro 4'!$O:$O,Resumen!$L13)</f>
        <v>0.61</v>
      </c>
      <c r="O13" s="159" t="s">
        <v>287</v>
      </c>
      <c r="P13" s="164">
        <f>+C5</f>
        <v>0.94</v>
      </c>
      <c r="Q13" s="162" t="s">
        <v>139</v>
      </c>
      <c r="R13" s="159"/>
      <c r="S13" s="170"/>
      <c r="T13" s="177">
        <f t="shared" si="0"/>
        <v>-0.94</v>
      </c>
      <c r="U13" s="182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22.04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2363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285</v>
      </c>
      <c r="P14" s="164">
        <f>+C15+C16+C17+C18+C6+C25</f>
        <v>0.37</v>
      </c>
      <c r="Q14" s="162" t="s">
        <v>139</v>
      </c>
      <c r="R14" s="159"/>
      <c r="S14" s="170"/>
      <c r="T14" s="177">
        <f t="shared" si="0"/>
        <v>-0.37</v>
      </c>
      <c r="U14" s="182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0.03</v>
      </c>
      <c r="E15" s="147" t="s">
        <v>218</v>
      </c>
      <c r="F15" s="145">
        <f>+SUMIFS('Cuadro 3'!$D:$D,'Cuadro 3'!$A:$A,Resumen!$E15)</f>
        <v>0.22</v>
      </c>
      <c r="H15" s="147" t="s">
        <v>218</v>
      </c>
      <c r="I15" s="145">
        <f>+SUMIFS('Cuadro 7'!$G:$G,'Cuadro 7'!$A:$A,Resumen!$H15)</f>
        <v>1029</v>
      </c>
      <c r="K15" s="147" t="s">
        <v>73</v>
      </c>
      <c r="L15" s="153" t="s">
        <v>145</v>
      </c>
      <c r="M15" s="58">
        <f>+SUMIFS('Cuadro 4'!$D:$D,'Cuadro 4'!$A:$A,Resumen!$K15,'Cuadro 4'!$O:$O,Resumen!$L15)</f>
        <v>0.2</v>
      </c>
      <c r="O15" s="178" t="s">
        <v>289</v>
      </c>
      <c r="P15" s="179">
        <f>+SUM(P4:P14)</f>
        <v>100</v>
      </c>
      <c r="Q15" s="180">
        <f>+SUMPRODUCT(P4:P10,Q4:Q10)/SUM(P4:P10)</f>
        <v>6.1826781759958642</v>
      </c>
      <c r="R15" s="179">
        <v>100</v>
      </c>
      <c r="S15" s="172">
        <v>5.7975691980594641</v>
      </c>
      <c r="T15" s="181"/>
      <c r="U15" s="183">
        <f>+S15-Q15</f>
        <v>-0.38510897793640009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0.08</v>
      </c>
      <c r="E16" s="148" t="s">
        <v>40</v>
      </c>
      <c r="F16" s="145">
        <f>+SUMIFS('Cuadro 3'!$D:$D,'Cuadro 3'!$A:$A,Resumen!$E16)</f>
        <v>41.24</v>
      </c>
      <c r="H16" s="148" t="s">
        <v>40</v>
      </c>
      <c r="I16" s="145">
        <f>+SUMIFS('Cuadro 7'!$G:$G,'Cuadro 7'!$A:$A,Resumen!$H16)</f>
        <v>3135</v>
      </c>
      <c r="K16" s="147" t="s">
        <v>75</v>
      </c>
      <c r="L16" s="153" t="s">
        <v>58</v>
      </c>
      <c r="M16" s="58">
        <f>+SUMIFS('Cuadro 4'!$D:$D,'Cuadro 4'!$A:$A,Resumen!$K16,'Cuadro 4'!$O:$O,Resumen!$L16)</f>
        <v>2.3199999999999998</v>
      </c>
      <c r="Q16" s="155">
        <f>+I30/365</f>
        <v>6.183561643835616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0.25</v>
      </c>
      <c r="E17" s="147" t="s">
        <v>228</v>
      </c>
      <c r="F17" s="145">
        <f>+SUMIFS('Cuadro 3'!$D:$D,'Cuadro 3'!$A:$A,Resumen!$E17)</f>
        <v>0.94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7.57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13.8</v>
      </c>
      <c r="H18" s="147" t="s">
        <v>65</v>
      </c>
      <c r="I18" s="145">
        <f>+SUMIFS('Cuadro 7'!$G:$G,'Cuadro 7'!$A:$A,Resumen!$H18)</f>
        <v>1328</v>
      </c>
      <c r="K18" s="147" t="s">
        <v>79</v>
      </c>
      <c r="L18" s="153" t="s">
        <v>58</v>
      </c>
      <c r="M18" s="58">
        <f>+SUMIFS('Cuadro 4'!$D:$D,'Cuadro 4'!$A:$A,Resumen!$K18,'Cuadro 4'!$O:$O,Resumen!$L18)</f>
        <v>21.15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10.08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3282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O19" s="153" t="s">
        <v>56</v>
      </c>
      <c r="P19">
        <f t="shared" ref="P19:P28" si="1">+SUMIF($L:$L,$O19,$M:$M)</f>
        <v>25.240000000000002</v>
      </c>
      <c r="Q19" s="185">
        <f>+((P35+Q35+P37+P39+P41+P43+P45+P47)-(P34+Q34+P36+P38+P40+P42+P44+P46))/$P$31</f>
        <v>8.7617497623623912E-3</v>
      </c>
      <c r="R19" s="187">
        <f>+P19/100+Q19</f>
        <v>0.26116174976236239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3.19</v>
      </c>
      <c r="E20" s="147" t="s">
        <v>75</v>
      </c>
      <c r="F20" s="145">
        <f>+SUMIFS('Cuadro 3'!$D:$D,'Cuadro 3'!$A:$A,Resumen!$E20)</f>
        <v>2.3199999999999998</v>
      </c>
      <c r="H20" s="148" t="s">
        <v>43</v>
      </c>
      <c r="I20" s="145">
        <f>+SUMIFS('Cuadro 7'!$G:$G,'Cuadro 7'!$A:$A,Resumen!$H20)</f>
        <v>3270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60.68</v>
      </c>
      <c r="Q20" s="185">
        <f>+(P36-P37)/$P$31</f>
        <v>6.1505107839231486E-2</v>
      </c>
      <c r="R20" s="187">
        <f t="shared" ref="R20:R28" si="2">+P20/100+Q20</f>
        <v>0.66830510783923147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0.06</v>
      </c>
      <c r="E21" s="147" t="s">
        <v>87</v>
      </c>
      <c r="F21" s="145">
        <f>+SUMIFS('Cuadro 3'!$D:$D,'Cuadro 3'!$A:$A,Resumen!$E21)</f>
        <v>22.04</v>
      </c>
      <c r="H21" s="147" t="s">
        <v>71</v>
      </c>
      <c r="I21" s="145">
        <f>+SUMIFS('Cuadro 7'!$G:$G,'Cuadro 7'!$A:$A,Resumen!$H21)</f>
        <v>2251</v>
      </c>
      <c r="K21" s="147" t="s">
        <v>85</v>
      </c>
      <c r="L21" s="153" t="s">
        <v>56</v>
      </c>
      <c r="M21" s="58">
        <f>+SUMIFS('Cuadro 4'!$D:$D,'Cuadro 4'!$A:$A,Resumen!$K21,'Cuadro 4'!$O:$O,Resumen!$L21)</f>
        <v>0.11</v>
      </c>
      <c r="O21" s="153" t="s">
        <v>57</v>
      </c>
      <c r="P21">
        <f t="shared" si="1"/>
        <v>6.7000000000000011</v>
      </c>
      <c r="Q21" s="185">
        <f>+((P34+Q34+P48+P51+P53+P54+P57+P58)-(P35+Q35+P49+P50+P52+P55+P56+P59))/$P$31</f>
        <v>-5.7997367869412904E-2</v>
      </c>
      <c r="R21" s="187">
        <f>+P21/100+Q21</f>
        <v>9.0026321305871002E-3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3.14</v>
      </c>
      <c r="E22" s="147" t="s">
        <v>93</v>
      </c>
      <c r="F22" s="145">
        <f>+SUMIFS('Cuadro 3'!$D:$D,'Cuadro 3'!$A:$A,Resumen!$E22)</f>
        <v>0.41</v>
      </c>
      <c r="H22" s="147" t="s">
        <v>153</v>
      </c>
      <c r="I22" s="145">
        <f>+SUMIFS('Cuadro 7'!$G:$G,'Cuadro 7'!$A:$A,Resumen!$H22)</f>
        <v>2140</v>
      </c>
      <c r="K22" s="147" t="s">
        <v>85</v>
      </c>
      <c r="L22" s="153" t="s">
        <v>58</v>
      </c>
      <c r="M22" s="58">
        <f>+SUMIFS('Cuadro 4'!$D:$D,'Cuadro 4'!$A:$A,Resumen!$K22,'Cuadro 4'!$O:$O,Resumen!$L22)</f>
        <v>6.76</v>
      </c>
      <c r="O22" s="153" t="s">
        <v>166</v>
      </c>
      <c r="P22">
        <f t="shared" si="1"/>
        <v>6.9999999999999993E-2</v>
      </c>
      <c r="Q22" s="185">
        <f>+(P50-P51-P41-P58+P59)/$P$31</f>
        <v>-3.495014116859387E-3</v>
      </c>
      <c r="R22" s="187">
        <f t="shared" si="2"/>
        <v>-2.7950141168593869E-3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6.88</v>
      </c>
      <c r="E23" s="147" t="s">
        <v>229</v>
      </c>
      <c r="F23" s="145">
        <f>+SUMIFS('Cuadro 3'!$D:$D,'Cuadro 3'!$A:$A,Resumen!$E23)</f>
        <v>0.03</v>
      </c>
      <c r="H23" s="147" t="s">
        <v>75</v>
      </c>
      <c r="I23" s="145">
        <f>+SUMIFS('Cuadro 7'!$G:$G,'Cuadro 7'!$A:$A,Resumen!$H23)</f>
        <v>4219</v>
      </c>
      <c r="K23" s="147" t="s">
        <v>85</v>
      </c>
      <c r="L23" s="153" t="s">
        <v>57</v>
      </c>
      <c r="M23" s="58">
        <f>+SUMIFS('Cuadro 4'!$D:$D,'Cuadro 4'!$A:$A,Resumen!$K23,'Cuadro 4'!$O:$O,Resumen!$L23)</f>
        <v>1.81</v>
      </c>
      <c r="O23" s="153" t="s">
        <v>145</v>
      </c>
      <c r="P23">
        <f t="shared" si="1"/>
        <v>0.2</v>
      </c>
      <c r="Q23" s="185"/>
      <c r="R23" s="187">
        <f t="shared" si="2"/>
        <v>2E-3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0.01</v>
      </c>
      <c r="E24" s="147" t="s">
        <v>230</v>
      </c>
      <c r="F24" s="145">
        <f>+SUMIFS('Cuadro 3'!$D:$D,'Cuadro 3'!$A:$A,Resumen!$E24)</f>
        <v>0.23</v>
      </c>
      <c r="H24" s="147" t="s">
        <v>87</v>
      </c>
      <c r="I24" s="145">
        <f>+SUMIFS('Cuadro 7'!$G:$G,'Cuadro 7'!$A:$A,Resumen!$H24)</f>
        <v>244</v>
      </c>
      <c r="K24" s="147" t="s">
        <v>93</v>
      </c>
      <c r="L24" s="153" t="s">
        <v>58</v>
      </c>
      <c r="M24" s="58">
        <f>+SUMIFS('Cuadro 4'!$D:$D,'Cuadro 4'!$A:$A,Resumen!$K24,'Cuadro 4'!$O:$O,Resumen!$L24)</f>
        <v>0.41</v>
      </c>
      <c r="O24" s="153" t="s">
        <v>165</v>
      </c>
      <c r="P24">
        <f t="shared" si="1"/>
        <v>0</v>
      </c>
      <c r="Q24" s="186"/>
      <c r="R24" s="187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39.11</v>
      </c>
      <c r="H25" s="147" t="s">
        <v>93</v>
      </c>
      <c r="I25" s="145">
        <f>+SUMIFS('Cuadro 7'!$G:$G,'Cuadro 7'!$A:$A,Resumen!$H25)</f>
        <v>1540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1.37</v>
      </c>
      <c r="Q25" s="185">
        <f>+(P46+P49-P47-P48+P52-P53)/$P$31</f>
        <v>-8.6853946446075782E-3</v>
      </c>
      <c r="R25" s="187">
        <f t="shared" si="2"/>
        <v>5.0146053553924222E-3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0.94</v>
      </c>
      <c r="H26" s="148" t="s">
        <v>48</v>
      </c>
      <c r="I26" s="145">
        <f>+SUMIFS('Cuadro 7'!$G:$G,'Cuadro 7'!$A:$A,Resumen!$H26)</f>
        <v>1217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6"/>
      <c r="R26" s="187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4.13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3161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12.98</v>
      </c>
      <c r="O27" s="153" t="s">
        <v>60</v>
      </c>
      <c r="P27" s="58">
        <f t="shared" si="1"/>
        <v>0.01</v>
      </c>
      <c r="Q27" s="185">
        <f>+(P42-P43+P55-P54+P56-P57)/$P$31</f>
        <v>-8.9080970713923936E-5</v>
      </c>
      <c r="R27" s="187">
        <f t="shared" si="2"/>
        <v>1.0919029286076068E-5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95.59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1384</v>
      </c>
      <c r="K28" s="147" t="s">
        <v>87</v>
      </c>
      <c r="L28" s="153" t="s">
        <v>58</v>
      </c>
      <c r="M28" s="58">
        <f>+SUMIFS('Cuadro 4'!$D:$D,'Cuadro 4'!$A:$A,Resumen!$K28,'Cuadro 4'!$O:$O,Resumen!$L28)</f>
        <v>9.06</v>
      </c>
      <c r="O28" s="153" t="s">
        <v>62</v>
      </c>
      <c r="P28">
        <f t="shared" si="1"/>
        <v>0</v>
      </c>
      <c r="Q28" s="185">
        <f>+(P44-P45)/$P$31</f>
        <v>0</v>
      </c>
      <c r="R28" s="187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0.27</v>
      </c>
      <c r="E29" s="147" t="s">
        <v>65</v>
      </c>
      <c r="F29" s="145">
        <f>+SUMIFS('Cuadro 3'!$D:$D,'Cuadro 3'!$A:$A,Resumen!$E29)</f>
        <v>0.05</v>
      </c>
      <c r="H29" s="148" t="s">
        <v>52</v>
      </c>
      <c r="I29" s="145">
        <f>+SUMIFS('Cuadro 7'!$G:$G,'Cuadro 7'!$A:$A,Resumen!$H29)</f>
        <v>1394</v>
      </c>
      <c r="K29" s="147" t="s">
        <v>95</v>
      </c>
      <c r="L29" s="153" t="s">
        <v>56</v>
      </c>
      <c r="M29" s="58">
        <f>+SUMIFS('Cuadro 4'!$D:$D,'Cuadro 4'!$A:$A,Resumen!$K29,'Cuadro 4'!$O:$O,Resumen!$L29)</f>
        <v>2.64</v>
      </c>
      <c r="P29">
        <f>+SUM(P19:P28)</f>
        <v>94.27000000000001</v>
      </c>
      <c r="Q29" s="186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8.68</v>
      </c>
      <c r="H30" s="148" t="s">
        <v>141</v>
      </c>
      <c r="I30" s="145">
        <f>+SUMIFS('Cuadro 7'!$G:$G,'Cuadro 7'!$A:$A,Resumen!$H30)</f>
        <v>2257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9.4499999999999993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28288.87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0.03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336</v>
      </c>
      <c r="P34">
        <v>1992.63</v>
      </c>
      <c r="Q34" s="184">
        <v>11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3578.58</v>
      </c>
      <c r="Q35" s="184">
        <v>364.5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2803.53</v>
      </c>
    </row>
    <row r="37" spans="1:19" ht="13.5" customHeight="1" x14ac:dyDescent="0.25">
      <c r="E37" s="148" t="s">
        <v>187</v>
      </c>
      <c r="F37" s="145">
        <f>+SUMIFS('Cuadro 3'!$D:$D,'Cuadro 3'!$A:$A,Resumen!$E37)</f>
        <v>0.03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0.06</v>
      </c>
      <c r="O37" t="s">
        <v>339</v>
      </c>
      <c r="P37">
        <v>1063.6199999999999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1.36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4.2300000000000004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v>2.27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0.08</v>
      </c>
      <c r="H43" s="21" t="s">
        <v>77</v>
      </c>
      <c r="I43" s="22" t="s">
        <v>78</v>
      </c>
      <c r="O43" t="s">
        <v>345</v>
      </c>
      <c r="P43">
        <v>0.14000000000000001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0.78</v>
      </c>
      <c r="H46" s="21" t="s">
        <v>83</v>
      </c>
      <c r="I46" s="22" t="s">
        <v>84</v>
      </c>
      <c r="O46" t="s">
        <v>348</v>
      </c>
    </row>
    <row r="47" spans="1:19" ht="13.5" customHeight="1" x14ac:dyDescent="0.25">
      <c r="E47" s="147" t="s">
        <v>244</v>
      </c>
      <c r="F47" s="145">
        <f>+SUMIFS('Cuadro 3'!$D:$D,'Cuadro 3'!$A:$A,Resumen!$E47)</f>
        <v>0.06</v>
      </c>
      <c r="H47" s="21" t="s">
        <v>85</v>
      </c>
      <c r="I47" s="22" t="s">
        <v>86</v>
      </c>
      <c r="O47" t="s">
        <v>349</v>
      </c>
      <c r="P47">
        <v>45.91</v>
      </c>
    </row>
    <row r="48" spans="1:19" ht="13.5" customHeight="1" x14ac:dyDescent="0.25">
      <c r="E48" s="147" t="s">
        <v>89</v>
      </c>
      <c r="F48" s="145">
        <f>+SUMIFS('Cuadro 3'!$D:$D,'Cuadro 3'!$A:$A,Resumen!$E48)</f>
        <v>5.66</v>
      </c>
      <c r="H48" s="21" t="s">
        <v>87</v>
      </c>
      <c r="I48" s="22" t="s">
        <v>88</v>
      </c>
      <c r="O48" s="184" t="s">
        <v>354</v>
      </c>
      <c r="P48">
        <v>161.11000000000001</v>
      </c>
      <c r="S48" s="190"/>
    </row>
    <row r="49" spans="5:19" ht="13.5" customHeight="1" x14ac:dyDescent="0.25">
      <c r="E49" s="147" t="s">
        <v>245</v>
      </c>
      <c r="F49" s="145">
        <f>+SUMIFS('Cuadro 3'!$D:$D,'Cuadro 3'!$A:$A,Resumen!$E49)</f>
        <v>3.13</v>
      </c>
      <c r="H49" s="21" t="s">
        <v>89</v>
      </c>
      <c r="I49" s="22" t="s">
        <v>90</v>
      </c>
      <c r="O49" s="184" t="s">
        <v>355</v>
      </c>
      <c r="P49">
        <v>42.22</v>
      </c>
      <c r="S49" s="190"/>
    </row>
    <row r="50" spans="5:19" ht="13.5" customHeight="1" x14ac:dyDescent="0.25">
      <c r="E50" s="147" t="s">
        <v>246</v>
      </c>
      <c r="F50" s="145">
        <f>+SUMIFS('Cuadro 3'!$D:$D,'Cuadro 3'!$A:$A,Resumen!$E50)</f>
        <v>0</v>
      </c>
      <c r="H50" s="21" t="s">
        <v>93</v>
      </c>
      <c r="I50" s="22" t="s">
        <v>94</v>
      </c>
      <c r="O50" s="184" t="s">
        <v>356</v>
      </c>
      <c r="P50">
        <v>178.11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4" t="s">
        <v>357</v>
      </c>
      <c r="P51">
        <v>336.3</v>
      </c>
    </row>
    <row r="52" spans="5:19" ht="13.5" customHeight="1" x14ac:dyDescent="0.25">
      <c r="E52" s="147" t="s">
        <v>248</v>
      </c>
      <c r="F52" s="145">
        <f>+SUMIFS('Cuadro 3'!$D:$D,'Cuadro 3'!$A:$A,Resumen!$E52)</f>
        <v>-0.02</v>
      </c>
      <c r="H52" s="21" t="s">
        <v>97</v>
      </c>
      <c r="I52" s="22" t="s">
        <v>98</v>
      </c>
      <c r="O52" s="184" t="s">
        <v>352</v>
      </c>
      <c r="P52">
        <v>44.15</v>
      </c>
    </row>
    <row r="53" spans="5:19" x14ac:dyDescent="0.25">
      <c r="E53" s="147" t="s">
        <v>249</v>
      </c>
      <c r="F53" s="145">
        <f>+SUMIFS('Cuadro 3'!$D:$D,'Cuadro 3'!$A:$A,Resumen!$E53)</f>
        <v>0.03</v>
      </c>
      <c r="O53" s="184" t="s">
        <v>353</v>
      </c>
      <c r="P53">
        <v>125.05</v>
      </c>
    </row>
    <row r="54" spans="5:19" x14ac:dyDescent="0.25">
      <c r="E54" s="148" t="s">
        <v>52</v>
      </c>
      <c r="F54" s="145">
        <f>+SUMIFS('Cuadro 3'!$D:$D,'Cuadro 3'!$A:$A,Resumen!$E54)</f>
        <v>9.76</v>
      </c>
      <c r="O54" s="184" t="s">
        <v>358</v>
      </c>
      <c r="P54">
        <v>28.25</v>
      </c>
    </row>
    <row r="55" spans="5:19" x14ac:dyDescent="0.25">
      <c r="E55" s="147" t="s">
        <v>250</v>
      </c>
      <c r="F55" s="145">
        <f>+SUMIFS('Cuadro 3'!$D:$D,'Cuadro 3'!$A:$A,Resumen!$E55)</f>
        <v>0.08</v>
      </c>
      <c r="O55" s="184" t="s">
        <v>359</v>
      </c>
      <c r="P55">
        <v>23.58</v>
      </c>
    </row>
    <row r="56" spans="5:19" x14ac:dyDescent="0.25">
      <c r="E56" s="147" t="s">
        <v>251</v>
      </c>
      <c r="F56" s="145">
        <f>+SUMIFS('Cuadro 3'!$D:$D,'Cuadro 3'!$A:$A,Resumen!$E56)</f>
        <v>0.32</v>
      </c>
      <c r="O56" s="184" t="s">
        <v>360</v>
      </c>
      <c r="P56">
        <v>12.32</v>
      </c>
    </row>
    <row r="57" spans="5:19" x14ac:dyDescent="0.25">
      <c r="E57" s="147" t="s">
        <v>252</v>
      </c>
      <c r="F57" s="145">
        <f>+SUMIFS('Cuadro 3'!$D:$D,'Cuadro 3'!$A:$A,Resumen!$E57)</f>
        <v>0.01</v>
      </c>
      <c r="O57" s="184" t="s">
        <v>361</v>
      </c>
      <c r="P57">
        <v>10.029999999999999</v>
      </c>
    </row>
    <row r="58" spans="5:19" x14ac:dyDescent="0.25">
      <c r="E58" s="148" t="s">
        <v>204</v>
      </c>
      <c r="F58" s="145">
        <f>+SUMIFS('Cuadro 3'!$D:$D,'Cuadro 3'!$A:$A,Resumen!$E58)</f>
        <v>0.42</v>
      </c>
      <c r="O58" s="184" t="s">
        <v>363</v>
      </c>
      <c r="P58">
        <v>0</v>
      </c>
    </row>
    <row r="59" spans="5:19" x14ac:dyDescent="0.25">
      <c r="E59" s="148" t="s">
        <v>205</v>
      </c>
      <c r="F59" s="145">
        <f>+SUMIFS('Cuadro 3'!$D:$D,'Cuadro 3'!$A:$A,Resumen!$E59)</f>
        <v>0</v>
      </c>
      <c r="O59" s="184" t="s">
        <v>364</v>
      </c>
      <c r="P59">
        <v>61.59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4" t="s">
        <v>120</v>
      </c>
      <c r="B1" s="7"/>
    </row>
    <row r="2" spans="1:8" ht="15.75" thickBot="1" x14ac:dyDescent="0.3">
      <c r="A2" s="205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8"/>
      <c r="B1" s="206" t="s">
        <v>131</v>
      </c>
      <c r="C1" s="207"/>
      <c r="D1" s="206" t="s">
        <v>132</v>
      </c>
      <c r="E1" s="207"/>
      <c r="F1" s="206" t="s">
        <v>133</v>
      </c>
      <c r="G1" s="207"/>
      <c r="H1" s="206" t="s">
        <v>134</v>
      </c>
      <c r="I1" s="207"/>
      <c r="J1" s="206" t="s">
        <v>135</v>
      </c>
      <c r="K1" s="207"/>
      <c r="L1" s="206" t="s">
        <v>136</v>
      </c>
      <c r="M1" s="207"/>
      <c r="N1" s="206" t="s">
        <v>137</v>
      </c>
      <c r="O1" s="207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10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6" t="s">
        <v>137</v>
      </c>
      <c r="AF1" s="212"/>
      <c r="AG1" s="207"/>
      <c r="AI1" s="210" t="s">
        <v>142</v>
      </c>
      <c r="AJ1" s="210" t="s">
        <v>143</v>
      </c>
      <c r="AK1" s="206" t="s">
        <v>140</v>
      </c>
      <c r="AL1" s="207"/>
      <c r="AM1" s="206" t="s">
        <v>149</v>
      </c>
      <c r="AN1" s="207"/>
      <c r="AO1" s="206" t="s">
        <v>150</v>
      </c>
      <c r="AP1" s="207"/>
      <c r="AQ1" s="206" t="s">
        <v>151</v>
      </c>
      <c r="AR1" s="207"/>
      <c r="AS1" s="206" t="s">
        <v>28</v>
      </c>
      <c r="AT1" s="207"/>
      <c r="AU1" s="206" t="s">
        <v>137</v>
      </c>
      <c r="AV1" s="207"/>
    </row>
    <row r="2" spans="1:48" ht="27.75" thickBot="1" x14ac:dyDescent="0.3">
      <c r="A2" s="209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11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11"/>
      <c r="AJ2" s="211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10" t="s">
        <v>56</v>
      </c>
      <c r="AK3" s="204">
        <v>0</v>
      </c>
      <c r="AL3" s="204">
        <v>0.94</v>
      </c>
      <c r="AM3" s="204">
        <v>0.02</v>
      </c>
      <c r="AN3" s="204">
        <v>0.94</v>
      </c>
      <c r="AO3" s="204">
        <v>0.01</v>
      </c>
      <c r="AP3" s="204">
        <v>0.94</v>
      </c>
      <c r="AQ3" s="204">
        <v>0.01</v>
      </c>
      <c r="AR3" s="204">
        <v>0.94</v>
      </c>
      <c r="AS3" s="204" t="s">
        <v>139</v>
      </c>
      <c r="AT3" s="204" t="s">
        <v>139</v>
      </c>
      <c r="AU3" s="204">
        <v>0.01</v>
      </c>
      <c r="AV3" s="204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11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10" t="s">
        <v>56</v>
      </c>
      <c r="AK27" s="204">
        <v>1.58</v>
      </c>
      <c r="AL27" s="204">
        <v>0.32</v>
      </c>
      <c r="AM27" s="204">
        <v>3.27</v>
      </c>
      <c r="AN27" s="204">
        <v>0.36</v>
      </c>
      <c r="AO27" s="204">
        <v>1.8</v>
      </c>
      <c r="AP27" s="204">
        <v>0.38</v>
      </c>
      <c r="AQ27" s="204">
        <v>6.83</v>
      </c>
      <c r="AR27" s="204">
        <v>0.37</v>
      </c>
      <c r="AS27" s="204">
        <v>16.72</v>
      </c>
      <c r="AT27" s="204">
        <v>0.36</v>
      </c>
      <c r="AU27" s="204">
        <v>5.23</v>
      </c>
      <c r="AV27" s="204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11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10" t="s">
        <v>165</v>
      </c>
      <c r="AK31" s="204" t="s">
        <v>139</v>
      </c>
      <c r="AL31" s="204" t="s">
        <v>139</v>
      </c>
      <c r="AM31" s="204" t="s">
        <v>139</v>
      </c>
      <c r="AN31" s="204" t="s">
        <v>139</v>
      </c>
      <c r="AO31" s="204">
        <v>0</v>
      </c>
      <c r="AP31" s="204">
        <v>11.04</v>
      </c>
      <c r="AQ31" s="204">
        <v>0.01</v>
      </c>
      <c r="AR31" s="204">
        <v>11.04</v>
      </c>
      <c r="AS31" s="204">
        <v>0.01</v>
      </c>
      <c r="AT31" s="204">
        <v>11.04</v>
      </c>
      <c r="AU31" s="204">
        <v>0</v>
      </c>
      <c r="AV31" s="204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11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4" t="s">
        <v>142</v>
      </c>
      <c r="U2" s="204" t="s">
        <v>143</v>
      </c>
      <c r="V2" s="219" t="s">
        <v>140</v>
      </c>
      <c r="W2" s="220"/>
      <c r="X2" s="219" t="s">
        <v>149</v>
      </c>
      <c r="Y2" s="220"/>
      <c r="Z2" s="219" t="s">
        <v>150</v>
      </c>
      <c r="AA2" s="220"/>
      <c r="AB2" s="219" t="s">
        <v>151</v>
      </c>
      <c r="AC2" s="220"/>
      <c r="AD2" s="219" t="s">
        <v>28</v>
      </c>
      <c r="AE2" s="220"/>
      <c r="AF2" s="219" t="s">
        <v>137</v>
      </c>
      <c r="AG2" s="220"/>
    </row>
    <row r="3" spans="3:49" ht="27.75" thickBot="1" x14ac:dyDescent="0.3">
      <c r="C3" s="206" t="s">
        <v>131</v>
      </c>
      <c r="D3" s="207"/>
      <c r="E3" s="206" t="s">
        <v>132</v>
      </c>
      <c r="F3" s="207"/>
      <c r="G3" s="206" t="s">
        <v>133</v>
      </c>
      <c r="H3" s="207"/>
      <c r="I3" s="206" t="s">
        <v>134</v>
      </c>
      <c r="J3" s="207"/>
      <c r="K3" s="206" t="s">
        <v>135</v>
      </c>
      <c r="L3" s="207"/>
      <c r="M3" s="206" t="s">
        <v>136</v>
      </c>
      <c r="N3" s="207"/>
      <c r="O3" s="206" t="s">
        <v>137</v>
      </c>
      <c r="P3" s="207"/>
      <c r="Q3" s="96"/>
      <c r="T3" s="205"/>
      <c r="U3" s="205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1" t="s">
        <v>56</v>
      </c>
      <c r="V4" s="217">
        <v>0</v>
      </c>
      <c r="W4" s="217">
        <v>0.95</v>
      </c>
      <c r="X4" s="217">
        <v>0.01</v>
      </c>
      <c r="Y4" s="217">
        <v>0.95</v>
      </c>
      <c r="Z4" s="217">
        <v>0.01</v>
      </c>
      <c r="AA4" s="217">
        <v>0.95</v>
      </c>
      <c r="AB4" s="217">
        <v>0.01</v>
      </c>
      <c r="AC4" s="217">
        <v>0.95</v>
      </c>
      <c r="AD4" s="217" t="s">
        <v>139</v>
      </c>
      <c r="AE4" s="217" t="s">
        <v>139</v>
      </c>
      <c r="AF4" s="217">
        <v>0.01</v>
      </c>
      <c r="AG4" s="223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2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24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6" t="s">
        <v>56</v>
      </c>
      <c r="V29" s="225">
        <v>4.68</v>
      </c>
      <c r="W29" s="225">
        <v>0.36</v>
      </c>
      <c r="X29" s="225">
        <v>4.26</v>
      </c>
      <c r="Y29" s="225">
        <v>0.38</v>
      </c>
      <c r="Z29" s="225">
        <v>2.3199999999999998</v>
      </c>
      <c r="AA29" s="225">
        <v>0.39</v>
      </c>
      <c r="AB29" s="225">
        <v>6.53</v>
      </c>
      <c r="AC29" s="225">
        <v>0.38</v>
      </c>
      <c r="AD29" s="225">
        <v>9.1</v>
      </c>
      <c r="AE29" s="225">
        <v>0.39</v>
      </c>
      <c r="AF29" s="225">
        <v>4.63</v>
      </c>
      <c r="AG29" s="224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6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4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6" t="s">
        <v>165</v>
      </c>
      <c r="V32" s="225" t="s">
        <v>139</v>
      </c>
      <c r="W32" s="225" t="s">
        <v>139</v>
      </c>
      <c r="X32" s="225" t="s">
        <v>139</v>
      </c>
      <c r="Y32" s="225" t="s">
        <v>139</v>
      </c>
      <c r="Z32" s="225">
        <v>0</v>
      </c>
      <c r="AA32" s="225">
        <v>10.7</v>
      </c>
      <c r="AB32" s="225">
        <v>0.01</v>
      </c>
      <c r="AC32" s="225">
        <v>10.7</v>
      </c>
      <c r="AD32" s="225">
        <v>0.01</v>
      </c>
      <c r="AE32" s="225">
        <v>10.7</v>
      </c>
      <c r="AF32" s="225">
        <v>0</v>
      </c>
      <c r="AG32" s="224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6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4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7">
        <v>7.84</v>
      </c>
      <c r="K34" s="213">
        <v>0.01</v>
      </c>
      <c r="L34" s="213">
        <v>7.84</v>
      </c>
      <c r="M34" s="213">
        <v>0.01</v>
      </c>
      <c r="N34" s="213">
        <v>7.84</v>
      </c>
      <c r="O34" s="213">
        <v>0</v>
      </c>
      <c r="P34" s="215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8"/>
      <c r="K35" s="214"/>
      <c r="L35" s="214"/>
      <c r="M35" s="214"/>
      <c r="N35" s="214"/>
      <c r="O35" s="214"/>
      <c r="P35" s="216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4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5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6" t="s">
        <v>56</v>
      </c>
      <c r="E117" s="225">
        <v>1.52</v>
      </c>
      <c r="F117" s="225">
        <v>0.3</v>
      </c>
      <c r="G117" s="225">
        <v>3.44</v>
      </c>
      <c r="H117" s="225">
        <v>0.3</v>
      </c>
      <c r="I117" s="225">
        <v>2.36</v>
      </c>
      <c r="J117" s="225">
        <v>0.3</v>
      </c>
      <c r="K117" s="225">
        <v>6.22</v>
      </c>
      <c r="L117" s="225">
        <v>0.3</v>
      </c>
      <c r="M117" s="225">
        <v>7.13</v>
      </c>
      <c r="N117" s="225">
        <v>0.31</v>
      </c>
      <c r="O117" s="225">
        <v>3.59</v>
      </c>
      <c r="P117" s="224">
        <v>0.3</v>
      </c>
    </row>
    <row r="118" spans="3:16" x14ac:dyDescent="0.25">
      <c r="C118" s="103" t="s">
        <v>46</v>
      </c>
      <c r="D118" s="226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4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6" t="s">
        <v>165</v>
      </c>
      <c r="E121" s="225" t="s">
        <v>139</v>
      </c>
      <c r="F121" s="225" t="s">
        <v>139</v>
      </c>
      <c r="G121" s="225" t="s">
        <v>139</v>
      </c>
      <c r="H121" s="225" t="s">
        <v>139</v>
      </c>
      <c r="I121" s="225">
        <v>0</v>
      </c>
      <c r="J121" s="225">
        <v>7.85</v>
      </c>
      <c r="K121" s="225">
        <v>0.01</v>
      </c>
      <c r="L121" s="225">
        <v>7.85</v>
      </c>
      <c r="M121" s="225">
        <v>0.01</v>
      </c>
      <c r="N121" s="225">
        <v>7.85</v>
      </c>
      <c r="O121" s="225">
        <v>0</v>
      </c>
      <c r="P121" s="224">
        <v>7.85</v>
      </c>
    </row>
    <row r="122" spans="3:16" x14ac:dyDescent="0.25">
      <c r="C122" s="103" t="s">
        <v>49</v>
      </c>
      <c r="D122" s="226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4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4" t="s">
        <v>124</v>
      </c>
      <c r="B1" s="1"/>
      <c r="C1" s="204" t="s">
        <v>53</v>
      </c>
      <c r="D1" s="2" t="s">
        <v>28</v>
      </c>
    </row>
    <row r="2" spans="1:13" ht="49.5" customHeight="1" thickBot="1" x14ac:dyDescent="0.3">
      <c r="A2" s="205"/>
      <c r="B2" s="19"/>
      <c r="C2" s="205"/>
      <c r="D2" s="3" t="s">
        <v>54</v>
      </c>
    </row>
    <row r="3" spans="1:13" ht="15.75" customHeight="1" thickBot="1" x14ac:dyDescent="0.35">
      <c r="A3" s="5" t="s">
        <v>55</v>
      </c>
      <c r="B3" s="20"/>
      <c r="C3" s="230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1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9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9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2016-06-09T23:45:58Z</dcterms:modified>
</cp:coreProperties>
</file>