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5430" windowWidth="28830" windowHeight="5475" activeTab="4"/>
  </bookViews>
  <sheets>
    <sheet name="Cuadro 2 (columna AD-AC)" sheetId="11" r:id="rId1"/>
    <sheet name="Cuadro 3" sheetId="10" r:id="rId2"/>
    <sheet name="Cuadro 4" sheetId="8" r:id="rId3"/>
    <sheet name="Cuadro 7" sheetId="9" r:id="rId4"/>
    <sheet name="Resumen" sheetId="12" r:id="rId5"/>
    <sheet name="tipo y dur" sheetId="1" r:id="rId6"/>
    <sheet name="Hoja3" sheetId="7" r:id="rId7"/>
    <sheet name="Hoja1" sheetId="5" r:id="rId8"/>
    <sheet name="moneda" sheetId="2" r:id="rId9"/>
    <sheet name="rating" sheetId="3" r:id="rId10"/>
    <sheet name="Moneda AFP E+" sheetId="4" r:id="rId11"/>
    <sheet name="Hoja2" sheetId="6" r:id="rId12"/>
  </sheets>
  <definedNames>
    <definedName name="_xlnm._FilterDatabase" localSheetId="8" hidden="1">moneda!$A$3:$D$43</definedName>
  </definedNames>
  <calcPr calcId="145621" iterateCount="1"/>
</workbook>
</file>

<file path=xl/calcChain.xml><?xml version="1.0" encoding="utf-8"?>
<calcChain xmlns="http://schemas.openxmlformats.org/spreadsheetml/2006/main">
  <c r="R15" i="12" l="1"/>
  <c r="P31" i="12" l="1"/>
  <c r="M3" i="12"/>
  <c r="M27" i="12"/>
  <c r="M4" i="12"/>
  <c r="M5" i="12"/>
  <c r="M6" i="12"/>
  <c r="M7" i="12"/>
  <c r="M8" i="12"/>
  <c r="M9" i="12"/>
  <c r="M10" i="12"/>
  <c r="M11" i="12"/>
  <c r="M12" i="12"/>
  <c r="M13" i="12"/>
  <c r="M14" i="12"/>
  <c r="M15" i="12"/>
  <c r="P23" i="12" s="1"/>
  <c r="M16" i="12"/>
  <c r="M17" i="12"/>
  <c r="M18" i="12"/>
  <c r="M19" i="12"/>
  <c r="M20" i="12"/>
  <c r="M21" i="12"/>
  <c r="M22" i="12"/>
  <c r="M23" i="12"/>
  <c r="M24" i="12"/>
  <c r="M25" i="12"/>
  <c r="M28" i="12"/>
  <c r="M29" i="12"/>
  <c r="M31" i="12"/>
  <c r="P24" i="12" s="1"/>
  <c r="M32" i="12"/>
  <c r="M33" i="12"/>
  <c r="M34" i="12"/>
  <c r="M35" i="12"/>
  <c r="P26" i="12" s="1"/>
  <c r="M36" i="12"/>
  <c r="P27" i="12" s="1"/>
  <c r="M37" i="12"/>
  <c r="M38" i="12"/>
  <c r="P28" i="12" s="1"/>
  <c r="M39" i="12"/>
  <c r="M40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P10" i="12" s="1"/>
  <c r="T10" i="12" s="1"/>
  <c r="F41" i="12"/>
  <c r="F42" i="12"/>
  <c r="F43" i="12"/>
  <c r="F44" i="12"/>
  <c r="F45" i="12"/>
  <c r="F46" i="12"/>
  <c r="F47" i="12"/>
  <c r="F48" i="12"/>
  <c r="P9" i="12" s="1"/>
  <c r="T9" i="12" s="1"/>
  <c r="F49" i="12"/>
  <c r="F50" i="12"/>
  <c r="F51" i="12"/>
  <c r="F52" i="12"/>
  <c r="F53" i="12"/>
  <c r="F54" i="12"/>
  <c r="F55" i="12"/>
  <c r="F56" i="12"/>
  <c r="F57" i="12"/>
  <c r="F58" i="12"/>
  <c r="F59" i="12"/>
  <c r="F60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P7" i="12" s="1"/>
  <c r="T7" i="12" s="1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H18" i="1"/>
  <c r="Q25" i="12" l="1"/>
  <c r="Q21" i="12"/>
  <c r="Q20" i="12"/>
  <c r="T5" i="12"/>
  <c r="Q28" i="12"/>
  <c r="Q27" i="12"/>
  <c r="Q22" i="12"/>
  <c r="P19" i="12"/>
  <c r="P21" i="12"/>
  <c r="P20" i="12"/>
  <c r="P25" i="12"/>
  <c r="P22" i="12"/>
  <c r="P11" i="12"/>
  <c r="T11" i="12" s="1"/>
  <c r="Q6" i="12"/>
  <c r="Q5" i="12"/>
  <c r="P14" i="12"/>
  <c r="T14" i="12" s="1"/>
  <c r="P4" i="12"/>
  <c r="T4" i="12" s="1"/>
  <c r="R25" i="12" l="1"/>
  <c r="U5" i="12"/>
  <c r="P29" i="12"/>
  <c r="Q15" i="12"/>
  <c r="U15" i="12" s="1"/>
  <c r="P15" i="12"/>
  <c r="C62" i="1" l="1"/>
  <c r="C57" i="1"/>
  <c r="C56" i="1"/>
  <c r="D53" i="1"/>
  <c r="D52" i="1"/>
  <c r="C47" i="1"/>
  <c r="B62" i="1"/>
  <c r="N20" i="2" l="1"/>
  <c r="C19" i="1" l="1"/>
  <c r="D12" i="3" l="1"/>
  <c r="D11" i="3"/>
  <c r="C4" i="1" l="1"/>
  <c r="D8" i="3" l="1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D14" i="3" l="1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O19" i="2" l="1"/>
  <c r="M17" i="2"/>
  <c r="O21" i="2" l="1"/>
  <c r="O22" i="2"/>
  <c r="O20" i="2"/>
  <c r="G11" i="1"/>
  <c r="H18" i="4" l="1"/>
  <c r="H19" i="4"/>
  <c r="H20" i="4"/>
  <c r="G18" i="4"/>
  <c r="G20" i="4"/>
  <c r="G19" i="4"/>
  <c r="C5" i="1" l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F10" i="1" l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I24" i="2" l="1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G53" i="1" l="1"/>
  <c r="F15" i="1" s="1"/>
  <c r="H15" i="1" s="1"/>
  <c r="G20" i="2"/>
  <c r="I25" i="2"/>
  <c r="K19" i="2"/>
  <c r="G19" i="2"/>
  <c r="D14" i="4"/>
  <c r="G23" i="2"/>
  <c r="N24" i="2"/>
  <c r="G24" i="2" s="1"/>
  <c r="E18" i="4"/>
  <c r="F20" i="1" l="1"/>
  <c r="F22" i="1"/>
  <c r="J26" i="2"/>
  <c r="K23" i="2"/>
  <c r="K25" i="2" s="1"/>
  <c r="O24" i="2"/>
  <c r="J25" i="2"/>
  <c r="E14" i="4"/>
  <c r="F10" i="3"/>
  <c r="B4" i="2"/>
  <c r="J27" i="2" l="1"/>
  <c r="B40" i="2" l="1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</calcChain>
</file>

<file path=xl/sharedStrings.xml><?xml version="1.0" encoding="utf-8"?>
<sst xmlns="http://schemas.openxmlformats.org/spreadsheetml/2006/main" count="3058" uniqueCount="353">
  <si>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</si>
  <si>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</si>
  <si>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</si>
  <si>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</si>
  <si>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</si>
  <si>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</si>
  <si>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</si>
  <si>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</si>
  <si>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</si>
  <si>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</si>
  <si>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</si>
  <si>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</si>
  <si>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</si>
  <si>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</si>
  <si>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</si>
  <si>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</si>
  <si>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</si>
  <si>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</si>
  <si>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</si>
  <si>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</si>
  <si>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</si>
  <si>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</si>
  <si>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</si>
  <si>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</si>
  <si>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</si>
  <si>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</si>
  <si>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</si>
  <si>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</si>
  <si>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</si>
  <si>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</si>
  <si>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</si>
  <si>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</si>
  <si>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</si>
  <si>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</si>
  <si>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</si>
  <si>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</si>
  <si>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</si>
  <si>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</si>
  <si>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</si>
  <si>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</si>
  <si>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</si>
  <si>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</si>
  <si>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</si>
  <si>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</si>
  <si>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</si>
  <si>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</si>
  <si>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</si>
  <si>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</si>
  <si>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</si>
  <si>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</si>
  <si>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</si>
  <si>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</si>
  <si>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</si>
  <si>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</si>
  <si>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</si>
  <si>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</si>
  <si>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</si>
  <si>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</si>
  <si>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</si>
  <si>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</si>
  <si>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</si>
  <si>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</si>
  <si>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</si>
  <si>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</si>
  <si>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</si>
  <si>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</si>
  <si>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</si>
  <si>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</si>
  <si>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</si>
  <si>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</si>
  <si>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</si>
  <si>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</si>
  <si>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</si>
  <si>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</si>
  <si>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</si>
  <si>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</si>
  <si>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</si>
  <si>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</si>
  <si>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</si>
  <si>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</si>
  <si>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</si>
  <si>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</si>
  <si>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</si>
  <si>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</si>
  <si>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</si>
  <si>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</si>
  <si>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</si>
  <si>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</si>
  <si>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</si>
  <si>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</si>
  <si>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</si>
  <si>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</si>
  <si>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</si>
  <si>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</si>
  <si>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</si>
  <si>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</si>
  <si>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</si>
  <si>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</si>
  <si>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</si>
  <si>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</si>
  <si>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</si>
  <si>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</si>
  <si>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</si>
  <si>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</si>
  <si>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</si>
  <si>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</si>
  <si>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</si>
  <si>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</si>
  <si>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</si>
  <si>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</si>
  <si>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</si>
  <si>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</si>
  <si>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</si>
  <si>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</si>
  <si>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</si>
  <si>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</si>
  <si>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</si>
  <si>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</si>
  <si>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</si>
  <si>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</si>
  <si>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</si>
  <si>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</si>
  <si>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</si>
  <si>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</si>
  <si>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</si>
  <si>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</si>
  <si>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</si>
  <si>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</si>
  <si>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</si>
  <si>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</si>
  <si>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</si>
  <si>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</si>
  <si>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</si>
  <si>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</si>
  <si>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</si>
  <si>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</si>
  <si>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</si>
  <si>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</si>
  <si>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</si>
  <si>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</si>
  <si>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</si>
  <si>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</si>
  <si>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</si>
  <si>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</si>
  <si>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</si>
  <si>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</si>
  <si>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</si>
  <si>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</si>
  <si>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</si>
  <si>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</si>
  <si>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</si>
  <si>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</si>
  <si>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</si>
  <si>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</si>
  <si>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</si>
  <si>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</si>
  <si>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</si>
  <si>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</si>
  <si>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</si>
  <si>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</si>
  <si>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</si>
  <si>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</si>
  <si>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</si>
  <si>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</si>
  <si>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</si>
  <si>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</si>
  <si>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</si>
  <si>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</si>
  <si>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</si>
  <si>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</si>
  <si>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</si>
  <si>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</si>
  <si>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</si>
  <si>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</si>
  <si>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</si>
  <si>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</si>
  <si>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</si>
  <si>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</si>
  <si>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</si>
  <si>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</si>
  <si>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</si>
  <si>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</si>
  <si>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</si>
  <si>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</si>
  <si>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</si>
  <si>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</si>
  <si>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</si>
  <si>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</si>
  <si>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</si>
  <si>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</si>
  <si>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</si>
  <si>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</si>
  <si>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</si>
  <si>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</si>
  <si>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</si>
  <si>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</si>
  <si>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</si>
  <si>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</si>
  <si>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</si>
  <si>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</si>
  <si>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</si>
  <si>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</si>
  <si>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</si>
  <si>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</si>
  <si>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</si>
  <si>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</si>
  <si>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</si>
  <si>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</si>
  <si>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</si>
  <si>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</si>
  <si>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</si>
  <si>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</si>
  <si>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</si>
  <si>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</si>
  <si>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</si>
  <si>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</si>
  <si>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</si>
  <si>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</si>
  <si>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</si>
  <si>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</si>
  <si>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</si>
  <si>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</si>
  <si>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</si>
  <si>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</si>
  <si>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</si>
  <si>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</si>
  <si>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</si>
  <si>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</si>
  <si>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</si>
  <si>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</si>
  <si>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</si>
  <si>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</si>
  <si>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</si>
  <si>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</si>
  <si>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</si>
  <si>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</si>
  <si>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</si>
  <si>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</si>
  <si>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</si>
  <si>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</si>
  <si>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</si>
  <si>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</si>
  <si>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</si>
  <si>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</si>
  <si>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</si>
  <si>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</si>
  <si>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</si>
  <si>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</si>
  <si>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</si>
  <si>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</si>
  <si>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</si>
  <si>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</si>
  <si>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</si>
  <si>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</si>
  <si>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</si>
  <si>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</si>
  <si>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</si>
  <si>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</si>
  <si>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</si>
  <si>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</si>
  <si>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</si>
  <si>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</si>
  <si>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</si>
  <si>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</si>
  <si>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</si>
  <si>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Al 29-01-2016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</si>
  <si>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</si>
  <si>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</si>
  <si>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</si>
  <si>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</si>
  <si>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</si>
  <si>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</si>
  <si>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</si>
  <si>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</si>
  <si>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</si>
  <si>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</si>
  <si>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</si>
  <si>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</si>
  <si>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</si>
  <si>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</si>
  <si>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</si>
  <si>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</si>
  <si>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</si>
  <si>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</si>
  <si>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</si>
  <si>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</si>
  <si>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</si>
  <si>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</si>
  <si>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</si>
  <si>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</si>
  <si>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</si>
  <si>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</si>
  <si>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</si>
  <si>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</si>
  <si>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</si>
  <si>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</si>
  <si>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</si>
  <si>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</si>
  <si>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</si>
  <si>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</si>
  <si>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</si>
  <si>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</si>
  <si>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</si>
  <si>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</si>
  <si>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</si>
  <si>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</si>
  <si>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</si>
  <si>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</si>
  <si>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</si>
  <si>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</si>
  <si>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</si>
  <si>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</si>
  <si>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</si>
  <si>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</si>
  <si>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</si>
  <si>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</si>
  <si>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</si>
  <si>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</si>
  <si>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</si>
  <si>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</si>
  <si>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</si>
  <si>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</si>
  <si>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</si>
  <si>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</si>
  <si>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</si>
  <si>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</si>
  <si>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</si>
  <si>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</si>
  <si>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</si>
  <si>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</si>
  <si>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</si>
  <si>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</si>
  <si>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</si>
  <si>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</si>
  <si>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</si>
  <si>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</si>
  <si>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Derivatives</t>
  </si>
  <si>
    <t>USDCLP Compra</t>
  </si>
  <si>
    <t>USDCLP Venta</t>
  </si>
  <si>
    <t>UFCLP Compra</t>
  </si>
  <si>
    <t>UFCLP Venta</t>
  </si>
  <si>
    <t>JPYCLP Compra</t>
  </si>
  <si>
    <t>JPYCLP Venta</t>
  </si>
  <si>
    <t>EURCLP Compra</t>
  </si>
  <si>
    <t>EURCLP Venta</t>
  </si>
  <si>
    <t>BRLCLP Compra</t>
  </si>
  <si>
    <t>BRLCLP Venta</t>
  </si>
  <si>
    <t>GBPCLP Compra</t>
  </si>
  <si>
    <t>GBPCLP Venta</t>
  </si>
  <si>
    <t>MXNCLP Compra</t>
  </si>
  <si>
    <t>MXNCLP Venta</t>
  </si>
  <si>
    <t>Asset Class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</si>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</sst>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6" fontId="0" fillId="0" borderId="35" xfId="0" applyNumberForma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2" fontId="0" fillId="0" borderId="0" xfId="2" applyNumberFormat="1" applyFont="1"/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workbookViewId="0"/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265</v>
      </c>
      <c r="C2" s="138">
        <v>1</v>
      </c>
      <c r="D2" s="137" t="s">
        <v>1</v>
      </c>
      <c r="E2" s="138">
        <v>98000000</v>
      </c>
      <c r="F2" s="137" t="s">
        <v>266</v>
      </c>
      <c r="G2" s="137" t="s">
        <v>131</v>
      </c>
      <c r="H2" s="138">
        <v>3910.97</v>
      </c>
      <c r="I2" s="138">
        <v>92.91</v>
      </c>
      <c r="J2" s="138">
        <v>22056.18</v>
      </c>
      <c r="K2" s="138">
        <v>92.36</v>
      </c>
    </row>
    <row r="3" spans="1:11" x14ac:dyDescent="0.25">
      <c r="A3" s="139" t="s">
        <v>264</v>
      </c>
      <c r="B3" s="139" t="s">
        <v>265</v>
      </c>
      <c r="C3" s="140">
        <v>1</v>
      </c>
      <c r="D3" s="139" t="s">
        <v>1</v>
      </c>
      <c r="E3" s="140">
        <v>76240079</v>
      </c>
      <c r="F3" s="139" t="s">
        <v>267</v>
      </c>
      <c r="G3" s="139" t="s">
        <v>132</v>
      </c>
      <c r="H3" s="140">
        <v>6620.78</v>
      </c>
      <c r="I3" s="140">
        <v>92.91</v>
      </c>
      <c r="J3" s="140">
        <v>22056.18</v>
      </c>
      <c r="K3" s="140">
        <v>92.36</v>
      </c>
    </row>
    <row r="4" spans="1:11" x14ac:dyDescent="0.25">
      <c r="A4" s="137" t="s">
        <v>264</v>
      </c>
      <c r="B4" s="137" t="s">
        <v>265</v>
      </c>
      <c r="C4" s="138">
        <v>1</v>
      </c>
      <c r="D4" s="137" t="s">
        <v>1</v>
      </c>
      <c r="E4" s="138">
        <v>98000100</v>
      </c>
      <c r="F4" s="137" t="s">
        <v>268</v>
      </c>
      <c r="G4" s="137" t="s">
        <v>133</v>
      </c>
      <c r="H4" s="138">
        <v>6223.58</v>
      </c>
      <c r="I4" s="138">
        <v>90.49</v>
      </c>
      <c r="J4" s="138">
        <v>22056.18</v>
      </c>
      <c r="K4" s="138">
        <v>92.36</v>
      </c>
    </row>
    <row r="5" spans="1:11" x14ac:dyDescent="0.25">
      <c r="A5" s="139" t="s">
        <v>264</v>
      </c>
      <c r="B5" s="139" t="s">
        <v>265</v>
      </c>
      <c r="C5" s="140">
        <v>1</v>
      </c>
      <c r="D5" s="139" t="s">
        <v>1</v>
      </c>
      <c r="E5" s="140">
        <v>76762250</v>
      </c>
      <c r="F5" s="139" t="s">
        <v>269</v>
      </c>
      <c r="G5" s="139" t="s">
        <v>134</v>
      </c>
      <c r="H5" s="140">
        <v>473.32</v>
      </c>
      <c r="I5" s="140">
        <v>96.28</v>
      </c>
      <c r="J5" s="140">
        <v>22056.18</v>
      </c>
      <c r="K5" s="140">
        <v>92.36</v>
      </c>
    </row>
    <row r="6" spans="1:11" x14ac:dyDescent="0.25">
      <c r="A6" s="137" t="s">
        <v>264</v>
      </c>
      <c r="B6" s="137" t="s">
        <v>265</v>
      </c>
      <c r="C6" s="138">
        <v>1</v>
      </c>
      <c r="D6" s="137" t="s">
        <v>1</v>
      </c>
      <c r="E6" s="138">
        <v>98001200</v>
      </c>
      <c r="F6" s="137" t="s">
        <v>270</v>
      </c>
      <c r="G6" s="137" t="s">
        <v>135</v>
      </c>
      <c r="H6" s="138">
        <v>491.22</v>
      </c>
      <c r="I6" s="138">
        <v>93.8</v>
      </c>
      <c r="J6" s="138">
        <v>22056.18</v>
      </c>
      <c r="K6" s="138">
        <v>92.36</v>
      </c>
    </row>
    <row r="7" spans="1:11" x14ac:dyDescent="0.25">
      <c r="A7" s="139" t="s">
        <v>264</v>
      </c>
      <c r="B7" s="139" t="s">
        <v>265</v>
      </c>
      <c r="C7" s="140">
        <v>1</v>
      </c>
      <c r="D7" s="139" t="s">
        <v>1</v>
      </c>
      <c r="E7" s="140">
        <v>76265736</v>
      </c>
      <c r="F7" s="139" t="s">
        <v>268</v>
      </c>
      <c r="G7" s="139" t="s">
        <v>136</v>
      </c>
      <c r="H7" s="140">
        <v>4336.3100000000004</v>
      </c>
      <c r="I7" s="140">
        <v>93.21</v>
      </c>
      <c r="J7" s="140">
        <v>22056.18</v>
      </c>
      <c r="K7" s="140">
        <v>92.36</v>
      </c>
    </row>
    <row r="8" spans="1:11" x14ac:dyDescent="0.25">
      <c r="A8" s="137" t="s">
        <v>264</v>
      </c>
      <c r="B8" s="137" t="s">
        <v>265</v>
      </c>
      <c r="C8" s="138">
        <v>2</v>
      </c>
      <c r="D8" s="137" t="s">
        <v>271</v>
      </c>
      <c r="E8" s="138">
        <v>98000000</v>
      </c>
      <c r="F8" s="137" t="s">
        <v>266</v>
      </c>
      <c r="G8" s="137" t="s">
        <v>131</v>
      </c>
      <c r="H8" s="138">
        <v>30.55</v>
      </c>
      <c r="I8" s="138">
        <v>0.73</v>
      </c>
      <c r="J8" s="138">
        <v>210.59</v>
      </c>
      <c r="K8" s="138">
        <v>0.88</v>
      </c>
    </row>
    <row r="9" spans="1:11" x14ac:dyDescent="0.25">
      <c r="A9" s="139" t="s">
        <v>264</v>
      </c>
      <c r="B9" s="139" t="s">
        <v>265</v>
      </c>
      <c r="C9" s="140">
        <v>2</v>
      </c>
      <c r="D9" s="139" t="s">
        <v>271</v>
      </c>
      <c r="E9" s="140">
        <v>76240079</v>
      </c>
      <c r="F9" s="139" t="s">
        <v>267</v>
      </c>
      <c r="G9" s="139" t="s">
        <v>132</v>
      </c>
      <c r="H9" s="140">
        <v>64.91</v>
      </c>
      <c r="I9" s="140">
        <v>0.91</v>
      </c>
      <c r="J9" s="140">
        <v>210.59</v>
      </c>
      <c r="K9" s="140">
        <v>0.88</v>
      </c>
    </row>
    <row r="10" spans="1:11" x14ac:dyDescent="0.25">
      <c r="A10" s="137" t="s">
        <v>264</v>
      </c>
      <c r="B10" s="137" t="s">
        <v>265</v>
      </c>
      <c r="C10" s="138">
        <v>2</v>
      </c>
      <c r="D10" s="137" t="s">
        <v>271</v>
      </c>
      <c r="E10" s="138">
        <v>98000100</v>
      </c>
      <c r="F10" s="137" t="s">
        <v>268</v>
      </c>
      <c r="G10" s="137" t="s">
        <v>133</v>
      </c>
      <c r="H10" s="138">
        <v>67.92</v>
      </c>
      <c r="I10" s="138">
        <v>0.99</v>
      </c>
      <c r="J10" s="138">
        <v>210.59</v>
      </c>
      <c r="K10" s="138">
        <v>0.88</v>
      </c>
    </row>
    <row r="11" spans="1:11" x14ac:dyDescent="0.25">
      <c r="A11" s="139" t="s">
        <v>264</v>
      </c>
      <c r="B11" s="139" t="s">
        <v>265</v>
      </c>
      <c r="C11" s="140">
        <v>2</v>
      </c>
      <c r="D11" s="139" t="s">
        <v>271</v>
      </c>
      <c r="E11" s="140">
        <v>76762250</v>
      </c>
      <c r="F11" s="139" t="s">
        <v>269</v>
      </c>
      <c r="G11" s="139" t="s">
        <v>134</v>
      </c>
      <c r="H11" s="140">
        <v>4.1500000000000004</v>
      </c>
      <c r="I11" s="140">
        <v>0.84</v>
      </c>
      <c r="J11" s="140">
        <v>210.59</v>
      </c>
      <c r="K11" s="140">
        <v>0.88</v>
      </c>
    </row>
    <row r="12" spans="1:11" x14ac:dyDescent="0.25">
      <c r="A12" s="137" t="s">
        <v>264</v>
      </c>
      <c r="B12" s="137" t="s">
        <v>265</v>
      </c>
      <c r="C12" s="138">
        <v>2</v>
      </c>
      <c r="D12" s="137" t="s">
        <v>271</v>
      </c>
      <c r="E12" s="138">
        <v>98001200</v>
      </c>
      <c r="F12" s="137" t="s">
        <v>270</v>
      </c>
      <c r="G12" s="137" t="s">
        <v>135</v>
      </c>
      <c r="H12" s="138">
        <v>3.84</v>
      </c>
      <c r="I12" s="138">
        <v>0.73</v>
      </c>
      <c r="J12" s="138">
        <v>210.59</v>
      </c>
      <c r="K12" s="138">
        <v>0.88</v>
      </c>
    </row>
    <row r="13" spans="1:11" x14ac:dyDescent="0.25">
      <c r="A13" s="139" t="s">
        <v>264</v>
      </c>
      <c r="B13" s="139" t="s">
        <v>265</v>
      </c>
      <c r="C13" s="140">
        <v>2</v>
      </c>
      <c r="D13" s="139" t="s">
        <v>271</v>
      </c>
      <c r="E13" s="140">
        <v>76265736</v>
      </c>
      <c r="F13" s="139" t="s">
        <v>268</v>
      </c>
      <c r="G13" s="139" t="s">
        <v>136</v>
      </c>
      <c r="H13" s="140">
        <v>39.229999999999997</v>
      </c>
      <c r="I13" s="140">
        <v>0.84</v>
      </c>
      <c r="J13" s="140">
        <v>210.59</v>
      </c>
      <c r="K13" s="140">
        <v>0.88</v>
      </c>
    </row>
    <row r="14" spans="1:11" x14ac:dyDescent="0.25">
      <c r="A14" s="137" t="s">
        <v>264</v>
      </c>
      <c r="B14" s="137" t="s">
        <v>265</v>
      </c>
      <c r="C14" s="138">
        <v>3</v>
      </c>
      <c r="D14" s="137" t="s">
        <v>25</v>
      </c>
      <c r="E14" s="138">
        <v>98000000</v>
      </c>
      <c r="F14" s="137" t="s">
        <v>266</v>
      </c>
      <c r="G14" s="137" t="s">
        <v>131</v>
      </c>
      <c r="H14" s="138">
        <v>30.55</v>
      </c>
      <c r="I14" s="138">
        <v>0.73</v>
      </c>
      <c r="J14" s="138">
        <v>210.59</v>
      </c>
      <c r="K14" s="138">
        <v>0.88</v>
      </c>
    </row>
    <row r="15" spans="1:11" x14ac:dyDescent="0.25">
      <c r="A15" s="139" t="s">
        <v>264</v>
      </c>
      <c r="B15" s="139" t="s">
        <v>265</v>
      </c>
      <c r="C15" s="140">
        <v>3</v>
      </c>
      <c r="D15" s="139" t="s">
        <v>25</v>
      </c>
      <c r="E15" s="140">
        <v>76240079</v>
      </c>
      <c r="F15" s="139" t="s">
        <v>267</v>
      </c>
      <c r="G15" s="139" t="s">
        <v>132</v>
      </c>
      <c r="H15" s="140">
        <v>64.91</v>
      </c>
      <c r="I15" s="140">
        <v>0.91</v>
      </c>
      <c r="J15" s="140">
        <v>210.59</v>
      </c>
      <c r="K15" s="140">
        <v>0.88</v>
      </c>
    </row>
    <row r="16" spans="1:11" x14ac:dyDescent="0.25">
      <c r="A16" s="137" t="s">
        <v>264</v>
      </c>
      <c r="B16" s="137" t="s">
        <v>265</v>
      </c>
      <c r="C16" s="138">
        <v>3</v>
      </c>
      <c r="D16" s="137" t="s">
        <v>25</v>
      </c>
      <c r="E16" s="138">
        <v>98000100</v>
      </c>
      <c r="F16" s="137" t="s">
        <v>268</v>
      </c>
      <c r="G16" s="137" t="s">
        <v>133</v>
      </c>
      <c r="H16" s="138">
        <v>67.92</v>
      </c>
      <c r="I16" s="138">
        <v>0.99</v>
      </c>
      <c r="J16" s="138">
        <v>210.59</v>
      </c>
      <c r="K16" s="138">
        <v>0.88</v>
      </c>
    </row>
    <row r="17" spans="1:11" x14ac:dyDescent="0.25">
      <c r="A17" s="139" t="s">
        <v>264</v>
      </c>
      <c r="B17" s="139" t="s">
        <v>265</v>
      </c>
      <c r="C17" s="140">
        <v>3</v>
      </c>
      <c r="D17" s="139" t="s">
        <v>25</v>
      </c>
      <c r="E17" s="140">
        <v>76762250</v>
      </c>
      <c r="F17" s="139" t="s">
        <v>269</v>
      </c>
      <c r="G17" s="139" t="s">
        <v>134</v>
      </c>
      <c r="H17" s="140">
        <v>4.1500000000000004</v>
      </c>
      <c r="I17" s="140">
        <v>0.84</v>
      </c>
      <c r="J17" s="140">
        <v>210.59</v>
      </c>
      <c r="K17" s="140">
        <v>0.88</v>
      </c>
    </row>
    <row r="18" spans="1:11" x14ac:dyDescent="0.25">
      <c r="A18" s="137" t="s">
        <v>264</v>
      </c>
      <c r="B18" s="137" t="s">
        <v>265</v>
      </c>
      <c r="C18" s="138">
        <v>3</v>
      </c>
      <c r="D18" s="137" t="s">
        <v>25</v>
      </c>
      <c r="E18" s="138">
        <v>98001200</v>
      </c>
      <c r="F18" s="137" t="s">
        <v>270</v>
      </c>
      <c r="G18" s="137" t="s">
        <v>135</v>
      </c>
      <c r="H18" s="138">
        <v>3.84</v>
      </c>
      <c r="I18" s="138">
        <v>0.73</v>
      </c>
      <c r="J18" s="138">
        <v>210.59</v>
      </c>
      <c r="K18" s="138">
        <v>0.88</v>
      </c>
    </row>
    <row r="19" spans="1:11" x14ac:dyDescent="0.25">
      <c r="A19" s="139" t="s">
        <v>264</v>
      </c>
      <c r="B19" s="139" t="s">
        <v>265</v>
      </c>
      <c r="C19" s="140">
        <v>3</v>
      </c>
      <c r="D19" s="139" t="s">
        <v>25</v>
      </c>
      <c r="E19" s="140">
        <v>76265736</v>
      </c>
      <c r="F19" s="139" t="s">
        <v>268</v>
      </c>
      <c r="G19" s="139" t="s">
        <v>136</v>
      </c>
      <c r="H19" s="140">
        <v>39.229999999999997</v>
      </c>
      <c r="I19" s="140">
        <v>0.84</v>
      </c>
      <c r="J19" s="140">
        <v>210.59</v>
      </c>
      <c r="K19" s="140">
        <v>0.88</v>
      </c>
    </row>
    <row r="20" spans="1:11" x14ac:dyDescent="0.25">
      <c r="A20" s="137" t="s">
        <v>264</v>
      </c>
      <c r="B20" s="137" t="s">
        <v>265</v>
      </c>
      <c r="C20" s="138">
        <v>4</v>
      </c>
      <c r="D20" s="137" t="s">
        <v>272</v>
      </c>
      <c r="E20" s="138">
        <v>98000000</v>
      </c>
      <c r="F20" s="137" t="s">
        <v>266</v>
      </c>
      <c r="G20" s="137" t="s">
        <v>131</v>
      </c>
      <c r="H20" s="138"/>
      <c r="I20" s="138"/>
      <c r="J20" s="138"/>
      <c r="K20" s="138"/>
    </row>
    <row r="21" spans="1:11" x14ac:dyDescent="0.25">
      <c r="A21" s="139" t="s">
        <v>264</v>
      </c>
      <c r="B21" s="139" t="s">
        <v>265</v>
      </c>
      <c r="C21" s="140">
        <v>4</v>
      </c>
      <c r="D21" s="139" t="s">
        <v>272</v>
      </c>
      <c r="E21" s="140">
        <v>76240079</v>
      </c>
      <c r="F21" s="139" t="s">
        <v>267</v>
      </c>
      <c r="G21" s="139" t="s">
        <v>132</v>
      </c>
      <c r="H21" s="140"/>
      <c r="I21" s="140"/>
      <c r="J21" s="140"/>
      <c r="K21" s="140"/>
    </row>
    <row r="22" spans="1:11" x14ac:dyDescent="0.25">
      <c r="A22" s="137" t="s">
        <v>264</v>
      </c>
      <c r="B22" s="137" t="s">
        <v>265</v>
      </c>
      <c r="C22" s="138">
        <v>4</v>
      </c>
      <c r="D22" s="137" t="s">
        <v>272</v>
      </c>
      <c r="E22" s="138">
        <v>98000100</v>
      </c>
      <c r="F22" s="137" t="s">
        <v>268</v>
      </c>
      <c r="G22" s="137" t="s">
        <v>133</v>
      </c>
      <c r="H22" s="138"/>
      <c r="I22" s="138"/>
      <c r="J22" s="138"/>
      <c r="K22" s="138"/>
    </row>
    <row r="23" spans="1:11" x14ac:dyDescent="0.25">
      <c r="A23" s="139" t="s">
        <v>264</v>
      </c>
      <c r="B23" s="139" t="s">
        <v>265</v>
      </c>
      <c r="C23" s="140">
        <v>4</v>
      </c>
      <c r="D23" s="139" t="s">
        <v>272</v>
      </c>
      <c r="E23" s="140">
        <v>76762250</v>
      </c>
      <c r="F23" s="139" t="s">
        <v>269</v>
      </c>
      <c r="G23" s="139" t="s">
        <v>134</v>
      </c>
      <c r="H23" s="140"/>
      <c r="I23" s="140"/>
      <c r="J23" s="140"/>
      <c r="K23" s="140"/>
    </row>
    <row r="24" spans="1:11" x14ac:dyDescent="0.25">
      <c r="A24" s="137" t="s">
        <v>264</v>
      </c>
      <c r="B24" s="137" t="s">
        <v>265</v>
      </c>
      <c r="C24" s="138">
        <v>4</v>
      </c>
      <c r="D24" s="137" t="s">
        <v>272</v>
      </c>
      <c r="E24" s="138">
        <v>98001200</v>
      </c>
      <c r="F24" s="137" t="s">
        <v>270</v>
      </c>
      <c r="G24" s="137" t="s">
        <v>135</v>
      </c>
      <c r="H24" s="138"/>
      <c r="I24" s="138"/>
      <c r="J24" s="138"/>
      <c r="K24" s="138"/>
    </row>
    <row r="25" spans="1:11" x14ac:dyDescent="0.25">
      <c r="A25" s="139" t="s">
        <v>264</v>
      </c>
      <c r="B25" s="139" t="s">
        <v>265</v>
      </c>
      <c r="C25" s="140">
        <v>4</v>
      </c>
      <c r="D25" s="139" t="s">
        <v>272</v>
      </c>
      <c r="E25" s="140">
        <v>76265736</v>
      </c>
      <c r="F25" s="139" t="s">
        <v>268</v>
      </c>
      <c r="G25" s="139" t="s">
        <v>136</v>
      </c>
      <c r="H25" s="140"/>
      <c r="I25" s="140"/>
      <c r="J25" s="140"/>
      <c r="K25" s="140"/>
    </row>
    <row r="26" spans="1:11" x14ac:dyDescent="0.25">
      <c r="A26" s="137" t="s">
        <v>264</v>
      </c>
      <c r="B26" s="137" t="s">
        <v>265</v>
      </c>
      <c r="C26" s="138">
        <v>5</v>
      </c>
      <c r="D26" s="137" t="s">
        <v>273</v>
      </c>
      <c r="E26" s="138">
        <v>98000000</v>
      </c>
      <c r="F26" s="137" t="s">
        <v>266</v>
      </c>
      <c r="G26" s="137" t="s">
        <v>131</v>
      </c>
      <c r="H26" s="138">
        <v>3874.17</v>
      </c>
      <c r="I26" s="138">
        <v>92.04</v>
      </c>
      <c r="J26" s="138">
        <v>21853.37</v>
      </c>
      <c r="K26" s="138">
        <v>91.51</v>
      </c>
    </row>
    <row r="27" spans="1:11" x14ac:dyDescent="0.25">
      <c r="A27" s="139" t="s">
        <v>264</v>
      </c>
      <c r="B27" s="139" t="s">
        <v>265</v>
      </c>
      <c r="C27" s="140">
        <v>5</v>
      </c>
      <c r="D27" s="139" t="s">
        <v>273</v>
      </c>
      <c r="E27" s="140">
        <v>76240079</v>
      </c>
      <c r="F27" s="139" t="s">
        <v>267</v>
      </c>
      <c r="G27" s="139" t="s">
        <v>132</v>
      </c>
      <c r="H27" s="140">
        <v>6576.7</v>
      </c>
      <c r="I27" s="140">
        <v>92.29</v>
      </c>
      <c r="J27" s="140">
        <v>21853.37</v>
      </c>
      <c r="K27" s="140">
        <v>91.51</v>
      </c>
    </row>
    <row r="28" spans="1:11" x14ac:dyDescent="0.25">
      <c r="A28" s="137" t="s">
        <v>264</v>
      </c>
      <c r="B28" s="137" t="s">
        <v>265</v>
      </c>
      <c r="C28" s="138">
        <v>5</v>
      </c>
      <c r="D28" s="137" t="s">
        <v>273</v>
      </c>
      <c r="E28" s="138">
        <v>98000100</v>
      </c>
      <c r="F28" s="137" t="s">
        <v>268</v>
      </c>
      <c r="G28" s="137" t="s">
        <v>133</v>
      </c>
      <c r="H28" s="138">
        <v>6143.64</v>
      </c>
      <c r="I28" s="138">
        <v>89.32</v>
      </c>
      <c r="J28" s="138">
        <v>21853.37</v>
      </c>
      <c r="K28" s="138">
        <v>91.51</v>
      </c>
    </row>
    <row r="29" spans="1:11" x14ac:dyDescent="0.25">
      <c r="A29" s="139" t="s">
        <v>264</v>
      </c>
      <c r="B29" s="139" t="s">
        <v>265</v>
      </c>
      <c r="C29" s="140">
        <v>5</v>
      </c>
      <c r="D29" s="139" t="s">
        <v>273</v>
      </c>
      <c r="E29" s="140">
        <v>76762250</v>
      </c>
      <c r="F29" s="139" t="s">
        <v>269</v>
      </c>
      <c r="G29" s="139" t="s">
        <v>134</v>
      </c>
      <c r="H29" s="140">
        <v>468.81</v>
      </c>
      <c r="I29" s="140">
        <v>95.36</v>
      </c>
      <c r="J29" s="140">
        <v>21853.37</v>
      </c>
      <c r="K29" s="140">
        <v>91.51</v>
      </c>
    </row>
    <row r="30" spans="1:11" x14ac:dyDescent="0.25">
      <c r="A30" s="137" t="s">
        <v>264</v>
      </c>
      <c r="B30" s="137" t="s">
        <v>265</v>
      </c>
      <c r="C30" s="138">
        <v>5</v>
      </c>
      <c r="D30" s="137" t="s">
        <v>273</v>
      </c>
      <c r="E30" s="138">
        <v>98001200</v>
      </c>
      <c r="F30" s="137" t="s">
        <v>270</v>
      </c>
      <c r="G30" s="137" t="s">
        <v>135</v>
      </c>
      <c r="H30" s="138">
        <v>487.18</v>
      </c>
      <c r="I30" s="138">
        <v>93.03</v>
      </c>
      <c r="J30" s="138">
        <v>21853.37</v>
      </c>
      <c r="K30" s="138">
        <v>91.51</v>
      </c>
    </row>
    <row r="31" spans="1:11" x14ac:dyDescent="0.25">
      <c r="A31" s="139" t="s">
        <v>264</v>
      </c>
      <c r="B31" s="139" t="s">
        <v>265</v>
      </c>
      <c r="C31" s="140">
        <v>5</v>
      </c>
      <c r="D31" s="139" t="s">
        <v>273</v>
      </c>
      <c r="E31" s="140">
        <v>76265736</v>
      </c>
      <c r="F31" s="139" t="s">
        <v>268</v>
      </c>
      <c r="G31" s="139" t="s">
        <v>136</v>
      </c>
      <c r="H31" s="140">
        <v>4302.88</v>
      </c>
      <c r="I31" s="140">
        <v>92.49</v>
      </c>
      <c r="J31" s="140">
        <v>21853.37</v>
      </c>
      <c r="K31" s="140">
        <v>91.51</v>
      </c>
    </row>
    <row r="32" spans="1:11" x14ac:dyDescent="0.25">
      <c r="A32" s="137" t="s">
        <v>264</v>
      </c>
      <c r="B32" s="137" t="s">
        <v>265</v>
      </c>
      <c r="C32" s="138">
        <v>6</v>
      </c>
      <c r="D32" s="137" t="s">
        <v>274</v>
      </c>
      <c r="E32" s="138">
        <v>98000000</v>
      </c>
      <c r="F32" s="137" t="s">
        <v>266</v>
      </c>
      <c r="G32" s="137" t="s">
        <v>131</v>
      </c>
      <c r="H32" s="138">
        <v>476.95</v>
      </c>
      <c r="I32" s="138">
        <v>11.33</v>
      </c>
      <c r="J32" s="138">
        <v>2900.01</v>
      </c>
      <c r="K32" s="138">
        <v>12.14</v>
      </c>
    </row>
    <row r="33" spans="1:11" x14ac:dyDescent="0.25">
      <c r="A33" s="139" t="s">
        <v>264</v>
      </c>
      <c r="B33" s="139" t="s">
        <v>265</v>
      </c>
      <c r="C33" s="140">
        <v>6</v>
      </c>
      <c r="D33" s="139" t="s">
        <v>274</v>
      </c>
      <c r="E33" s="140">
        <v>76240079</v>
      </c>
      <c r="F33" s="139" t="s">
        <v>267</v>
      </c>
      <c r="G33" s="139" t="s">
        <v>132</v>
      </c>
      <c r="H33" s="140">
        <v>1181</v>
      </c>
      <c r="I33" s="140">
        <v>16.57</v>
      </c>
      <c r="J33" s="140">
        <v>2900.01</v>
      </c>
      <c r="K33" s="140">
        <v>12.14</v>
      </c>
    </row>
    <row r="34" spans="1:11" x14ac:dyDescent="0.25">
      <c r="A34" s="137" t="s">
        <v>264</v>
      </c>
      <c r="B34" s="137" t="s">
        <v>265</v>
      </c>
      <c r="C34" s="138">
        <v>6</v>
      </c>
      <c r="D34" s="137" t="s">
        <v>274</v>
      </c>
      <c r="E34" s="138">
        <v>98000100</v>
      </c>
      <c r="F34" s="137" t="s">
        <v>268</v>
      </c>
      <c r="G34" s="137" t="s">
        <v>133</v>
      </c>
      <c r="H34" s="138">
        <v>582.82000000000005</v>
      </c>
      <c r="I34" s="138">
        <v>8.4700000000000006</v>
      </c>
      <c r="J34" s="138">
        <v>2900.01</v>
      </c>
      <c r="K34" s="138">
        <v>12.14</v>
      </c>
    </row>
    <row r="35" spans="1:11" x14ac:dyDescent="0.25">
      <c r="A35" s="139" t="s">
        <v>264</v>
      </c>
      <c r="B35" s="139" t="s">
        <v>265</v>
      </c>
      <c r="C35" s="140">
        <v>6</v>
      </c>
      <c r="D35" s="139" t="s">
        <v>274</v>
      </c>
      <c r="E35" s="140">
        <v>76762250</v>
      </c>
      <c r="F35" s="139" t="s">
        <v>269</v>
      </c>
      <c r="G35" s="139" t="s">
        <v>134</v>
      </c>
      <c r="H35" s="140">
        <v>127.13</v>
      </c>
      <c r="I35" s="140">
        <v>25.86</v>
      </c>
      <c r="J35" s="140">
        <v>2900.01</v>
      </c>
      <c r="K35" s="140">
        <v>12.14</v>
      </c>
    </row>
    <row r="36" spans="1:11" x14ac:dyDescent="0.25">
      <c r="A36" s="137" t="s">
        <v>264</v>
      </c>
      <c r="B36" s="137" t="s">
        <v>265</v>
      </c>
      <c r="C36" s="138">
        <v>6</v>
      </c>
      <c r="D36" s="137" t="s">
        <v>274</v>
      </c>
      <c r="E36" s="138">
        <v>98001200</v>
      </c>
      <c r="F36" s="137" t="s">
        <v>270</v>
      </c>
      <c r="G36" s="137" t="s">
        <v>135</v>
      </c>
      <c r="H36" s="138">
        <v>69.8</v>
      </c>
      <c r="I36" s="138">
        <v>13.33</v>
      </c>
      <c r="J36" s="138">
        <v>2900.01</v>
      </c>
      <c r="K36" s="138">
        <v>12.14</v>
      </c>
    </row>
    <row r="37" spans="1:11" x14ac:dyDescent="0.25">
      <c r="A37" s="139" t="s">
        <v>264</v>
      </c>
      <c r="B37" s="139" t="s">
        <v>265</v>
      </c>
      <c r="C37" s="140">
        <v>6</v>
      </c>
      <c r="D37" s="139" t="s">
        <v>274</v>
      </c>
      <c r="E37" s="140">
        <v>76265736</v>
      </c>
      <c r="F37" s="139" t="s">
        <v>268</v>
      </c>
      <c r="G37" s="139" t="s">
        <v>136</v>
      </c>
      <c r="H37" s="140">
        <v>462.32</v>
      </c>
      <c r="I37" s="140">
        <v>9.94</v>
      </c>
      <c r="J37" s="140">
        <v>2900.01</v>
      </c>
      <c r="K37" s="140">
        <v>12.14</v>
      </c>
    </row>
    <row r="38" spans="1:11" x14ac:dyDescent="0.25">
      <c r="A38" s="137" t="s">
        <v>264</v>
      </c>
      <c r="B38" s="137" t="s">
        <v>265</v>
      </c>
      <c r="C38" s="138">
        <v>7</v>
      </c>
      <c r="D38" s="137" t="s">
        <v>275</v>
      </c>
      <c r="E38" s="138">
        <v>98000000</v>
      </c>
      <c r="F38" s="137" t="s">
        <v>266</v>
      </c>
      <c r="G38" s="137" t="s">
        <v>131</v>
      </c>
      <c r="H38" s="138">
        <v>1152.6199999999999</v>
      </c>
      <c r="I38" s="138">
        <v>27.38</v>
      </c>
      <c r="J38" s="138">
        <v>7013.83</v>
      </c>
      <c r="K38" s="138">
        <v>29.37</v>
      </c>
    </row>
    <row r="39" spans="1:11" x14ac:dyDescent="0.25">
      <c r="A39" s="139" t="s">
        <v>264</v>
      </c>
      <c r="B39" s="139" t="s">
        <v>265</v>
      </c>
      <c r="C39" s="140">
        <v>7</v>
      </c>
      <c r="D39" s="139" t="s">
        <v>275</v>
      </c>
      <c r="E39" s="140">
        <v>76240079</v>
      </c>
      <c r="F39" s="139" t="s">
        <v>267</v>
      </c>
      <c r="G39" s="139" t="s">
        <v>132</v>
      </c>
      <c r="H39" s="140">
        <v>1922.83</v>
      </c>
      <c r="I39" s="140">
        <v>26.98</v>
      </c>
      <c r="J39" s="140">
        <v>7013.83</v>
      </c>
      <c r="K39" s="140">
        <v>29.37</v>
      </c>
    </row>
    <row r="40" spans="1:11" x14ac:dyDescent="0.25">
      <c r="A40" s="137" t="s">
        <v>264</v>
      </c>
      <c r="B40" s="137" t="s">
        <v>265</v>
      </c>
      <c r="C40" s="138">
        <v>7</v>
      </c>
      <c r="D40" s="137" t="s">
        <v>275</v>
      </c>
      <c r="E40" s="138">
        <v>98000100</v>
      </c>
      <c r="F40" s="137" t="s">
        <v>268</v>
      </c>
      <c r="G40" s="137" t="s">
        <v>133</v>
      </c>
      <c r="H40" s="138">
        <v>1569.39</v>
      </c>
      <c r="I40" s="138">
        <v>22.82</v>
      </c>
      <c r="J40" s="138">
        <v>7013.83</v>
      </c>
      <c r="K40" s="138">
        <v>29.37</v>
      </c>
    </row>
    <row r="41" spans="1:11" x14ac:dyDescent="0.25">
      <c r="A41" s="139" t="s">
        <v>264</v>
      </c>
      <c r="B41" s="139" t="s">
        <v>265</v>
      </c>
      <c r="C41" s="140">
        <v>7</v>
      </c>
      <c r="D41" s="139" t="s">
        <v>275</v>
      </c>
      <c r="E41" s="140">
        <v>76762250</v>
      </c>
      <c r="F41" s="139" t="s">
        <v>269</v>
      </c>
      <c r="G41" s="139" t="s">
        <v>134</v>
      </c>
      <c r="H41" s="140">
        <v>128.12</v>
      </c>
      <c r="I41" s="140">
        <v>26.06</v>
      </c>
      <c r="J41" s="140">
        <v>7013.83</v>
      </c>
      <c r="K41" s="140">
        <v>29.37</v>
      </c>
    </row>
    <row r="42" spans="1:11" x14ac:dyDescent="0.25">
      <c r="A42" s="137" t="s">
        <v>264</v>
      </c>
      <c r="B42" s="137" t="s">
        <v>265</v>
      </c>
      <c r="C42" s="138">
        <v>7</v>
      </c>
      <c r="D42" s="137" t="s">
        <v>275</v>
      </c>
      <c r="E42" s="138">
        <v>98001200</v>
      </c>
      <c r="F42" s="137" t="s">
        <v>270</v>
      </c>
      <c r="G42" s="137" t="s">
        <v>135</v>
      </c>
      <c r="H42" s="138">
        <v>184.68</v>
      </c>
      <c r="I42" s="138">
        <v>35.270000000000003</v>
      </c>
      <c r="J42" s="138">
        <v>7013.83</v>
      </c>
      <c r="K42" s="138">
        <v>29.37</v>
      </c>
    </row>
    <row r="43" spans="1:11" x14ac:dyDescent="0.25">
      <c r="A43" s="139" t="s">
        <v>264</v>
      </c>
      <c r="B43" s="139" t="s">
        <v>265</v>
      </c>
      <c r="C43" s="140">
        <v>7</v>
      </c>
      <c r="D43" s="139" t="s">
        <v>275</v>
      </c>
      <c r="E43" s="140">
        <v>76265736</v>
      </c>
      <c r="F43" s="139" t="s">
        <v>268</v>
      </c>
      <c r="G43" s="139" t="s">
        <v>136</v>
      </c>
      <c r="H43" s="140">
        <v>2056.1799999999998</v>
      </c>
      <c r="I43" s="140">
        <v>44.2</v>
      </c>
      <c r="J43" s="140">
        <v>7013.83</v>
      </c>
      <c r="K43" s="140">
        <v>29.37</v>
      </c>
    </row>
    <row r="44" spans="1:11" x14ac:dyDescent="0.25">
      <c r="A44" s="137" t="s">
        <v>264</v>
      </c>
      <c r="B44" s="137" t="s">
        <v>265</v>
      </c>
      <c r="C44" s="138">
        <v>8</v>
      </c>
      <c r="D44" s="137" t="s">
        <v>276</v>
      </c>
      <c r="E44" s="138">
        <v>98000000</v>
      </c>
      <c r="F44" s="137" t="s">
        <v>266</v>
      </c>
      <c r="G44" s="137" t="s">
        <v>131</v>
      </c>
      <c r="H44" s="138">
        <v>2.15</v>
      </c>
      <c r="I44" s="138">
        <v>0.05</v>
      </c>
      <c r="J44" s="138">
        <v>61.12</v>
      </c>
      <c r="K44" s="138">
        <v>0.26</v>
      </c>
    </row>
    <row r="45" spans="1:11" x14ac:dyDescent="0.25">
      <c r="A45" s="139" t="s">
        <v>264</v>
      </c>
      <c r="B45" s="139" t="s">
        <v>265</v>
      </c>
      <c r="C45" s="140">
        <v>8</v>
      </c>
      <c r="D45" s="139" t="s">
        <v>276</v>
      </c>
      <c r="E45" s="140">
        <v>76240079</v>
      </c>
      <c r="F45" s="139" t="s">
        <v>267</v>
      </c>
      <c r="G45" s="139" t="s">
        <v>132</v>
      </c>
      <c r="H45" s="140">
        <v>31.1</v>
      </c>
      <c r="I45" s="140">
        <v>0.44</v>
      </c>
      <c r="J45" s="140">
        <v>61.12</v>
      </c>
      <c r="K45" s="140">
        <v>0.26</v>
      </c>
    </row>
    <row r="46" spans="1:11" x14ac:dyDescent="0.25">
      <c r="A46" s="137" t="s">
        <v>264</v>
      </c>
      <c r="B46" s="137" t="s">
        <v>265</v>
      </c>
      <c r="C46" s="138">
        <v>8</v>
      </c>
      <c r="D46" s="137" t="s">
        <v>276</v>
      </c>
      <c r="E46" s="138">
        <v>98000100</v>
      </c>
      <c r="F46" s="137" t="s">
        <v>268</v>
      </c>
      <c r="G46" s="137" t="s">
        <v>133</v>
      </c>
      <c r="H46" s="138"/>
      <c r="I46" s="138"/>
      <c r="J46" s="138">
        <v>61.12</v>
      </c>
      <c r="K46" s="138">
        <v>0.26</v>
      </c>
    </row>
    <row r="47" spans="1:11" x14ac:dyDescent="0.25">
      <c r="A47" s="139" t="s">
        <v>264</v>
      </c>
      <c r="B47" s="139" t="s">
        <v>265</v>
      </c>
      <c r="C47" s="140">
        <v>8</v>
      </c>
      <c r="D47" s="139" t="s">
        <v>276</v>
      </c>
      <c r="E47" s="140">
        <v>76762250</v>
      </c>
      <c r="F47" s="139" t="s">
        <v>269</v>
      </c>
      <c r="G47" s="139" t="s">
        <v>134</v>
      </c>
      <c r="H47" s="140">
        <v>24.65</v>
      </c>
      <c r="I47" s="140">
        <v>5.01</v>
      </c>
      <c r="J47" s="140">
        <v>61.12</v>
      </c>
      <c r="K47" s="140">
        <v>0.26</v>
      </c>
    </row>
    <row r="48" spans="1:11" x14ac:dyDescent="0.25">
      <c r="A48" s="137" t="s">
        <v>264</v>
      </c>
      <c r="B48" s="137" t="s">
        <v>265</v>
      </c>
      <c r="C48" s="138">
        <v>8</v>
      </c>
      <c r="D48" s="137" t="s">
        <v>276</v>
      </c>
      <c r="E48" s="138">
        <v>98001200</v>
      </c>
      <c r="F48" s="137" t="s">
        <v>270</v>
      </c>
      <c r="G48" s="137" t="s">
        <v>135</v>
      </c>
      <c r="H48" s="138">
        <v>1.24</v>
      </c>
      <c r="I48" s="138">
        <v>0.24</v>
      </c>
      <c r="J48" s="138">
        <v>61.12</v>
      </c>
      <c r="K48" s="138">
        <v>0.26</v>
      </c>
    </row>
    <row r="49" spans="1:11" x14ac:dyDescent="0.25">
      <c r="A49" s="139" t="s">
        <v>264</v>
      </c>
      <c r="B49" s="139" t="s">
        <v>265</v>
      </c>
      <c r="C49" s="140">
        <v>8</v>
      </c>
      <c r="D49" s="139" t="s">
        <v>276</v>
      </c>
      <c r="E49" s="140">
        <v>76265736</v>
      </c>
      <c r="F49" s="139" t="s">
        <v>268</v>
      </c>
      <c r="G49" s="139" t="s">
        <v>136</v>
      </c>
      <c r="H49" s="140">
        <v>1.97</v>
      </c>
      <c r="I49" s="140">
        <v>0.04</v>
      </c>
      <c r="J49" s="140">
        <v>61.12</v>
      </c>
      <c r="K49" s="140">
        <v>0.26</v>
      </c>
    </row>
    <row r="50" spans="1:11" x14ac:dyDescent="0.25">
      <c r="A50" s="137" t="s">
        <v>264</v>
      </c>
      <c r="B50" s="137" t="s">
        <v>265</v>
      </c>
      <c r="C50" s="138">
        <v>9</v>
      </c>
      <c r="D50" s="137" t="s">
        <v>277</v>
      </c>
      <c r="E50" s="138">
        <v>98000000</v>
      </c>
      <c r="F50" s="137" t="s">
        <v>266</v>
      </c>
      <c r="G50" s="137" t="s">
        <v>131</v>
      </c>
      <c r="H50" s="138">
        <v>415.43</v>
      </c>
      <c r="I50" s="138">
        <v>9.8699999999999992</v>
      </c>
      <c r="J50" s="138">
        <v>2246.63</v>
      </c>
      <c r="K50" s="138">
        <v>9.41</v>
      </c>
    </row>
    <row r="51" spans="1:11" x14ac:dyDescent="0.25">
      <c r="A51" s="139" t="s">
        <v>264</v>
      </c>
      <c r="B51" s="139" t="s">
        <v>265</v>
      </c>
      <c r="C51" s="140">
        <v>9</v>
      </c>
      <c r="D51" s="139" t="s">
        <v>277</v>
      </c>
      <c r="E51" s="140">
        <v>76240079</v>
      </c>
      <c r="F51" s="139" t="s">
        <v>267</v>
      </c>
      <c r="G51" s="139" t="s">
        <v>132</v>
      </c>
      <c r="H51" s="140">
        <v>622.54</v>
      </c>
      <c r="I51" s="140">
        <v>8.74</v>
      </c>
      <c r="J51" s="140">
        <v>2246.63</v>
      </c>
      <c r="K51" s="140">
        <v>9.41</v>
      </c>
    </row>
    <row r="52" spans="1:11" x14ac:dyDescent="0.25">
      <c r="A52" s="137" t="s">
        <v>264</v>
      </c>
      <c r="B52" s="137" t="s">
        <v>265</v>
      </c>
      <c r="C52" s="138">
        <v>9</v>
      </c>
      <c r="D52" s="137" t="s">
        <v>277</v>
      </c>
      <c r="E52" s="138">
        <v>98000100</v>
      </c>
      <c r="F52" s="137" t="s">
        <v>268</v>
      </c>
      <c r="G52" s="137" t="s">
        <v>133</v>
      </c>
      <c r="H52" s="138">
        <v>695.72</v>
      </c>
      <c r="I52" s="138">
        <v>10.119999999999999</v>
      </c>
      <c r="J52" s="138">
        <v>2246.63</v>
      </c>
      <c r="K52" s="138">
        <v>9.41</v>
      </c>
    </row>
    <row r="53" spans="1:11" x14ac:dyDescent="0.25">
      <c r="A53" s="139" t="s">
        <v>264</v>
      </c>
      <c r="B53" s="139" t="s">
        <v>265</v>
      </c>
      <c r="C53" s="140">
        <v>9</v>
      </c>
      <c r="D53" s="139" t="s">
        <v>277</v>
      </c>
      <c r="E53" s="140">
        <v>76762250</v>
      </c>
      <c r="F53" s="139" t="s">
        <v>269</v>
      </c>
      <c r="G53" s="139" t="s">
        <v>134</v>
      </c>
      <c r="H53" s="140">
        <v>70.709999999999994</v>
      </c>
      <c r="I53" s="140">
        <v>14.38</v>
      </c>
      <c r="J53" s="140">
        <v>2246.63</v>
      </c>
      <c r="K53" s="140">
        <v>9.41</v>
      </c>
    </row>
    <row r="54" spans="1:11" x14ac:dyDescent="0.25">
      <c r="A54" s="137" t="s">
        <v>264</v>
      </c>
      <c r="B54" s="137" t="s">
        <v>265</v>
      </c>
      <c r="C54" s="138">
        <v>9</v>
      </c>
      <c r="D54" s="137" t="s">
        <v>277</v>
      </c>
      <c r="E54" s="138">
        <v>98001200</v>
      </c>
      <c r="F54" s="137" t="s">
        <v>270</v>
      </c>
      <c r="G54" s="137" t="s">
        <v>135</v>
      </c>
      <c r="H54" s="138">
        <v>35.89</v>
      </c>
      <c r="I54" s="138">
        <v>6.85</v>
      </c>
      <c r="J54" s="138">
        <v>2246.63</v>
      </c>
      <c r="K54" s="138">
        <v>9.41</v>
      </c>
    </row>
    <row r="55" spans="1:11" x14ac:dyDescent="0.25">
      <c r="A55" s="139" t="s">
        <v>264</v>
      </c>
      <c r="B55" s="139" t="s">
        <v>265</v>
      </c>
      <c r="C55" s="140">
        <v>9</v>
      </c>
      <c r="D55" s="139" t="s">
        <v>277</v>
      </c>
      <c r="E55" s="140">
        <v>76265736</v>
      </c>
      <c r="F55" s="139" t="s">
        <v>268</v>
      </c>
      <c r="G55" s="139" t="s">
        <v>136</v>
      </c>
      <c r="H55" s="140">
        <v>406.35</v>
      </c>
      <c r="I55" s="140">
        <v>8.73</v>
      </c>
      <c r="J55" s="140">
        <v>2246.63</v>
      </c>
      <c r="K55" s="140">
        <v>9.41</v>
      </c>
    </row>
    <row r="56" spans="1:11" x14ac:dyDescent="0.25">
      <c r="A56" s="137" t="s">
        <v>264</v>
      </c>
      <c r="B56" s="137" t="s">
        <v>265</v>
      </c>
      <c r="C56" s="138">
        <v>10</v>
      </c>
      <c r="D56" s="137" t="s">
        <v>278</v>
      </c>
      <c r="E56" s="138">
        <v>98000000</v>
      </c>
      <c r="F56" s="137" t="s">
        <v>266</v>
      </c>
      <c r="G56" s="137" t="s">
        <v>131</v>
      </c>
      <c r="H56" s="138">
        <v>683.11</v>
      </c>
      <c r="I56" s="138">
        <v>16.23</v>
      </c>
      <c r="J56" s="138">
        <v>3836.04</v>
      </c>
      <c r="K56" s="138">
        <v>16.059999999999999</v>
      </c>
    </row>
    <row r="57" spans="1:11" x14ac:dyDescent="0.25">
      <c r="A57" s="139" t="s">
        <v>264</v>
      </c>
      <c r="B57" s="139" t="s">
        <v>265</v>
      </c>
      <c r="C57" s="140">
        <v>10</v>
      </c>
      <c r="D57" s="139" t="s">
        <v>278</v>
      </c>
      <c r="E57" s="140">
        <v>76240079</v>
      </c>
      <c r="F57" s="139" t="s">
        <v>267</v>
      </c>
      <c r="G57" s="139" t="s">
        <v>132</v>
      </c>
      <c r="H57" s="140">
        <v>1183.9000000000001</v>
      </c>
      <c r="I57" s="140">
        <v>16.61</v>
      </c>
      <c r="J57" s="140">
        <v>3836.04</v>
      </c>
      <c r="K57" s="140">
        <v>16.059999999999999</v>
      </c>
    </row>
    <row r="58" spans="1:11" x14ac:dyDescent="0.25">
      <c r="A58" s="137" t="s">
        <v>264</v>
      </c>
      <c r="B58" s="137" t="s">
        <v>265</v>
      </c>
      <c r="C58" s="138">
        <v>10</v>
      </c>
      <c r="D58" s="137" t="s">
        <v>278</v>
      </c>
      <c r="E58" s="138">
        <v>98000100</v>
      </c>
      <c r="F58" s="137" t="s">
        <v>268</v>
      </c>
      <c r="G58" s="137" t="s">
        <v>133</v>
      </c>
      <c r="H58" s="138">
        <v>1054.98</v>
      </c>
      <c r="I58" s="138">
        <v>15.34</v>
      </c>
      <c r="J58" s="138">
        <v>3836.04</v>
      </c>
      <c r="K58" s="138">
        <v>16.059999999999999</v>
      </c>
    </row>
    <row r="59" spans="1:11" x14ac:dyDescent="0.25">
      <c r="A59" s="139" t="s">
        <v>264</v>
      </c>
      <c r="B59" s="139" t="s">
        <v>265</v>
      </c>
      <c r="C59" s="140">
        <v>10</v>
      </c>
      <c r="D59" s="139" t="s">
        <v>278</v>
      </c>
      <c r="E59" s="140">
        <v>76762250</v>
      </c>
      <c r="F59" s="139" t="s">
        <v>269</v>
      </c>
      <c r="G59" s="139" t="s">
        <v>134</v>
      </c>
      <c r="H59" s="140">
        <v>56.82</v>
      </c>
      <c r="I59" s="140">
        <v>11.56</v>
      </c>
      <c r="J59" s="140">
        <v>3836.04</v>
      </c>
      <c r="K59" s="140">
        <v>16.059999999999999</v>
      </c>
    </row>
    <row r="60" spans="1:11" x14ac:dyDescent="0.25">
      <c r="A60" s="137" t="s">
        <v>264</v>
      </c>
      <c r="B60" s="137" t="s">
        <v>265</v>
      </c>
      <c r="C60" s="138">
        <v>10</v>
      </c>
      <c r="D60" s="137" t="s">
        <v>278</v>
      </c>
      <c r="E60" s="138">
        <v>98001200</v>
      </c>
      <c r="F60" s="137" t="s">
        <v>270</v>
      </c>
      <c r="G60" s="137" t="s">
        <v>135</v>
      </c>
      <c r="H60" s="138">
        <v>76.180000000000007</v>
      </c>
      <c r="I60" s="138">
        <v>14.55</v>
      </c>
      <c r="J60" s="138">
        <v>3836.04</v>
      </c>
      <c r="K60" s="138">
        <v>16.059999999999999</v>
      </c>
    </row>
    <row r="61" spans="1:11" x14ac:dyDescent="0.25">
      <c r="A61" s="139" t="s">
        <v>264</v>
      </c>
      <c r="B61" s="139" t="s">
        <v>265</v>
      </c>
      <c r="C61" s="140">
        <v>10</v>
      </c>
      <c r="D61" s="139" t="s">
        <v>278</v>
      </c>
      <c r="E61" s="140">
        <v>76265736</v>
      </c>
      <c r="F61" s="139" t="s">
        <v>268</v>
      </c>
      <c r="G61" s="139" t="s">
        <v>136</v>
      </c>
      <c r="H61" s="140">
        <v>781.05</v>
      </c>
      <c r="I61" s="140">
        <v>16.79</v>
      </c>
      <c r="J61" s="140">
        <v>3836.04</v>
      </c>
      <c r="K61" s="140">
        <v>16.059999999999999</v>
      </c>
    </row>
    <row r="62" spans="1:11" x14ac:dyDescent="0.25">
      <c r="A62" s="137" t="s">
        <v>264</v>
      </c>
      <c r="B62" s="137" t="s">
        <v>265</v>
      </c>
      <c r="C62" s="138">
        <v>11</v>
      </c>
      <c r="D62" s="137" t="s">
        <v>279</v>
      </c>
      <c r="E62" s="138">
        <v>98000000</v>
      </c>
      <c r="F62" s="137" t="s">
        <v>266</v>
      </c>
      <c r="G62" s="137" t="s">
        <v>131</v>
      </c>
      <c r="H62" s="138">
        <v>15.41</v>
      </c>
      <c r="I62" s="138">
        <v>0.37</v>
      </c>
      <c r="J62" s="138">
        <v>109.27</v>
      </c>
      <c r="K62" s="138">
        <v>0.46</v>
      </c>
    </row>
    <row r="63" spans="1:11" x14ac:dyDescent="0.25">
      <c r="A63" s="139" t="s">
        <v>264</v>
      </c>
      <c r="B63" s="139" t="s">
        <v>265</v>
      </c>
      <c r="C63" s="140">
        <v>11</v>
      </c>
      <c r="D63" s="139" t="s">
        <v>279</v>
      </c>
      <c r="E63" s="140">
        <v>76240079</v>
      </c>
      <c r="F63" s="139" t="s">
        <v>267</v>
      </c>
      <c r="G63" s="139" t="s">
        <v>132</v>
      </c>
      <c r="H63" s="140">
        <v>33.82</v>
      </c>
      <c r="I63" s="140">
        <v>0.47</v>
      </c>
      <c r="J63" s="140">
        <v>109.27</v>
      </c>
      <c r="K63" s="140">
        <v>0.46</v>
      </c>
    </row>
    <row r="64" spans="1:11" x14ac:dyDescent="0.25">
      <c r="A64" s="137" t="s">
        <v>264</v>
      </c>
      <c r="B64" s="137" t="s">
        <v>265</v>
      </c>
      <c r="C64" s="138">
        <v>11</v>
      </c>
      <c r="D64" s="137" t="s">
        <v>279</v>
      </c>
      <c r="E64" s="138">
        <v>98000100</v>
      </c>
      <c r="F64" s="137" t="s">
        <v>268</v>
      </c>
      <c r="G64" s="137" t="s">
        <v>133</v>
      </c>
      <c r="H64" s="138">
        <v>9.73</v>
      </c>
      <c r="I64" s="138">
        <v>0.14000000000000001</v>
      </c>
      <c r="J64" s="138">
        <v>109.27</v>
      </c>
      <c r="K64" s="138">
        <v>0.46</v>
      </c>
    </row>
    <row r="65" spans="1:11" x14ac:dyDescent="0.25">
      <c r="A65" s="139" t="s">
        <v>264</v>
      </c>
      <c r="B65" s="139" t="s">
        <v>265</v>
      </c>
      <c r="C65" s="140">
        <v>11</v>
      </c>
      <c r="D65" s="139" t="s">
        <v>279</v>
      </c>
      <c r="E65" s="140">
        <v>76762250</v>
      </c>
      <c r="F65" s="139" t="s">
        <v>269</v>
      </c>
      <c r="G65" s="139" t="s">
        <v>134</v>
      </c>
      <c r="H65" s="140">
        <v>16.579999999999998</v>
      </c>
      <c r="I65" s="140">
        <v>3.37</v>
      </c>
      <c r="J65" s="140">
        <v>109.27</v>
      </c>
      <c r="K65" s="140">
        <v>0.46</v>
      </c>
    </row>
    <row r="66" spans="1:11" x14ac:dyDescent="0.25">
      <c r="A66" s="137" t="s">
        <v>264</v>
      </c>
      <c r="B66" s="137" t="s">
        <v>265</v>
      </c>
      <c r="C66" s="138">
        <v>11</v>
      </c>
      <c r="D66" s="137" t="s">
        <v>279</v>
      </c>
      <c r="E66" s="138">
        <v>98001200</v>
      </c>
      <c r="F66" s="137" t="s">
        <v>270</v>
      </c>
      <c r="G66" s="137" t="s">
        <v>135</v>
      </c>
      <c r="H66" s="138">
        <v>1.17</v>
      </c>
      <c r="I66" s="138">
        <v>0.22</v>
      </c>
      <c r="J66" s="138">
        <v>109.27</v>
      </c>
      <c r="K66" s="138">
        <v>0.46</v>
      </c>
    </row>
    <row r="67" spans="1:11" x14ac:dyDescent="0.25">
      <c r="A67" s="139" t="s">
        <v>264</v>
      </c>
      <c r="B67" s="139" t="s">
        <v>265</v>
      </c>
      <c r="C67" s="140">
        <v>11</v>
      </c>
      <c r="D67" s="139" t="s">
        <v>279</v>
      </c>
      <c r="E67" s="140">
        <v>76265736</v>
      </c>
      <c r="F67" s="139" t="s">
        <v>268</v>
      </c>
      <c r="G67" s="139" t="s">
        <v>136</v>
      </c>
      <c r="H67" s="140">
        <v>32.56</v>
      </c>
      <c r="I67" s="140">
        <v>0.7</v>
      </c>
      <c r="J67" s="140">
        <v>109.27</v>
      </c>
      <c r="K67" s="140">
        <v>0.46</v>
      </c>
    </row>
    <row r="68" spans="1:11" x14ac:dyDescent="0.25">
      <c r="A68" s="137" t="s">
        <v>264</v>
      </c>
      <c r="B68" s="137" t="s">
        <v>265</v>
      </c>
      <c r="C68" s="138">
        <v>12</v>
      </c>
      <c r="D68" s="137" t="s">
        <v>280</v>
      </c>
      <c r="E68" s="138">
        <v>98000000</v>
      </c>
      <c r="F68" s="137" t="s">
        <v>266</v>
      </c>
      <c r="G68" s="137" t="s">
        <v>131</v>
      </c>
      <c r="H68" s="138">
        <v>1117.1199999999999</v>
      </c>
      <c r="I68" s="138">
        <v>26.54</v>
      </c>
      <c r="J68" s="138">
        <v>5649.01</v>
      </c>
      <c r="K68" s="138">
        <v>23.65</v>
      </c>
    </row>
    <row r="69" spans="1:11" x14ac:dyDescent="0.25">
      <c r="A69" s="139" t="s">
        <v>264</v>
      </c>
      <c r="B69" s="139" t="s">
        <v>265</v>
      </c>
      <c r="C69" s="140">
        <v>12</v>
      </c>
      <c r="D69" s="139" t="s">
        <v>280</v>
      </c>
      <c r="E69" s="140">
        <v>76240079</v>
      </c>
      <c r="F69" s="139" t="s">
        <v>267</v>
      </c>
      <c r="G69" s="139" t="s">
        <v>132</v>
      </c>
      <c r="H69" s="140">
        <v>1596.06</v>
      </c>
      <c r="I69" s="140">
        <v>22.4</v>
      </c>
      <c r="J69" s="140">
        <v>5649.01</v>
      </c>
      <c r="K69" s="140">
        <v>23.65</v>
      </c>
    </row>
    <row r="70" spans="1:11" x14ac:dyDescent="0.25">
      <c r="A70" s="137" t="s">
        <v>264</v>
      </c>
      <c r="B70" s="137" t="s">
        <v>265</v>
      </c>
      <c r="C70" s="138">
        <v>12</v>
      </c>
      <c r="D70" s="137" t="s">
        <v>280</v>
      </c>
      <c r="E70" s="138">
        <v>98000100</v>
      </c>
      <c r="F70" s="137" t="s">
        <v>268</v>
      </c>
      <c r="G70" s="137" t="s">
        <v>133</v>
      </c>
      <c r="H70" s="138">
        <v>2214.09</v>
      </c>
      <c r="I70" s="138">
        <v>32.19</v>
      </c>
      <c r="J70" s="138">
        <v>5649.01</v>
      </c>
      <c r="K70" s="138">
        <v>23.65</v>
      </c>
    </row>
    <row r="71" spans="1:11" x14ac:dyDescent="0.25">
      <c r="A71" s="139" t="s">
        <v>264</v>
      </c>
      <c r="B71" s="139" t="s">
        <v>265</v>
      </c>
      <c r="C71" s="140">
        <v>12</v>
      </c>
      <c r="D71" s="139" t="s">
        <v>280</v>
      </c>
      <c r="E71" s="140">
        <v>76762250</v>
      </c>
      <c r="F71" s="139" t="s">
        <v>269</v>
      </c>
      <c r="G71" s="139" t="s">
        <v>134</v>
      </c>
      <c r="H71" s="140">
        <v>44.55</v>
      </c>
      <c r="I71" s="140">
        <v>9.06</v>
      </c>
      <c r="J71" s="140">
        <v>5649.01</v>
      </c>
      <c r="K71" s="140">
        <v>23.65</v>
      </c>
    </row>
    <row r="72" spans="1:11" x14ac:dyDescent="0.25">
      <c r="A72" s="137" t="s">
        <v>264</v>
      </c>
      <c r="B72" s="137" t="s">
        <v>265</v>
      </c>
      <c r="C72" s="138">
        <v>12</v>
      </c>
      <c r="D72" s="137" t="s">
        <v>280</v>
      </c>
      <c r="E72" s="138">
        <v>98001200</v>
      </c>
      <c r="F72" s="137" t="s">
        <v>270</v>
      </c>
      <c r="G72" s="137" t="s">
        <v>135</v>
      </c>
      <c r="H72" s="138">
        <v>117.53</v>
      </c>
      <c r="I72" s="138">
        <v>22.44</v>
      </c>
      <c r="J72" s="138">
        <v>5649.01</v>
      </c>
      <c r="K72" s="138">
        <v>23.65</v>
      </c>
    </row>
    <row r="73" spans="1:11" x14ac:dyDescent="0.25">
      <c r="A73" s="139" t="s">
        <v>264</v>
      </c>
      <c r="B73" s="139" t="s">
        <v>265</v>
      </c>
      <c r="C73" s="140">
        <v>12</v>
      </c>
      <c r="D73" s="139" t="s">
        <v>280</v>
      </c>
      <c r="E73" s="140">
        <v>76265736</v>
      </c>
      <c r="F73" s="139" t="s">
        <v>268</v>
      </c>
      <c r="G73" s="139" t="s">
        <v>136</v>
      </c>
      <c r="H73" s="140">
        <v>559.66</v>
      </c>
      <c r="I73" s="140">
        <v>12.03</v>
      </c>
      <c r="J73" s="140">
        <v>5649.01</v>
      </c>
      <c r="K73" s="140">
        <v>23.65</v>
      </c>
    </row>
    <row r="74" spans="1:11" x14ac:dyDescent="0.25">
      <c r="A74" s="137" t="s">
        <v>264</v>
      </c>
      <c r="B74" s="137" t="s">
        <v>265</v>
      </c>
      <c r="C74" s="138">
        <v>13</v>
      </c>
      <c r="D74" s="137" t="s">
        <v>281</v>
      </c>
      <c r="E74" s="138">
        <v>98000000</v>
      </c>
      <c r="F74" s="137" t="s">
        <v>266</v>
      </c>
      <c r="G74" s="137" t="s">
        <v>131</v>
      </c>
      <c r="H74" s="138"/>
      <c r="I74" s="138"/>
      <c r="J74" s="138">
        <v>6.66</v>
      </c>
      <c r="K74" s="138">
        <v>0.03</v>
      </c>
    </row>
    <row r="75" spans="1:11" x14ac:dyDescent="0.25">
      <c r="A75" s="139" t="s">
        <v>264</v>
      </c>
      <c r="B75" s="139" t="s">
        <v>265</v>
      </c>
      <c r="C75" s="140">
        <v>13</v>
      </c>
      <c r="D75" s="139" t="s">
        <v>281</v>
      </c>
      <c r="E75" s="140">
        <v>76240079</v>
      </c>
      <c r="F75" s="139" t="s">
        <v>267</v>
      </c>
      <c r="G75" s="139" t="s">
        <v>132</v>
      </c>
      <c r="H75" s="140">
        <v>2.96</v>
      </c>
      <c r="I75" s="140">
        <v>0.04</v>
      </c>
      <c r="J75" s="140">
        <v>6.66</v>
      </c>
      <c r="K75" s="140">
        <v>0.03</v>
      </c>
    </row>
    <row r="76" spans="1:11" x14ac:dyDescent="0.25">
      <c r="A76" s="137" t="s">
        <v>264</v>
      </c>
      <c r="B76" s="137" t="s">
        <v>265</v>
      </c>
      <c r="C76" s="138">
        <v>13</v>
      </c>
      <c r="D76" s="137" t="s">
        <v>281</v>
      </c>
      <c r="E76" s="138">
        <v>98000100</v>
      </c>
      <c r="F76" s="137" t="s">
        <v>268</v>
      </c>
      <c r="G76" s="137" t="s">
        <v>133</v>
      </c>
      <c r="H76" s="138">
        <v>0.87</v>
      </c>
      <c r="I76" s="138">
        <v>0.01</v>
      </c>
      <c r="J76" s="138">
        <v>6.66</v>
      </c>
      <c r="K76" s="138">
        <v>0.03</v>
      </c>
    </row>
    <row r="77" spans="1:11" x14ac:dyDescent="0.25">
      <c r="A77" s="139" t="s">
        <v>264</v>
      </c>
      <c r="B77" s="139" t="s">
        <v>265</v>
      </c>
      <c r="C77" s="140">
        <v>13</v>
      </c>
      <c r="D77" s="139" t="s">
        <v>281</v>
      </c>
      <c r="E77" s="140">
        <v>76762250</v>
      </c>
      <c r="F77" s="139" t="s">
        <v>269</v>
      </c>
      <c r="G77" s="139" t="s">
        <v>134</v>
      </c>
      <c r="H77" s="140"/>
      <c r="I77" s="140"/>
      <c r="J77" s="140">
        <v>6.66</v>
      </c>
      <c r="K77" s="140">
        <v>0.03</v>
      </c>
    </row>
    <row r="78" spans="1:11" x14ac:dyDescent="0.25">
      <c r="A78" s="137" t="s">
        <v>264</v>
      </c>
      <c r="B78" s="137" t="s">
        <v>265</v>
      </c>
      <c r="C78" s="138">
        <v>13</v>
      </c>
      <c r="D78" s="137" t="s">
        <v>281</v>
      </c>
      <c r="E78" s="138">
        <v>98001200</v>
      </c>
      <c r="F78" s="137" t="s">
        <v>270</v>
      </c>
      <c r="G78" s="137" t="s">
        <v>135</v>
      </c>
      <c r="H78" s="138">
        <v>0.15</v>
      </c>
      <c r="I78" s="138">
        <v>0.03</v>
      </c>
      <c r="J78" s="138">
        <v>6.66</v>
      </c>
      <c r="K78" s="138">
        <v>0.03</v>
      </c>
    </row>
    <row r="79" spans="1:11" x14ac:dyDescent="0.25">
      <c r="A79" s="139" t="s">
        <v>264</v>
      </c>
      <c r="B79" s="139" t="s">
        <v>265</v>
      </c>
      <c r="C79" s="140">
        <v>13</v>
      </c>
      <c r="D79" s="139" t="s">
        <v>281</v>
      </c>
      <c r="E79" s="140">
        <v>76265736</v>
      </c>
      <c r="F79" s="139" t="s">
        <v>268</v>
      </c>
      <c r="G79" s="139" t="s">
        <v>136</v>
      </c>
      <c r="H79" s="140">
        <v>2.68</v>
      </c>
      <c r="I79" s="140">
        <v>0.06</v>
      </c>
      <c r="J79" s="140">
        <v>6.66</v>
      </c>
      <c r="K79" s="140">
        <v>0.03</v>
      </c>
    </row>
    <row r="80" spans="1:11" x14ac:dyDescent="0.25">
      <c r="A80" s="137" t="s">
        <v>264</v>
      </c>
      <c r="B80" s="137" t="s">
        <v>265</v>
      </c>
      <c r="C80" s="138">
        <v>14</v>
      </c>
      <c r="D80" s="137" t="s">
        <v>282</v>
      </c>
      <c r="E80" s="138">
        <v>98000000</v>
      </c>
      <c r="F80" s="137" t="s">
        <v>266</v>
      </c>
      <c r="G80" s="137" t="s">
        <v>131</v>
      </c>
      <c r="H80" s="138">
        <v>11.37</v>
      </c>
      <c r="I80" s="138">
        <v>0.27</v>
      </c>
      <c r="J80" s="138">
        <v>30.8</v>
      </c>
      <c r="K80" s="138">
        <v>0.13</v>
      </c>
    </row>
    <row r="81" spans="1:11" x14ac:dyDescent="0.25">
      <c r="A81" s="139" t="s">
        <v>264</v>
      </c>
      <c r="B81" s="139" t="s">
        <v>265</v>
      </c>
      <c r="C81" s="140">
        <v>14</v>
      </c>
      <c r="D81" s="139" t="s">
        <v>282</v>
      </c>
      <c r="E81" s="140">
        <v>76240079</v>
      </c>
      <c r="F81" s="139" t="s">
        <v>267</v>
      </c>
      <c r="G81" s="139" t="s">
        <v>132</v>
      </c>
      <c r="H81" s="140">
        <v>2.4900000000000002</v>
      </c>
      <c r="I81" s="140">
        <v>0.03</v>
      </c>
      <c r="J81" s="140">
        <v>30.8</v>
      </c>
      <c r="K81" s="140">
        <v>0.13</v>
      </c>
    </row>
    <row r="82" spans="1:11" x14ac:dyDescent="0.25">
      <c r="A82" s="137" t="s">
        <v>264</v>
      </c>
      <c r="B82" s="137" t="s">
        <v>265</v>
      </c>
      <c r="C82" s="138">
        <v>14</v>
      </c>
      <c r="D82" s="137" t="s">
        <v>282</v>
      </c>
      <c r="E82" s="138">
        <v>98000100</v>
      </c>
      <c r="F82" s="137" t="s">
        <v>268</v>
      </c>
      <c r="G82" s="137" t="s">
        <v>133</v>
      </c>
      <c r="H82" s="138">
        <v>16.05</v>
      </c>
      <c r="I82" s="138">
        <v>0.23</v>
      </c>
      <c r="J82" s="138">
        <v>30.8</v>
      </c>
      <c r="K82" s="138">
        <v>0.13</v>
      </c>
    </row>
    <row r="83" spans="1:11" x14ac:dyDescent="0.25">
      <c r="A83" s="139" t="s">
        <v>264</v>
      </c>
      <c r="B83" s="139" t="s">
        <v>265</v>
      </c>
      <c r="C83" s="140">
        <v>14</v>
      </c>
      <c r="D83" s="139" t="s">
        <v>282</v>
      </c>
      <c r="E83" s="140">
        <v>76762250</v>
      </c>
      <c r="F83" s="139" t="s">
        <v>269</v>
      </c>
      <c r="G83" s="139" t="s">
        <v>134</v>
      </c>
      <c r="H83" s="140">
        <v>0.26</v>
      </c>
      <c r="I83" s="140">
        <v>0.05</v>
      </c>
      <c r="J83" s="140">
        <v>30.8</v>
      </c>
      <c r="K83" s="140">
        <v>0.13</v>
      </c>
    </row>
    <row r="84" spans="1:11" x14ac:dyDescent="0.25">
      <c r="A84" s="137" t="s">
        <v>264</v>
      </c>
      <c r="B84" s="137" t="s">
        <v>265</v>
      </c>
      <c r="C84" s="138">
        <v>14</v>
      </c>
      <c r="D84" s="137" t="s">
        <v>282</v>
      </c>
      <c r="E84" s="138">
        <v>98001200</v>
      </c>
      <c r="F84" s="137" t="s">
        <v>270</v>
      </c>
      <c r="G84" s="137" t="s">
        <v>135</v>
      </c>
      <c r="H84" s="138">
        <v>0.54</v>
      </c>
      <c r="I84" s="138">
        <v>0.1</v>
      </c>
      <c r="J84" s="138">
        <v>30.8</v>
      </c>
      <c r="K84" s="138">
        <v>0.13</v>
      </c>
    </row>
    <row r="85" spans="1:11" x14ac:dyDescent="0.25">
      <c r="A85" s="139" t="s">
        <v>264</v>
      </c>
      <c r="B85" s="139" t="s">
        <v>265</v>
      </c>
      <c r="C85" s="140">
        <v>14</v>
      </c>
      <c r="D85" s="139" t="s">
        <v>282</v>
      </c>
      <c r="E85" s="140">
        <v>76265736</v>
      </c>
      <c r="F85" s="139" t="s">
        <v>268</v>
      </c>
      <c r="G85" s="139" t="s">
        <v>136</v>
      </c>
      <c r="H85" s="140">
        <v>0.1</v>
      </c>
      <c r="I85" s="140">
        <v>0</v>
      </c>
      <c r="J85" s="140">
        <v>30.8</v>
      </c>
      <c r="K85" s="140">
        <v>0.13</v>
      </c>
    </row>
    <row r="86" spans="1:11" x14ac:dyDescent="0.25">
      <c r="A86" s="137" t="s">
        <v>264</v>
      </c>
      <c r="B86" s="137" t="s">
        <v>265</v>
      </c>
      <c r="C86" s="138">
        <v>15</v>
      </c>
      <c r="D86" s="137" t="s">
        <v>283</v>
      </c>
      <c r="E86" s="138">
        <v>98000000</v>
      </c>
      <c r="F86" s="137" t="s">
        <v>266</v>
      </c>
      <c r="G86" s="137" t="s">
        <v>131</v>
      </c>
      <c r="H86" s="138">
        <v>5.69</v>
      </c>
      <c r="I86" s="138">
        <v>0.14000000000000001</v>
      </c>
      <c r="J86" s="138">
        <v>-9.9499999999999993</v>
      </c>
      <c r="K86" s="138">
        <v>-0.04</v>
      </c>
    </row>
    <row r="87" spans="1:11" x14ac:dyDescent="0.25">
      <c r="A87" s="139" t="s">
        <v>264</v>
      </c>
      <c r="B87" s="139" t="s">
        <v>265</v>
      </c>
      <c r="C87" s="140">
        <v>15</v>
      </c>
      <c r="D87" s="139" t="s">
        <v>283</v>
      </c>
      <c r="E87" s="140">
        <v>76240079</v>
      </c>
      <c r="F87" s="139" t="s">
        <v>267</v>
      </c>
      <c r="G87" s="139" t="s">
        <v>132</v>
      </c>
      <c r="H87" s="140">
        <v>-21.42</v>
      </c>
      <c r="I87" s="140">
        <v>-0.3</v>
      </c>
      <c r="J87" s="140">
        <v>-9.9499999999999993</v>
      </c>
      <c r="K87" s="140">
        <v>-0.04</v>
      </c>
    </row>
    <row r="88" spans="1:11" x14ac:dyDescent="0.25">
      <c r="A88" s="137" t="s">
        <v>264</v>
      </c>
      <c r="B88" s="137" t="s">
        <v>265</v>
      </c>
      <c r="C88" s="138">
        <v>15</v>
      </c>
      <c r="D88" s="137" t="s">
        <v>283</v>
      </c>
      <c r="E88" s="138">
        <v>98000100</v>
      </c>
      <c r="F88" s="137" t="s">
        <v>268</v>
      </c>
      <c r="G88" s="137" t="s">
        <v>133</v>
      </c>
      <c r="H88" s="138">
        <v>11.53</v>
      </c>
      <c r="I88" s="138">
        <v>0.17</v>
      </c>
      <c r="J88" s="138">
        <v>-9.9499999999999993</v>
      </c>
      <c r="K88" s="138">
        <v>-0.04</v>
      </c>
    </row>
    <row r="89" spans="1:11" x14ac:dyDescent="0.25">
      <c r="A89" s="139" t="s">
        <v>264</v>
      </c>
      <c r="B89" s="139" t="s">
        <v>265</v>
      </c>
      <c r="C89" s="140">
        <v>15</v>
      </c>
      <c r="D89" s="139" t="s">
        <v>283</v>
      </c>
      <c r="E89" s="140">
        <v>76762250</v>
      </c>
      <c r="F89" s="139" t="s">
        <v>269</v>
      </c>
      <c r="G89" s="139" t="s">
        <v>134</v>
      </c>
      <c r="H89" s="140">
        <v>-0.01</v>
      </c>
      <c r="I89" s="140">
        <v>0</v>
      </c>
      <c r="J89" s="140">
        <v>-9.9499999999999993</v>
      </c>
      <c r="K89" s="140">
        <v>-0.04</v>
      </c>
    </row>
    <row r="90" spans="1:11" x14ac:dyDescent="0.25">
      <c r="A90" s="137" t="s">
        <v>264</v>
      </c>
      <c r="B90" s="137" t="s">
        <v>265</v>
      </c>
      <c r="C90" s="138">
        <v>15</v>
      </c>
      <c r="D90" s="137" t="s">
        <v>283</v>
      </c>
      <c r="E90" s="138">
        <v>98001200</v>
      </c>
      <c r="F90" s="137" t="s">
        <v>270</v>
      </c>
      <c r="G90" s="137" t="s">
        <v>135</v>
      </c>
      <c r="H90" s="138">
        <v>0.11</v>
      </c>
      <c r="I90" s="138">
        <v>0.02</v>
      </c>
      <c r="J90" s="138">
        <v>-9.9499999999999993</v>
      </c>
      <c r="K90" s="138">
        <v>-0.04</v>
      </c>
    </row>
    <row r="91" spans="1:11" x14ac:dyDescent="0.25">
      <c r="A91" s="139" t="s">
        <v>264</v>
      </c>
      <c r="B91" s="139" t="s">
        <v>265</v>
      </c>
      <c r="C91" s="140">
        <v>15</v>
      </c>
      <c r="D91" s="139" t="s">
        <v>283</v>
      </c>
      <c r="E91" s="140">
        <v>76265736</v>
      </c>
      <c r="F91" s="139" t="s">
        <v>268</v>
      </c>
      <c r="G91" s="139" t="s">
        <v>136</v>
      </c>
      <c r="H91" s="140">
        <v>-5.85</v>
      </c>
      <c r="I91" s="140">
        <v>-0.13</v>
      </c>
      <c r="J91" s="140">
        <v>-9.9499999999999993</v>
      </c>
      <c r="K91" s="140">
        <v>-0.04</v>
      </c>
    </row>
    <row r="92" spans="1:11" x14ac:dyDescent="0.25">
      <c r="A92" s="137" t="s">
        <v>264</v>
      </c>
      <c r="B92" s="137" t="s">
        <v>265</v>
      </c>
      <c r="C92" s="138">
        <v>16</v>
      </c>
      <c r="D92" s="137" t="s">
        <v>284</v>
      </c>
      <c r="E92" s="138">
        <v>98000000</v>
      </c>
      <c r="F92" s="137" t="s">
        <v>266</v>
      </c>
      <c r="G92" s="137" t="s">
        <v>131</v>
      </c>
      <c r="H92" s="138">
        <v>0.56000000000000005</v>
      </c>
      <c r="I92" s="138">
        <v>0.01</v>
      </c>
      <c r="J92" s="138">
        <v>2.16</v>
      </c>
      <c r="K92" s="138">
        <v>0.01</v>
      </c>
    </row>
    <row r="93" spans="1:11" x14ac:dyDescent="0.25">
      <c r="A93" s="139" t="s">
        <v>264</v>
      </c>
      <c r="B93" s="139" t="s">
        <v>265</v>
      </c>
      <c r="C93" s="140">
        <v>16</v>
      </c>
      <c r="D93" s="139" t="s">
        <v>284</v>
      </c>
      <c r="E93" s="140">
        <v>76240079</v>
      </c>
      <c r="F93" s="139" t="s">
        <v>267</v>
      </c>
      <c r="G93" s="139" t="s">
        <v>132</v>
      </c>
      <c r="H93" s="140">
        <v>0.6</v>
      </c>
      <c r="I93" s="140">
        <v>0.01</v>
      </c>
      <c r="J93" s="140">
        <v>2.16</v>
      </c>
      <c r="K93" s="140">
        <v>0.01</v>
      </c>
    </row>
    <row r="94" spans="1:11" x14ac:dyDescent="0.25">
      <c r="A94" s="137" t="s">
        <v>264</v>
      </c>
      <c r="B94" s="137" t="s">
        <v>265</v>
      </c>
      <c r="C94" s="138">
        <v>16</v>
      </c>
      <c r="D94" s="137" t="s">
        <v>284</v>
      </c>
      <c r="E94" s="138">
        <v>98000100</v>
      </c>
      <c r="F94" s="137" t="s">
        <v>268</v>
      </c>
      <c r="G94" s="137" t="s">
        <v>133</v>
      </c>
      <c r="H94" s="138">
        <v>0.49</v>
      </c>
      <c r="I94" s="138">
        <v>0.01</v>
      </c>
      <c r="J94" s="138">
        <v>2.16</v>
      </c>
      <c r="K94" s="138">
        <v>0.01</v>
      </c>
    </row>
    <row r="95" spans="1:11" x14ac:dyDescent="0.25">
      <c r="A95" s="139" t="s">
        <v>264</v>
      </c>
      <c r="B95" s="139" t="s">
        <v>265</v>
      </c>
      <c r="C95" s="140">
        <v>16</v>
      </c>
      <c r="D95" s="139" t="s">
        <v>284</v>
      </c>
      <c r="E95" s="140">
        <v>76762250</v>
      </c>
      <c r="F95" s="139" t="s">
        <v>269</v>
      </c>
      <c r="G95" s="139" t="s">
        <v>134</v>
      </c>
      <c r="H95" s="140">
        <v>0.36</v>
      </c>
      <c r="I95" s="140">
        <v>7.0000000000000007E-2</v>
      </c>
      <c r="J95" s="140">
        <v>2.16</v>
      </c>
      <c r="K95" s="140">
        <v>0.01</v>
      </c>
    </row>
    <row r="96" spans="1:11" x14ac:dyDescent="0.25">
      <c r="A96" s="137" t="s">
        <v>264</v>
      </c>
      <c r="B96" s="137" t="s">
        <v>265</v>
      </c>
      <c r="C96" s="138">
        <v>16</v>
      </c>
      <c r="D96" s="137" t="s">
        <v>284</v>
      </c>
      <c r="E96" s="138">
        <v>98001200</v>
      </c>
      <c r="F96" s="137" t="s">
        <v>270</v>
      </c>
      <c r="G96" s="137" t="s">
        <v>135</v>
      </c>
      <c r="H96" s="138">
        <v>0.09</v>
      </c>
      <c r="I96" s="138">
        <v>0.02</v>
      </c>
      <c r="J96" s="138">
        <v>2.16</v>
      </c>
      <c r="K96" s="138">
        <v>0.01</v>
      </c>
    </row>
    <row r="97" spans="1:11" x14ac:dyDescent="0.25">
      <c r="A97" s="139" t="s">
        <v>264</v>
      </c>
      <c r="B97" s="139" t="s">
        <v>265</v>
      </c>
      <c r="C97" s="140">
        <v>16</v>
      </c>
      <c r="D97" s="139" t="s">
        <v>284</v>
      </c>
      <c r="E97" s="140">
        <v>76265736</v>
      </c>
      <c r="F97" s="139" t="s">
        <v>268</v>
      </c>
      <c r="G97" s="139" t="s">
        <v>136</v>
      </c>
      <c r="H97" s="140">
        <v>0.05</v>
      </c>
      <c r="I97" s="140">
        <v>0</v>
      </c>
      <c r="J97" s="140">
        <v>2.16</v>
      </c>
      <c r="K97" s="140">
        <v>0.01</v>
      </c>
    </row>
    <row r="98" spans="1:11" x14ac:dyDescent="0.25">
      <c r="A98" s="137" t="s">
        <v>264</v>
      </c>
      <c r="B98" s="137" t="s">
        <v>265</v>
      </c>
      <c r="C98" s="138">
        <v>17</v>
      </c>
      <c r="D98" s="137" t="s">
        <v>13</v>
      </c>
      <c r="E98" s="138">
        <v>98000000</v>
      </c>
      <c r="F98" s="137" t="s">
        <v>266</v>
      </c>
      <c r="G98" s="137" t="s">
        <v>131</v>
      </c>
      <c r="H98" s="138">
        <v>298.45</v>
      </c>
      <c r="I98" s="138">
        <v>7.09</v>
      </c>
      <c r="J98" s="138">
        <v>1824.8</v>
      </c>
      <c r="K98" s="138">
        <v>7.64</v>
      </c>
    </row>
    <row r="99" spans="1:11" x14ac:dyDescent="0.25">
      <c r="A99" s="139" t="s">
        <v>264</v>
      </c>
      <c r="B99" s="139" t="s">
        <v>265</v>
      </c>
      <c r="C99" s="140">
        <v>17</v>
      </c>
      <c r="D99" s="139" t="s">
        <v>13</v>
      </c>
      <c r="E99" s="140">
        <v>76240079</v>
      </c>
      <c r="F99" s="139" t="s">
        <v>267</v>
      </c>
      <c r="G99" s="139" t="s">
        <v>132</v>
      </c>
      <c r="H99" s="140">
        <v>505.53</v>
      </c>
      <c r="I99" s="140">
        <v>7.09</v>
      </c>
      <c r="J99" s="140">
        <v>1824.8</v>
      </c>
      <c r="K99" s="140">
        <v>7.64</v>
      </c>
    </row>
    <row r="100" spans="1:11" x14ac:dyDescent="0.25">
      <c r="A100" s="137" t="s">
        <v>264</v>
      </c>
      <c r="B100" s="137" t="s">
        <v>265</v>
      </c>
      <c r="C100" s="138">
        <v>17</v>
      </c>
      <c r="D100" s="137" t="s">
        <v>13</v>
      </c>
      <c r="E100" s="138">
        <v>98000100</v>
      </c>
      <c r="F100" s="137" t="s">
        <v>268</v>
      </c>
      <c r="G100" s="137" t="s">
        <v>133</v>
      </c>
      <c r="H100" s="138">
        <v>654.36</v>
      </c>
      <c r="I100" s="138">
        <v>9.51</v>
      </c>
      <c r="J100" s="138">
        <v>1824.8</v>
      </c>
      <c r="K100" s="138">
        <v>7.64</v>
      </c>
    </row>
    <row r="101" spans="1:11" x14ac:dyDescent="0.25">
      <c r="A101" s="139" t="s">
        <v>264</v>
      </c>
      <c r="B101" s="139" t="s">
        <v>265</v>
      </c>
      <c r="C101" s="140">
        <v>17</v>
      </c>
      <c r="D101" s="139" t="s">
        <v>13</v>
      </c>
      <c r="E101" s="140">
        <v>76762250</v>
      </c>
      <c r="F101" s="139" t="s">
        <v>269</v>
      </c>
      <c r="G101" s="139" t="s">
        <v>134</v>
      </c>
      <c r="H101" s="140">
        <v>18.29</v>
      </c>
      <c r="I101" s="140">
        <v>3.72</v>
      </c>
      <c r="J101" s="140">
        <v>1824.8</v>
      </c>
      <c r="K101" s="140">
        <v>7.64</v>
      </c>
    </row>
    <row r="102" spans="1:11" x14ac:dyDescent="0.25">
      <c r="A102" s="137" t="s">
        <v>264</v>
      </c>
      <c r="B102" s="137" t="s">
        <v>265</v>
      </c>
      <c r="C102" s="138">
        <v>17</v>
      </c>
      <c r="D102" s="137" t="s">
        <v>13</v>
      </c>
      <c r="E102" s="138">
        <v>98001200</v>
      </c>
      <c r="F102" s="137" t="s">
        <v>270</v>
      </c>
      <c r="G102" s="137" t="s">
        <v>135</v>
      </c>
      <c r="H102" s="138">
        <v>32.46</v>
      </c>
      <c r="I102" s="138">
        <v>6.2</v>
      </c>
      <c r="J102" s="138">
        <v>1824.8</v>
      </c>
      <c r="K102" s="138">
        <v>7.64</v>
      </c>
    </row>
    <row r="103" spans="1:11" x14ac:dyDescent="0.25">
      <c r="A103" s="139" t="s">
        <v>264</v>
      </c>
      <c r="B103" s="139" t="s">
        <v>265</v>
      </c>
      <c r="C103" s="140">
        <v>17</v>
      </c>
      <c r="D103" s="139" t="s">
        <v>13</v>
      </c>
      <c r="E103" s="140">
        <v>76265736</v>
      </c>
      <c r="F103" s="139" t="s">
        <v>268</v>
      </c>
      <c r="G103" s="139" t="s">
        <v>136</v>
      </c>
      <c r="H103" s="140">
        <v>315.70999999999998</v>
      </c>
      <c r="I103" s="140">
        <v>6.79</v>
      </c>
      <c r="J103" s="140">
        <v>1824.8</v>
      </c>
      <c r="K103" s="140">
        <v>7.64</v>
      </c>
    </row>
    <row r="104" spans="1:11" x14ac:dyDescent="0.25">
      <c r="A104" s="137" t="s">
        <v>264</v>
      </c>
      <c r="B104" s="137" t="s">
        <v>265</v>
      </c>
      <c r="C104" s="138">
        <v>18</v>
      </c>
      <c r="D104" s="137" t="s">
        <v>271</v>
      </c>
      <c r="E104" s="138">
        <v>98000000</v>
      </c>
      <c r="F104" s="137" t="s">
        <v>266</v>
      </c>
      <c r="G104" s="137" t="s">
        <v>131</v>
      </c>
      <c r="H104" s="138">
        <v>155.36000000000001</v>
      </c>
      <c r="I104" s="138">
        <v>3.69</v>
      </c>
      <c r="J104" s="138">
        <v>862.61</v>
      </c>
      <c r="K104" s="138">
        <v>3.61</v>
      </c>
    </row>
    <row r="105" spans="1:11" x14ac:dyDescent="0.25">
      <c r="A105" s="139" t="s">
        <v>264</v>
      </c>
      <c r="B105" s="139" t="s">
        <v>265</v>
      </c>
      <c r="C105" s="140">
        <v>18</v>
      </c>
      <c r="D105" s="139" t="s">
        <v>271</v>
      </c>
      <c r="E105" s="140">
        <v>76240079</v>
      </c>
      <c r="F105" s="139" t="s">
        <v>267</v>
      </c>
      <c r="G105" s="139" t="s">
        <v>132</v>
      </c>
      <c r="H105" s="140">
        <v>271.45999999999998</v>
      </c>
      <c r="I105" s="140">
        <v>3.81</v>
      </c>
      <c r="J105" s="140">
        <v>862.61</v>
      </c>
      <c r="K105" s="140">
        <v>3.61</v>
      </c>
    </row>
    <row r="106" spans="1:11" x14ac:dyDescent="0.25">
      <c r="A106" s="137" t="s">
        <v>264</v>
      </c>
      <c r="B106" s="137" t="s">
        <v>265</v>
      </c>
      <c r="C106" s="138">
        <v>18</v>
      </c>
      <c r="D106" s="137" t="s">
        <v>271</v>
      </c>
      <c r="E106" s="138">
        <v>98000100</v>
      </c>
      <c r="F106" s="137" t="s">
        <v>268</v>
      </c>
      <c r="G106" s="137" t="s">
        <v>133</v>
      </c>
      <c r="H106" s="138">
        <v>221.94</v>
      </c>
      <c r="I106" s="138">
        <v>3.23</v>
      </c>
      <c r="J106" s="138">
        <v>862.61</v>
      </c>
      <c r="K106" s="138">
        <v>3.61</v>
      </c>
    </row>
    <row r="107" spans="1:11" x14ac:dyDescent="0.25">
      <c r="A107" s="139" t="s">
        <v>264</v>
      </c>
      <c r="B107" s="139" t="s">
        <v>265</v>
      </c>
      <c r="C107" s="140">
        <v>18</v>
      </c>
      <c r="D107" s="139" t="s">
        <v>271</v>
      </c>
      <c r="E107" s="140">
        <v>76762250</v>
      </c>
      <c r="F107" s="139" t="s">
        <v>269</v>
      </c>
      <c r="G107" s="139" t="s">
        <v>134</v>
      </c>
      <c r="H107" s="140">
        <v>18.170000000000002</v>
      </c>
      <c r="I107" s="140">
        <v>3.7</v>
      </c>
      <c r="J107" s="140">
        <v>862.61</v>
      </c>
      <c r="K107" s="140">
        <v>3.61</v>
      </c>
    </row>
    <row r="108" spans="1:11" x14ac:dyDescent="0.25">
      <c r="A108" s="137" t="s">
        <v>264</v>
      </c>
      <c r="B108" s="137" t="s">
        <v>265</v>
      </c>
      <c r="C108" s="138">
        <v>18</v>
      </c>
      <c r="D108" s="137" t="s">
        <v>271</v>
      </c>
      <c r="E108" s="138">
        <v>98001200</v>
      </c>
      <c r="F108" s="137" t="s">
        <v>270</v>
      </c>
      <c r="G108" s="137" t="s">
        <v>135</v>
      </c>
      <c r="H108" s="138">
        <v>17.670000000000002</v>
      </c>
      <c r="I108" s="138">
        <v>3.37</v>
      </c>
      <c r="J108" s="138">
        <v>862.61</v>
      </c>
      <c r="K108" s="138">
        <v>3.61</v>
      </c>
    </row>
    <row r="109" spans="1:11" x14ac:dyDescent="0.25">
      <c r="A109" s="139" t="s">
        <v>264</v>
      </c>
      <c r="B109" s="139" t="s">
        <v>265</v>
      </c>
      <c r="C109" s="140">
        <v>18</v>
      </c>
      <c r="D109" s="139" t="s">
        <v>271</v>
      </c>
      <c r="E109" s="140">
        <v>76265736</v>
      </c>
      <c r="F109" s="139" t="s">
        <v>268</v>
      </c>
      <c r="G109" s="139" t="s">
        <v>136</v>
      </c>
      <c r="H109" s="140">
        <v>178.02</v>
      </c>
      <c r="I109" s="140">
        <v>3.83</v>
      </c>
      <c r="J109" s="140">
        <v>862.61</v>
      </c>
      <c r="K109" s="140">
        <v>3.61</v>
      </c>
    </row>
    <row r="110" spans="1:11" x14ac:dyDescent="0.25">
      <c r="A110" s="137" t="s">
        <v>264</v>
      </c>
      <c r="B110" s="137" t="s">
        <v>265</v>
      </c>
      <c r="C110" s="138">
        <v>19</v>
      </c>
      <c r="D110" s="137" t="s">
        <v>285</v>
      </c>
      <c r="E110" s="138">
        <v>98000000</v>
      </c>
      <c r="F110" s="137" t="s">
        <v>266</v>
      </c>
      <c r="G110" s="137" t="s">
        <v>131</v>
      </c>
      <c r="H110" s="138"/>
      <c r="I110" s="138"/>
      <c r="J110" s="138"/>
      <c r="K110" s="138"/>
    </row>
    <row r="111" spans="1:11" x14ac:dyDescent="0.25">
      <c r="A111" s="139" t="s">
        <v>264</v>
      </c>
      <c r="B111" s="139" t="s">
        <v>265</v>
      </c>
      <c r="C111" s="140">
        <v>19</v>
      </c>
      <c r="D111" s="139" t="s">
        <v>285</v>
      </c>
      <c r="E111" s="140">
        <v>76240079</v>
      </c>
      <c r="F111" s="139" t="s">
        <v>267</v>
      </c>
      <c r="G111" s="139" t="s">
        <v>132</v>
      </c>
      <c r="H111" s="140"/>
      <c r="I111" s="140"/>
      <c r="J111" s="140"/>
      <c r="K111" s="140"/>
    </row>
    <row r="112" spans="1:11" x14ac:dyDescent="0.25">
      <c r="A112" s="137" t="s">
        <v>264</v>
      </c>
      <c r="B112" s="137" t="s">
        <v>265</v>
      </c>
      <c r="C112" s="138">
        <v>19</v>
      </c>
      <c r="D112" s="137" t="s">
        <v>285</v>
      </c>
      <c r="E112" s="138">
        <v>98000100</v>
      </c>
      <c r="F112" s="137" t="s">
        <v>268</v>
      </c>
      <c r="G112" s="137" t="s">
        <v>133</v>
      </c>
      <c r="H112" s="138"/>
      <c r="I112" s="138"/>
      <c r="J112" s="138"/>
      <c r="K112" s="138"/>
    </row>
    <row r="113" spans="1:11" x14ac:dyDescent="0.25">
      <c r="A113" s="139" t="s">
        <v>264</v>
      </c>
      <c r="B113" s="139" t="s">
        <v>265</v>
      </c>
      <c r="C113" s="140">
        <v>19</v>
      </c>
      <c r="D113" s="139" t="s">
        <v>285</v>
      </c>
      <c r="E113" s="140">
        <v>76762250</v>
      </c>
      <c r="F113" s="139" t="s">
        <v>269</v>
      </c>
      <c r="G113" s="139" t="s">
        <v>134</v>
      </c>
      <c r="H113" s="140"/>
      <c r="I113" s="140"/>
      <c r="J113" s="140"/>
      <c r="K113" s="140"/>
    </row>
    <row r="114" spans="1:11" x14ac:dyDescent="0.25">
      <c r="A114" s="137" t="s">
        <v>264</v>
      </c>
      <c r="B114" s="137" t="s">
        <v>265</v>
      </c>
      <c r="C114" s="138">
        <v>19</v>
      </c>
      <c r="D114" s="137" t="s">
        <v>285</v>
      </c>
      <c r="E114" s="138">
        <v>98001200</v>
      </c>
      <c r="F114" s="137" t="s">
        <v>270</v>
      </c>
      <c r="G114" s="137" t="s">
        <v>135</v>
      </c>
      <c r="H114" s="138"/>
      <c r="I114" s="138"/>
      <c r="J114" s="138"/>
      <c r="K114" s="138"/>
    </row>
    <row r="115" spans="1:11" x14ac:dyDescent="0.25">
      <c r="A115" s="139" t="s">
        <v>264</v>
      </c>
      <c r="B115" s="139" t="s">
        <v>265</v>
      </c>
      <c r="C115" s="140">
        <v>19</v>
      </c>
      <c r="D115" s="139" t="s">
        <v>285</v>
      </c>
      <c r="E115" s="140">
        <v>76265736</v>
      </c>
      <c r="F115" s="139" t="s">
        <v>268</v>
      </c>
      <c r="G115" s="139" t="s">
        <v>136</v>
      </c>
      <c r="H115" s="140"/>
      <c r="I115" s="140"/>
      <c r="J115" s="140"/>
      <c r="K115" s="140"/>
    </row>
    <row r="116" spans="1:11" x14ac:dyDescent="0.25">
      <c r="A116" s="137" t="s">
        <v>264</v>
      </c>
      <c r="B116" s="137" t="s">
        <v>265</v>
      </c>
      <c r="C116" s="138">
        <v>20</v>
      </c>
      <c r="D116" s="137" t="s">
        <v>286</v>
      </c>
      <c r="E116" s="138">
        <v>98000000</v>
      </c>
      <c r="F116" s="137" t="s">
        <v>266</v>
      </c>
      <c r="G116" s="137" t="s">
        <v>131</v>
      </c>
      <c r="H116" s="138">
        <v>155.36000000000001</v>
      </c>
      <c r="I116" s="138">
        <v>3.69</v>
      </c>
      <c r="J116" s="138">
        <v>862.61</v>
      </c>
      <c r="K116" s="138">
        <v>3.61</v>
      </c>
    </row>
    <row r="117" spans="1:11" x14ac:dyDescent="0.25">
      <c r="A117" s="139" t="s">
        <v>264</v>
      </c>
      <c r="B117" s="139" t="s">
        <v>265</v>
      </c>
      <c r="C117" s="140">
        <v>20</v>
      </c>
      <c r="D117" s="139" t="s">
        <v>286</v>
      </c>
      <c r="E117" s="140">
        <v>76240079</v>
      </c>
      <c r="F117" s="139" t="s">
        <v>267</v>
      </c>
      <c r="G117" s="139" t="s">
        <v>132</v>
      </c>
      <c r="H117" s="140">
        <v>271.45999999999998</v>
      </c>
      <c r="I117" s="140">
        <v>3.81</v>
      </c>
      <c r="J117" s="140">
        <v>862.61</v>
      </c>
      <c r="K117" s="140">
        <v>3.61</v>
      </c>
    </row>
    <row r="118" spans="1:11" x14ac:dyDescent="0.25">
      <c r="A118" s="137" t="s">
        <v>264</v>
      </c>
      <c r="B118" s="137" t="s">
        <v>265</v>
      </c>
      <c r="C118" s="138">
        <v>20</v>
      </c>
      <c r="D118" s="137" t="s">
        <v>286</v>
      </c>
      <c r="E118" s="138">
        <v>98000100</v>
      </c>
      <c r="F118" s="137" t="s">
        <v>268</v>
      </c>
      <c r="G118" s="137" t="s">
        <v>133</v>
      </c>
      <c r="H118" s="138">
        <v>221.94</v>
      </c>
      <c r="I118" s="138">
        <v>3.23</v>
      </c>
      <c r="J118" s="138">
        <v>862.61</v>
      </c>
      <c r="K118" s="138">
        <v>3.61</v>
      </c>
    </row>
    <row r="119" spans="1:11" x14ac:dyDescent="0.25">
      <c r="A119" s="139" t="s">
        <v>264</v>
      </c>
      <c r="B119" s="139" t="s">
        <v>265</v>
      </c>
      <c r="C119" s="140">
        <v>20</v>
      </c>
      <c r="D119" s="139" t="s">
        <v>286</v>
      </c>
      <c r="E119" s="140">
        <v>76762250</v>
      </c>
      <c r="F119" s="139" t="s">
        <v>269</v>
      </c>
      <c r="G119" s="139" t="s">
        <v>134</v>
      </c>
      <c r="H119" s="140">
        <v>18.170000000000002</v>
      </c>
      <c r="I119" s="140">
        <v>3.7</v>
      </c>
      <c r="J119" s="140">
        <v>862.61</v>
      </c>
      <c r="K119" s="140">
        <v>3.61</v>
      </c>
    </row>
    <row r="120" spans="1:11" x14ac:dyDescent="0.25">
      <c r="A120" s="137" t="s">
        <v>264</v>
      </c>
      <c r="B120" s="137" t="s">
        <v>265</v>
      </c>
      <c r="C120" s="138">
        <v>20</v>
      </c>
      <c r="D120" s="137" t="s">
        <v>286</v>
      </c>
      <c r="E120" s="138">
        <v>98001200</v>
      </c>
      <c r="F120" s="137" t="s">
        <v>270</v>
      </c>
      <c r="G120" s="137" t="s">
        <v>135</v>
      </c>
      <c r="H120" s="138">
        <v>17.670000000000002</v>
      </c>
      <c r="I120" s="138">
        <v>3.37</v>
      </c>
      <c r="J120" s="138">
        <v>862.61</v>
      </c>
      <c r="K120" s="138">
        <v>3.61</v>
      </c>
    </row>
    <row r="121" spans="1:11" x14ac:dyDescent="0.25">
      <c r="A121" s="139" t="s">
        <v>264</v>
      </c>
      <c r="B121" s="139" t="s">
        <v>265</v>
      </c>
      <c r="C121" s="140">
        <v>20</v>
      </c>
      <c r="D121" s="139" t="s">
        <v>286</v>
      </c>
      <c r="E121" s="140">
        <v>76265736</v>
      </c>
      <c r="F121" s="139" t="s">
        <v>268</v>
      </c>
      <c r="G121" s="139" t="s">
        <v>136</v>
      </c>
      <c r="H121" s="140">
        <v>178.02</v>
      </c>
      <c r="I121" s="140">
        <v>3.83</v>
      </c>
      <c r="J121" s="140">
        <v>862.61</v>
      </c>
      <c r="K121" s="140">
        <v>3.61</v>
      </c>
    </row>
    <row r="122" spans="1:11" x14ac:dyDescent="0.25">
      <c r="A122" s="137" t="s">
        <v>264</v>
      </c>
      <c r="B122" s="137" t="s">
        <v>265</v>
      </c>
      <c r="C122" s="138">
        <v>21</v>
      </c>
      <c r="D122" s="137" t="s">
        <v>273</v>
      </c>
      <c r="E122" s="138">
        <v>98000000</v>
      </c>
      <c r="F122" s="137" t="s">
        <v>266</v>
      </c>
      <c r="G122" s="137" t="s">
        <v>131</v>
      </c>
      <c r="H122" s="138">
        <v>142.12</v>
      </c>
      <c r="I122" s="138">
        <v>3.38</v>
      </c>
      <c r="J122" s="138">
        <v>960.18</v>
      </c>
      <c r="K122" s="138">
        <v>4.0199999999999996</v>
      </c>
    </row>
    <row r="123" spans="1:11" x14ac:dyDescent="0.25">
      <c r="A123" s="139" t="s">
        <v>264</v>
      </c>
      <c r="B123" s="139" t="s">
        <v>265</v>
      </c>
      <c r="C123" s="140">
        <v>21</v>
      </c>
      <c r="D123" s="139" t="s">
        <v>273</v>
      </c>
      <c r="E123" s="140">
        <v>76240079</v>
      </c>
      <c r="F123" s="139" t="s">
        <v>267</v>
      </c>
      <c r="G123" s="139" t="s">
        <v>132</v>
      </c>
      <c r="H123" s="140">
        <v>234.12</v>
      </c>
      <c r="I123" s="140">
        <v>3.29</v>
      </c>
      <c r="J123" s="140">
        <v>960.18</v>
      </c>
      <c r="K123" s="140">
        <v>4.0199999999999996</v>
      </c>
    </row>
    <row r="124" spans="1:11" x14ac:dyDescent="0.25">
      <c r="A124" s="137" t="s">
        <v>264</v>
      </c>
      <c r="B124" s="137" t="s">
        <v>265</v>
      </c>
      <c r="C124" s="138">
        <v>21</v>
      </c>
      <c r="D124" s="137" t="s">
        <v>273</v>
      </c>
      <c r="E124" s="138">
        <v>98000100</v>
      </c>
      <c r="F124" s="137" t="s">
        <v>268</v>
      </c>
      <c r="G124" s="137" t="s">
        <v>133</v>
      </c>
      <c r="H124" s="138">
        <v>433.58</v>
      </c>
      <c r="I124" s="138">
        <v>6.3</v>
      </c>
      <c r="J124" s="138">
        <v>960.18</v>
      </c>
      <c r="K124" s="138">
        <v>4.0199999999999996</v>
      </c>
    </row>
    <row r="125" spans="1:11" x14ac:dyDescent="0.25">
      <c r="A125" s="139" t="s">
        <v>264</v>
      </c>
      <c r="B125" s="139" t="s">
        <v>265</v>
      </c>
      <c r="C125" s="140">
        <v>21</v>
      </c>
      <c r="D125" s="139" t="s">
        <v>273</v>
      </c>
      <c r="E125" s="140">
        <v>76762250</v>
      </c>
      <c r="F125" s="139" t="s">
        <v>269</v>
      </c>
      <c r="G125" s="139" t="s">
        <v>134</v>
      </c>
      <c r="H125" s="140">
        <v>0.12</v>
      </c>
      <c r="I125" s="140">
        <v>0.02</v>
      </c>
      <c r="J125" s="140">
        <v>960.18</v>
      </c>
      <c r="K125" s="140">
        <v>4.0199999999999996</v>
      </c>
    </row>
    <row r="126" spans="1:11" x14ac:dyDescent="0.25">
      <c r="A126" s="137" t="s">
        <v>264</v>
      </c>
      <c r="B126" s="137" t="s">
        <v>265</v>
      </c>
      <c r="C126" s="138">
        <v>21</v>
      </c>
      <c r="D126" s="137" t="s">
        <v>273</v>
      </c>
      <c r="E126" s="138">
        <v>98001200</v>
      </c>
      <c r="F126" s="137" t="s">
        <v>270</v>
      </c>
      <c r="G126" s="137" t="s">
        <v>135</v>
      </c>
      <c r="H126" s="138">
        <v>14.79</v>
      </c>
      <c r="I126" s="138">
        <v>2.82</v>
      </c>
      <c r="J126" s="138">
        <v>960.18</v>
      </c>
      <c r="K126" s="138">
        <v>4.0199999999999996</v>
      </c>
    </row>
    <row r="127" spans="1:11" x14ac:dyDescent="0.25">
      <c r="A127" s="139" t="s">
        <v>264</v>
      </c>
      <c r="B127" s="139" t="s">
        <v>265</v>
      </c>
      <c r="C127" s="140">
        <v>21</v>
      </c>
      <c r="D127" s="139" t="s">
        <v>273</v>
      </c>
      <c r="E127" s="140">
        <v>76265736</v>
      </c>
      <c r="F127" s="139" t="s">
        <v>268</v>
      </c>
      <c r="G127" s="139" t="s">
        <v>136</v>
      </c>
      <c r="H127" s="140">
        <v>135.44999999999999</v>
      </c>
      <c r="I127" s="140">
        <v>2.91</v>
      </c>
      <c r="J127" s="140">
        <v>960.18</v>
      </c>
      <c r="K127" s="140">
        <v>4.0199999999999996</v>
      </c>
    </row>
    <row r="128" spans="1:11" x14ac:dyDescent="0.25">
      <c r="A128" s="137" t="s">
        <v>264</v>
      </c>
      <c r="B128" s="137" t="s">
        <v>265</v>
      </c>
      <c r="C128" s="138">
        <v>22</v>
      </c>
      <c r="D128" s="137" t="s">
        <v>283</v>
      </c>
      <c r="E128" s="138">
        <v>98000000</v>
      </c>
      <c r="F128" s="137" t="s">
        <v>266</v>
      </c>
      <c r="G128" s="137" t="s">
        <v>131</v>
      </c>
      <c r="H128" s="138">
        <v>0.98</v>
      </c>
      <c r="I128" s="138">
        <v>0.02</v>
      </c>
      <c r="J128" s="138">
        <v>2.0099999999999998</v>
      </c>
      <c r="K128" s="138">
        <v>0.01</v>
      </c>
    </row>
    <row r="129" spans="1:11" x14ac:dyDescent="0.25">
      <c r="A129" s="139" t="s">
        <v>264</v>
      </c>
      <c r="B129" s="139" t="s">
        <v>265</v>
      </c>
      <c r="C129" s="140">
        <v>22</v>
      </c>
      <c r="D129" s="139" t="s">
        <v>283</v>
      </c>
      <c r="E129" s="140">
        <v>76240079</v>
      </c>
      <c r="F129" s="139" t="s">
        <v>267</v>
      </c>
      <c r="G129" s="139" t="s">
        <v>132</v>
      </c>
      <c r="H129" s="140">
        <v>-0.04</v>
      </c>
      <c r="I129" s="140">
        <v>0</v>
      </c>
      <c r="J129" s="140">
        <v>2.0099999999999998</v>
      </c>
      <c r="K129" s="140">
        <v>0.01</v>
      </c>
    </row>
    <row r="130" spans="1:11" x14ac:dyDescent="0.25">
      <c r="A130" s="137" t="s">
        <v>264</v>
      </c>
      <c r="B130" s="137" t="s">
        <v>265</v>
      </c>
      <c r="C130" s="138">
        <v>22</v>
      </c>
      <c r="D130" s="137" t="s">
        <v>283</v>
      </c>
      <c r="E130" s="138">
        <v>98000100</v>
      </c>
      <c r="F130" s="137" t="s">
        <v>268</v>
      </c>
      <c r="G130" s="137" t="s">
        <v>133</v>
      </c>
      <c r="H130" s="138">
        <v>-1.1499999999999999</v>
      </c>
      <c r="I130" s="138">
        <v>-0.02</v>
      </c>
      <c r="J130" s="138">
        <v>2.0099999999999998</v>
      </c>
      <c r="K130" s="138">
        <v>0.01</v>
      </c>
    </row>
    <row r="131" spans="1:11" x14ac:dyDescent="0.25">
      <c r="A131" s="139" t="s">
        <v>264</v>
      </c>
      <c r="B131" s="139" t="s">
        <v>265</v>
      </c>
      <c r="C131" s="140">
        <v>22</v>
      </c>
      <c r="D131" s="139" t="s">
        <v>283</v>
      </c>
      <c r="E131" s="140">
        <v>76762250</v>
      </c>
      <c r="F131" s="139" t="s">
        <v>269</v>
      </c>
      <c r="G131" s="139" t="s">
        <v>134</v>
      </c>
      <c r="H131" s="140"/>
      <c r="I131" s="140"/>
      <c r="J131" s="140">
        <v>2.0099999999999998</v>
      </c>
      <c r="K131" s="140">
        <v>0.01</v>
      </c>
    </row>
    <row r="132" spans="1:11" x14ac:dyDescent="0.25">
      <c r="A132" s="137" t="s">
        <v>264</v>
      </c>
      <c r="B132" s="137" t="s">
        <v>265</v>
      </c>
      <c r="C132" s="138">
        <v>22</v>
      </c>
      <c r="D132" s="137" t="s">
        <v>283</v>
      </c>
      <c r="E132" s="138">
        <v>98001200</v>
      </c>
      <c r="F132" s="137" t="s">
        <v>270</v>
      </c>
      <c r="G132" s="137" t="s">
        <v>135</v>
      </c>
      <c r="H132" s="138"/>
      <c r="I132" s="138"/>
      <c r="J132" s="138">
        <v>2.0099999999999998</v>
      </c>
      <c r="K132" s="138">
        <v>0.01</v>
      </c>
    </row>
    <row r="133" spans="1:11" x14ac:dyDescent="0.25">
      <c r="A133" s="139" t="s">
        <v>264</v>
      </c>
      <c r="B133" s="139" t="s">
        <v>265</v>
      </c>
      <c r="C133" s="140">
        <v>22</v>
      </c>
      <c r="D133" s="139" t="s">
        <v>283</v>
      </c>
      <c r="E133" s="140">
        <v>76265736</v>
      </c>
      <c r="F133" s="139" t="s">
        <v>268</v>
      </c>
      <c r="G133" s="139" t="s">
        <v>136</v>
      </c>
      <c r="H133" s="140">
        <v>2.23</v>
      </c>
      <c r="I133" s="140">
        <v>0.05</v>
      </c>
      <c r="J133" s="140">
        <v>2.0099999999999998</v>
      </c>
      <c r="K133" s="140">
        <v>0.01</v>
      </c>
    </row>
    <row r="134" spans="1:11" x14ac:dyDescent="0.25">
      <c r="A134" s="137" t="s">
        <v>264</v>
      </c>
      <c r="B134" s="137" t="s">
        <v>265</v>
      </c>
      <c r="C134" s="138">
        <v>23</v>
      </c>
      <c r="D134" s="137" t="s">
        <v>287</v>
      </c>
      <c r="E134" s="138">
        <v>98000000</v>
      </c>
      <c r="F134" s="137" t="s">
        <v>266</v>
      </c>
      <c r="G134" s="137" t="s">
        <v>131</v>
      </c>
      <c r="H134" s="138">
        <v>0</v>
      </c>
      <c r="I134" s="138">
        <v>0</v>
      </c>
      <c r="J134" s="138">
        <v>0</v>
      </c>
      <c r="K134" s="138">
        <v>0</v>
      </c>
    </row>
    <row r="135" spans="1:11" x14ac:dyDescent="0.25">
      <c r="A135" s="139" t="s">
        <v>264</v>
      </c>
      <c r="B135" s="139" t="s">
        <v>265</v>
      </c>
      <c r="C135" s="140">
        <v>23</v>
      </c>
      <c r="D135" s="139" t="s">
        <v>287</v>
      </c>
      <c r="E135" s="140">
        <v>76240079</v>
      </c>
      <c r="F135" s="139" t="s">
        <v>267</v>
      </c>
      <c r="G135" s="139" t="s">
        <v>132</v>
      </c>
      <c r="H135" s="140">
        <v>0</v>
      </c>
      <c r="I135" s="140">
        <v>0</v>
      </c>
      <c r="J135" s="140">
        <v>0</v>
      </c>
      <c r="K135" s="140">
        <v>0</v>
      </c>
    </row>
    <row r="136" spans="1:11" x14ac:dyDescent="0.25">
      <c r="A136" s="137" t="s">
        <v>264</v>
      </c>
      <c r="B136" s="137" t="s">
        <v>265</v>
      </c>
      <c r="C136" s="138">
        <v>23</v>
      </c>
      <c r="D136" s="137" t="s">
        <v>287</v>
      </c>
      <c r="E136" s="138">
        <v>98000100</v>
      </c>
      <c r="F136" s="137" t="s">
        <v>268</v>
      </c>
      <c r="G136" s="137" t="s">
        <v>133</v>
      </c>
      <c r="H136" s="138">
        <v>0</v>
      </c>
      <c r="I136" s="138">
        <v>0</v>
      </c>
      <c r="J136" s="138">
        <v>0</v>
      </c>
      <c r="K136" s="138">
        <v>0</v>
      </c>
    </row>
    <row r="137" spans="1:11" x14ac:dyDescent="0.25">
      <c r="A137" s="139" t="s">
        <v>264</v>
      </c>
      <c r="B137" s="139" t="s">
        <v>265</v>
      </c>
      <c r="C137" s="140">
        <v>23</v>
      </c>
      <c r="D137" s="139" t="s">
        <v>287</v>
      </c>
      <c r="E137" s="140">
        <v>76762250</v>
      </c>
      <c r="F137" s="139" t="s">
        <v>269</v>
      </c>
      <c r="G137" s="139" t="s">
        <v>134</v>
      </c>
      <c r="H137" s="140">
        <v>0</v>
      </c>
      <c r="I137" s="140">
        <v>0</v>
      </c>
      <c r="J137" s="140">
        <v>0</v>
      </c>
      <c r="K137" s="140">
        <v>0</v>
      </c>
    </row>
    <row r="138" spans="1:11" x14ac:dyDescent="0.25">
      <c r="A138" s="137" t="s">
        <v>264</v>
      </c>
      <c r="B138" s="137" t="s">
        <v>265</v>
      </c>
      <c r="C138" s="138">
        <v>23</v>
      </c>
      <c r="D138" s="137" t="s">
        <v>287</v>
      </c>
      <c r="E138" s="138">
        <v>98001200</v>
      </c>
      <c r="F138" s="137" t="s">
        <v>270</v>
      </c>
      <c r="G138" s="137" t="s">
        <v>135</v>
      </c>
      <c r="H138" s="138">
        <v>0</v>
      </c>
      <c r="I138" s="138">
        <v>0</v>
      </c>
      <c r="J138" s="138">
        <v>0</v>
      </c>
      <c r="K138" s="138">
        <v>0</v>
      </c>
    </row>
    <row r="139" spans="1:11" x14ac:dyDescent="0.25">
      <c r="A139" s="139" t="s">
        <v>264</v>
      </c>
      <c r="B139" s="139" t="s">
        <v>265</v>
      </c>
      <c r="C139" s="140">
        <v>23</v>
      </c>
      <c r="D139" s="139" t="s">
        <v>287</v>
      </c>
      <c r="E139" s="140">
        <v>76265736</v>
      </c>
      <c r="F139" s="139" t="s">
        <v>268</v>
      </c>
      <c r="G139" s="139" t="s">
        <v>136</v>
      </c>
      <c r="H139" s="140">
        <v>0</v>
      </c>
      <c r="I139" s="140">
        <v>0</v>
      </c>
      <c r="J139" s="140">
        <v>0</v>
      </c>
      <c r="K139" s="140">
        <v>0</v>
      </c>
    </row>
    <row r="140" spans="1:11" x14ac:dyDescent="0.25">
      <c r="A140" s="137" t="s">
        <v>264</v>
      </c>
      <c r="B140" s="137" t="s">
        <v>265</v>
      </c>
      <c r="C140" s="138">
        <v>24</v>
      </c>
      <c r="D140" s="137" t="s">
        <v>16</v>
      </c>
      <c r="E140" s="138">
        <v>98000000</v>
      </c>
      <c r="F140" s="137" t="s">
        <v>266</v>
      </c>
      <c r="G140" s="137" t="s">
        <v>131</v>
      </c>
      <c r="H140" s="138">
        <v>4209.42</v>
      </c>
      <c r="I140" s="138">
        <v>100</v>
      </c>
      <c r="J140" s="138">
        <v>23880.98</v>
      </c>
      <c r="K140" s="138">
        <v>100</v>
      </c>
    </row>
    <row r="141" spans="1:11" x14ac:dyDescent="0.25">
      <c r="A141" s="139" t="s">
        <v>264</v>
      </c>
      <c r="B141" s="139" t="s">
        <v>265</v>
      </c>
      <c r="C141" s="140">
        <v>24</v>
      </c>
      <c r="D141" s="139" t="s">
        <v>16</v>
      </c>
      <c r="E141" s="140">
        <v>76240079</v>
      </c>
      <c r="F141" s="139" t="s">
        <v>267</v>
      </c>
      <c r="G141" s="139" t="s">
        <v>132</v>
      </c>
      <c r="H141" s="140">
        <v>7126.31</v>
      </c>
      <c r="I141" s="140">
        <v>100</v>
      </c>
      <c r="J141" s="140">
        <v>23880.98</v>
      </c>
      <c r="K141" s="140">
        <v>100</v>
      </c>
    </row>
    <row r="142" spans="1:11" x14ac:dyDescent="0.25">
      <c r="A142" s="137" t="s">
        <v>264</v>
      </c>
      <c r="B142" s="137" t="s">
        <v>265</v>
      </c>
      <c r="C142" s="138">
        <v>24</v>
      </c>
      <c r="D142" s="137" t="s">
        <v>16</v>
      </c>
      <c r="E142" s="138">
        <v>98000100</v>
      </c>
      <c r="F142" s="137" t="s">
        <v>268</v>
      </c>
      <c r="G142" s="137" t="s">
        <v>133</v>
      </c>
      <c r="H142" s="138">
        <v>6877.94</v>
      </c>
      <c r="I142" s="138">
        <v>100</v>
      </c>
      <c r="J142" s="138">
        <v>23880.98</v>
      </c>
      <c r="K142" s="138">
        <v>100</v>
      </c>
    </row>
    <row r="143" spans="1:11" x14ac:dyDescent="0.25">
      <c r="A143" s="139" t="s">
        <v>264</v>
      </c>
      <c r="B143" s="139" t="s">
        <v>265</v>
      </c>
      <c r="C143" s="140">
        <v>24</v>
      </c>
      <c r="D143" s="139" t="s">
        <v>16</v>
      </c>
      <c r="E143" s="140">
        <v>76762250</v>
      </c>
      <c r="F143" s="139" t="s">
        <v>269</v>
      </c>
      <c r="G143" s="139" t="s">
        <v>134</v>
      </c>
      <c r="H143" s="140">
        <v>491.61</v>
      </c>
      <c r="I143" s="140">
        <v>100</v>
      </c>
      <c r="J143" s="140">
        <v>23880.98</v>
      </c>
      <c r="K143" s="140">
        <v>100</v>
      </c>
    </row>
    <row r="144" spans="1:11" x14ac:dyDescent="0.25">
      <c r="A144" s="137" t="s">
        <v>264</v>
      </c>
      <c r="B144" s="137" t="s">
        <v>265</v>
      </c>
      <c r="C144" s="138">
        <v>24</v>
      </c>
      <c r="D144" s="137" t="s">
        <v>16</v>
      </c>
      <c r="E144" s="138">
        <v>98001200</v>
      </c>
      <c r="F144" s="137" t="s">
        <v>270</v>
      </c>
      <c r="G144" s="137" t="s">
        <v>135</v>
      </c>
      <c r="H144" s="138">
        <v>523.67999999999995</v>
      </c>
      <c r="I144" s="138">
        <v>100</v>
      </c>
      <c r="J144" s="138">
        <v>23880.98</v>
      </c>
      <c r="K144" s="138">
        <v>100</v>
      </c>
    </row>
    <row r="145" spans="1:11" x14ac:dyDescent="0.25">
      <c r="A145" s="139" t="s">
        <v>264</v>
      </c>
      <c r="B145" s="139" t="s">
        <v>265</v>
      </c>
      <c r="C145" s="140">
        <v>24</v>
      </c>
      <c r="D145" s="139" t="s">
        <v>16</v>
      </c>
      <c r="E145" s="140">
        <v>76265736</v>
      </c>
      <c r="F145" s="139" t="s">
        <v>268</v>
      </c>
      <c r="G145" s="139" t="s">
        <v>136</v>
      </c>
      <c r="H145" s="140">
        <v>4652.01</v>
      </c>
      <c r="I145" s="140">
        <v>100</v>
      </c>
      <c r="J145" s="140">
        <v>23880.98</v>
      </c>
      <c r="K145" s="140">
        <v>100</v>
      </c>
    </row>
    <row r="146" spans="1:11" x14ac:dyDescent="0.25">
      <c r="A146" s="137" t="s">
        <v>264</v>
      </c>
      <c r="B146" s="137" t="s">
        <v>265</v>
      </c>
      <c r="C146" s="138">
        <v>25</v>
      </c>
      <c r="D146" s="137" t="s">
        <v>17</v>
      </c>
      <c r="E146" s="138">
        <v>98000000</v>
      </c>
      <c r="F146" s="137" t="s">
        <v>266</v>
      </c>
      <c r="G146" s="137" t="s">
        <v>131</v>
      </c>
      <c r="H146" s="138">
        <v>185.91</v>
      </c>
      <c r="I146" s="138">
        <v>4.42</v>
      </c>
      <c r="J146" s="138">
        <v>1073.21</v>
      </c>
      <c r="K146" s="138">
        <v>4.49</v>
      </c>
    </row>
    <row r="147" spans="1:11" x14ac:dyDescent="0.25">
      <c r="A147" s="139" t="s">
        <v>264</v>
      </c>
      <c r="B147" s="139" t="s">
        <v>265</v>
      </c>
      <c r="C147" s="140">
        <v>25</v>
      </c>
      <c r="D147" s="139" t="s">
        <v>17</v>
      </c>
      <c r="E147" s="140">
        <v>76240079</v>
      </c>
      <c r="F147" s="139" t="s">
        <v>267</v>
      </c>
      <c r="G147" s="139" t="s">
        <v>132</v>
      </c>
      <c r="H147" s="140">
        <v>336.36</v>
      </c>
      <c r="I147" s="140">
        <v>4.72</v>
      </c>
      <c r="J147" s="140">
        <v>1073.21</v>
      </c>
      <c r="K147" s="140">
        <v>4.49</v>
      </c>
    </row>
    <row r="148" spans="1:11" x14ac:dyDescent="0.25">
      <c r="A148" s="137" t="s">
        <v>264</v>
      </c>
      <c r="B148" s="137" t="s">
        <v>265</v>
      </c>
      <c r="C148" s="138">
        <v>25</v>
      </c>
      <c r="D148" s="137" t="s">
        <v>17</v>
      </c>
      <c r="E148" s="138">
        <v>98000100</v>
      </c>
      <c r="F148" s="137" t="s">
        <v>268</v>
      </c>
      <c r="G148" s="137" t="s">
        <v>133</v>
      </c>
      <c r="H148" s="138">
        <v>289.86</v>
      </c>
      <c r="I148" s="138">
        <v>4.21</v>
      </c>
      <c r="J148" s="138">
        <v>1073.21</v>
      </c>
      <c r="K148" s="138">
        <v>4.49</v>
      </c>
    </row>
    <row r="149" spans="1:11" x14ac:dyDescent="0.25">
      <c r="A149" s="139" t="s">
        <v>264</v>
      </c>
      <c r="B149" s="139" t="s">
        <v>265</v>
      </c>
      <c r="C149" s="140">
        <v>25</v>
      </c>
      <c r="D149" s="139" t="s">
        <v>17</v>
      </c>
      <c r="E149" s="140">
        <v>76762250</v>
      </c>
      <c r="F149" s="139" t="s">
        <v>269</v>
      </c>
      <c r="G149" s="139" t="s">
        <v>134</v>
      </c>
      <c r="H149" s="140">
        <v>22.32</v>
      </c>
      <c r="I149" s="140">
        <v>4.54</v>
      </c>
      <c r="J149" s="140">
        <v>1073.21</v>
      </c>
      <c r="K149" s="140">
        <v>4.49</v>
      </c>
    </row>
    <row r="150" spans="1:11" x14ac:dyDescent="0.25">
      <c r="A150" s="137" t="s">
        <v>264</v>
      </c>
      <c r="B150" s="137" t="s">
        <v>265</v>
      </c>
      <c r="C150" s="138">
        <v>25</v>
      </c>
      <c r="D150" s="137" t="s">
        <v>17</v>
      </c>
      <c r="E150" s="138">
        <v>98001200</v>
      </c>
      <c r="F150" s="137" t="s">
        <v>270</v>
      </c>
      <c r="G150" s="137" t="s">
        <v>135</v>
      </c>
      <c r="H150" s="138">
        <v>21.51</v>
      </c>
      <c r="I150" s="138">
        <v>4.1100000000000003</v>
      </c>
      <c r="J150" s="138">
        <v>1073.21</v>
      </c>
      <c r="K150" s="138">
        <v>4.49</v>
      </c>
    </row>
    <row r="151" spans="1:11" x14ac:dyDescent="0.25">
      <c r="A151" s="139" t="s">
        <v>264</v>
      </c>
      <c r="B151" s="139" t="s">
        <v>265</v>
      </c>
      <c r="C151" s="140">
        <v>25</v>
      </c>
      <c r="D151" s="139" t="s">
        <v>17</v>
      </c>
      <c r="E151" s="140">
        <v>76265736</v>
      </c>
      <c r="F151" s="139" t="s">
        <v>268</v>
      </c>
      <c r="G151" s="139" t="s">
        <v>136</v>
      </c>
      <c r="H151" s="140">
        <v>217.25</v>
      </c>
      <c r="I151" s="140">
        <v>4.67</v>
      </c>
      <c r="J151" s="140">
        <v>1073.21</v>
      </c>
      <c r="K151" s="140">
        <v>4.49</v>
      </c>
    </row>
    <row r="152" spans="1:11" x14ac:dyDescent="0.25">
      <c r="A152" s="137" t="s">
        <v>264</v>
      </c>
      <c r="B152" s="137" t="s">
        <v>265</v>
      </c>
      <c r="C152" s="138">
        <v>26</v>
      </c>
      <c r="D152" s="137" t="s">
        <v>18</v>
      </c>
      <c r="E152" s="138">
        <v>98000000</v>
      </c>
      <c r="F152" s="137" t="s">
        <v>266</v>
      </c>
      <c r="G152" s="137" t="s">
        <v>131</v>
      </c>
      <c r="H152" s="138">
        <v>4016.29</v>
      </c>
      <c r="I152" s="138">
        <v>95.41</v>
      </c>
      <c r="J152" s="138">
        <v>22813.55</v>
      </c>
      <c r="K152" s="138">
        <v>95.53</v>
      </c>
    </row>
    <row r="153" spans="1:11" x14ac:dyDescent="0.25">
      <c r="A153" s="139" t="s">
        <v>264</v>
      </c>
      <c r="B153" s="139" t="s">
        <v>265</v>
      </c>
      <c r="C153" s="140">
        <v>26</v>
      </c>
      <c r="D153" s="139" t="s">
        <v>18</v>
      </c>
      <c r="E153" s="140">
        <v>76240079</v>
      </c>
      <c r="F153" s="139" t="s">
        <v>267</v>
      </c>
      <c r="G153" s="139" t="s">
        <v>132</v>
      </c>
      <c r="H153" s="140">
        <v>6810.81</v>
      </c>
      <c r="I153" s="140">
        <v>95.57</v>
      </c>
      <c r="J153" s="140">
        <v>22813.55</v>
      </c>
      <c r="K153" s="140">
        <v>95.53</v>
      </c>
    </row>
    <row r="154" spans="1:11" x14ac:dyDescent="0.25">
      <c r="A154" s="137" t="s">
        <v>264</v>
      </c>
      <c r="B154" s="137" t="s">
        <v>265</v>
      </c>
      <c r="C154" s="138">
        <v>26</v>
      </c>
      <c r="D154" s="137" t="s">
        <v>18</v>
      </c>
      <c r="E154" s="138">
        <v>98000100</v>
      </c>
      <c r="F154" s="137" t="s">
        <v>268</v>
      </c>
      <c r="G154" s="137" t="s">
        <v>133</v>
      </c>
      <c r="H154" s="138">
        <v>6577.22</v>
      </c>
      <c r="I154" s="138">
        <v>95.63</v>
      </c>
      <c r="J154" s="138">
        <v>22813.55</v>
      </c>
      <c r="K154" s="138">
        <v>95.53</v>
      </c>
    </row>
    <row r="155" spans="1:11" x14ac:dyDescent="0.25">
      <c r="A155" s="139" t="s">
        <v>264</v>
      </c>
      <c r="B155" s="139" t="s">
        <v>265</v>
      </c>
      <c r="C155" s="140">
        <v>26</v>
      </c>
      <c r="D155" s="139" t="s">
        <v>18</v>
      </c>
      <c r="E155" s="140">
        <v>76762250</v>
      </c>
      <c r="F155" s="139" t="s">
        <v>269</v>
      </c>
      <c r="G155" s="139" t="s">
        <v>134</v>
      </c>
      <c r="H155" s="140">
        <v>468.93</v>
      </c>
      <c r="I155" s="140">
        <v>95.39</v>
      </c>
      <c r="J155" s="140">
        <v>22813.55</v>
      </c>
      <c r="K155" s="140">
        <v>95.53</v>
      </c>
    </row>
    <row r="156" spans="1:11" x14ac:dyDescent="0.25">
      <c r="A156" s="137" t="s">
        <v>264</v>
      </c>
      <c r="B156" s="137" t="s">
        <v>265</v>
      </c>
      <c r="C156" s="138">
        <v>26</v>
      </c>
      <c r="D156" s="137" t="s">
        <v>18</v>
      </c>
      <c r="E156" s="138">
        <v>98001200</v>
      </c>
      <c r="F156" s="137" t="s">
        <v>270</v>
      </c>
      <c r="G156" s="137" t="s">
        <v>135</v>
      </c>
      <c r="H156" s="138">
        <v>501.97</v>
      </c>
      <c r="I156" s="138">
        <v>95.85</v>
      </c>
      <c r="J156" s="138">
        <v>22813.55</v>
      </c>
      <c r="K156" s="138">
        <v>95.53</v>
      </c>
    </row>
    <row r="157" spans="1:11" x14ac:dyDescent="0.25">
      <c r="A157" s="139" t="s">
        <v>264</v>
      </c>
      <c r="B157" s="139" t="s">
        <v>265</v>
      </c>
      <c r="C157" s="140">
        <v>26</v>
      </c>
      <c r="D157" s="139" t="s">
        <v>18</v>
      </c>
      <c r="E157" s="140">
        <v>76265736</v>
      </c>
      <c r="F157" s="139" t="s">
        <v>268</v>
      </c>
      <c r="G157" s="139" t="s">
        <v>136</v>
      </c>
      <c r="H157" s="140">
        <v>4438.33</v>
      </c>
      <c r="I157" s="140">
        <v>95.41</v>
      </c>
      <c r="J157" s="140">
        <v>22813.55</v>
      </c>
      <c r="K157" s="140">
        <v>95.53</v>
      </c>
    </row>
    <row r="158" spans="1:11" x14ac:dyDescent="0.25">
      <c r="A158" s="137" t="s">
        <v>264</v>
      </c>
      <c r="B158" s="137" t="s">
        <v>265</v>
      </c>
      <c r="C158" s="138">
        <v>27</v>
      </c>
      <c r="D158" s="137" t="s">
        <v>19</v>
      </c>
      <c r="E158" s="138">
        <v>98000000</v>
      </c>
      <c r="F158" s="137" t="s">
        <v>266</v>
      </c>
      <c r="G158" s="137" t="s">
        <v>131</v>
      </c>
      <c r="H158" s="138">
        <v>6.66</v>
      </c>
      <c r="I158" s="138">
        <v>0.16</v>
      </c>
      <c r="J158" s="138">
        <v>-7.94</v>
      </c>
      <c r="K158" s="138">
        <v>-0.03</v>
      </c>
    </row>
    <row r="159" spans="1:11" x14ac:dyDescent="0.25">
      <c r="A159" s="139" t="s">
        <v>264</v>
      </c>
      <c r="B159" s="139" t="s">
        <v>265</v>
      </c>
      <c r="C159" s="140">
        <v>27</v>
      </c>
      <c r="D159" s="139" t="s">
        <v>19</v>
      </c>
      <c r="E159" s="140">
        <v>76240079</v>
      </c>
      <c r="F159" s="139" t="s">
        <v>267</v>
      </c>
      <c r="G159" s="139" t="s">
        <v>132</v>
      </c>
      <c r="H159" s="140">
        <v>-21.47</v>
      </c>
      <c r="I159" s="140">
        <v>-0.3</v>
      </c>
      <c r="J159" s="140">
        <v>-7.94</v>
      </c>
      <c r="K159" s="140">
        <v>-0.03</v>
      </c>
    </row>
    <row r="160" spans="1:11" x14ac:dyDescent="0.25">
      <c r="A160" s="137" t="s">
        <v>264</v>
      </c>
      <c r="B160" s="137" t="s">
        <v>265</v>
      </c>
      <c r="C160" s="138">
        <v>27</v>
      </c>
      <c r="D160" s="137" t="s">
        <v>19</v>
      </c>
      <c r="E160" s="138">
        <v>98000100</v>
      </c>
      <c r="F160" s="137" t="s">
        <v>268</v>
      </c>
      <c r="G160" s="137" t="s">
        <v>133</v>
      </c>
      <c r="H160" s="138">
        <v>10.37</v>
      </c>
      <c r="I160" s="138">
        <v>0.15</v>
      </c>
      <c r="J160" s="138">
        <v>-7.94</v>
      </c>
      <c r="K160" s="138">
        <v>-0.03</v>
      </c>
    </row>
    <row r="161" spans="1:11" x14ac:dyDescent="0.25">
      <c r="A161" s="139" t="s">
        <v>264</v>
      </c>
      <c r="B161" s="139" t="s">
        <v>265</v>
      </c>
      <c r="C161" s="140">
        <v>27</v>
      </c>
      <c r="D161" s="139" t="s">
        <v>19</v>
      </c>
      <c r="E161" s="140">
        <v>76762250</v>
      </c>
      <c r="F161" s="139" t="s">
        <v>269</v>
      </c>
      <c r="G161" s="139" t="s">
        <v>134</v>
      </c>
      <c r="H161" s="140">
        <v>-0.01</v>
      </c>
      <c r="I161" s="140">
        <v>0</v>
      </c>
      <c r="J161" s="140">
        <v>-7.94</v>
      </c>
      <c r="K161" s="140">
        <v>-0.03</v>
      </c>
    </row>
    <row r="162" spans="1:11" x14ac:dyDescent="0.25">
      <c r="A162" s="137" t="s">
        <v>264</v>
      </c>
      <c r="B162" s="137" t="s">
        <v>265</v>
      </c>
      <c r="C162" s="138">
        <v>27</v>
      </c>
      <c r="D162" s="137" t="s">
        <v>19</v>
      </c>
      <c r="E162" s="138">
        <v>98001200</v>
      </c>
      <c r="F162" s="137" t="s">
        <v>270</v>
      </c>
      <c r="G162" s="137" t="s">
        <v>135</v>
      </c>
      <c r="H162" s="138">
        <v>0.11</v>
      </c>
      <c r="I162" s="138">
        <v>0.02</v>
      </c>
      <c r="J162" s="138">
        <v>-7.94</v>
      </c>
      <c r="K162" s="138">
        <v>-0.03</v>
      </c>
    </row>
    <row r="163" spans="1:11" x14ac:dyDescent="0.25">
      <c r="A163" s="139" t="s">
        <v>264</v>
      </c>
      <c r="B163" s="139" t="s">
        <v>265</v>
      </c>
      <c r="C163" s="140">
        <v>27</v>
      </c>
      <c r="D163" s="139" t="s">
        <v>19</v>
      </c>
      <c r="E163" s="140">
        <v>76265736</v>
      </c>
      <c r="F163" s="139" t="s">
        <v>268</v>
      </c>
      <c r="G163" s="139" t="s">
        <v>136</v>
      </c>
      <c r="H163" s="140">
        <v>-3.62</v>
      </c>
      <c r="I163" s="140">
        <v>-0.08</v>
      </c>
      <c r="J163" s="140">
        <v>-7.94</v>
      </c>
      <c r="K163" s="140">
        <v>-0.03</v>
      </c>
    </row>
    <row r="164" spans="1:11" x14ac:dyDescent="0.25">
      <c r="A164" s="137" t="s">
        <v>264</v>
      </c>
      <c r="B164" s="137" t="s">
        <v>265</v>
      </c>
      <c r="C164" s="138">
        <v>28</v>
      </c>
      <c r="D164" s="137" t="s">
        <v>20</v>
      </c>
      <c r="E164" s="138">
        <v>98000000</v>
      </c>
      <c r="F164" s="137" t="s">
        <v>266</v>
      </c>
      <c r="G164" s="137" t="s">
        <v>131</v>
      </c>
      <c r="H164" s="138">
        <v>0.56000000000000005</v>
      </c>
      <c r="I164" s="138">
        <v>0.01</v>
      </c>
      <c r="J164" s="138">
        <v>2.16</v>
      </c>
      <c r="K164" s="138">
        <v>0.01</v>
      </c>
    </row>
    <row r="165" spans="1:11" x14ac:dyDescent="0.25">
      <c r="A165" s="139" t="s">
        <v>264</v>
      </c>
      <c r="B165" s="139" t="s">
        <v>265</v>
      </c>
      <c r="C165" s="140">
        <v>28</v>
      </c>
      <c r="D165" s="139" t="s">
        <v>20</v>
      </c>
      <c r="E165" s="140">
        <v>76240079</v>
      </c>
      <c r="F165" s="139" t="s">
        <v>267</v>
      </c>
      <c r="G165" s="139" t="s">
        <v>132</v>
      </c>
      <c r="H165" s="140">
        <v>0.6</v>
      </c>
      <c r="I165" s="140">
        <v>0.01</v>
      </c>
      <c r="J165" s="140">
        <v>2.16</v>
      </c>
      <c r="K165" s="140">
        <v>0.01</v>
      </c>
    </row>
    <row r="166" spans="1:11" x14ac:dyDescent="0.25">
      <c r="A166" s="137" t="s">
        <v>264</v>
      </c>
      <c r="B166" s="137" t="s">
        <v>265</v>
      </c>
      <c r="C166" s="138">
        <v>28</v>
      </c>
      <c r="D166" s="137" t="s">
        <v>20</v>
      </c>
      <c r="E166" s="138">
        <v>98000100</v>
      </c>
      <c r="F166" s="137" t="s">
        <v>268</v>
      </c>
      <c r="G166" s="137" t="s">
        <v>133</v>
      </c>
      <c r="H166" s="138">
        <v>0.49</v>
      </c>
      <c r="I166" s="138">
        <v>0.01</v>
      </c>
      <c r="J166" s="138">
        <v>2.16</v>
      </c>
      <c r="K166" s="138">
        <v>0.01</v>
      </c>
    </row>
    <row r="167" spans="1:11" x14ac:dyDescent="0.25">
      <c r="A167" s="139" t="s">
        <v>264</v>
      </c>
      <c r="B167" s="139" t="s">
        <v>265</v>
      </c>
      <c r="C167" s="140">
        <v>28</v>
      </c>
      <c r="D167" s="139" t="s">
        <v>20</v>
      </c>
      <c r="E167" s="140">
        <v>76762250</v>
      </c>
      <c r="F167" s="139" t="s">
        <v>269</v>
      </c>
      <c r="G167" s="139" t="s">
        <v>134</v>
      </c>
      <c r="H167" s="140">
        <v>0.36</v>
      </c>
      <c r="I167" s="140">
        <v>7.0000000000000007E-2</v>
      </c>
      <c r="J167" s="140">
        <v>2.16</v>
      </c>
      <c r="K167" s="140">
        <v>0.01</v>
      </c>
    </row>
    <row r="168" spans="1:11" x14ac:dyDescent="0.25">
      <c r="A168" s="137" t="s">
        <v>264</v>
      </c>
      <c r="B168" s="137" t="s">
        <v>265</v>
      </c>
      <c r="C168" s="138">
        <v>28</v>
      </c>
      <c r="D168" s="137" t="s">
        <v>20</v>
      </c>
      <c r="E168" s="138">
        <v>98001200</v>
      </c>
      <c r="F168" s="137" t="s">
        <v>270</v>
      </c>
      <c r="G168" s="137" t="s">
        <v>135</v>
      </c>
      <c r="H168" s="138">
        <v>0.09</v>
      </c>
      <c r="I168" s="138">
        <v>0.02</v>
      </c>
      <c r="J168" s="138">
        <v>2.16</v>
      </c>
      <c r="K168" s="138">
        <v>0.01</v>
      </c>
    </row>
    <row r="169" spans="1:11" x14ac:dyDescent="0.25">
      <c r="A169" s="139" t="s">
        <v>264</v>
      </c>
      <c r="B169" s="139" t="s">
        <v>265</v>
      </c>
      <c r="C169" s="140">
        <v>28</v>
      </c>
      <c r="D169" s="139" t="s">
        <v>20</v>
      </c>
      <c r="E169" s="140">
        <v>76265736</v>
      </c>
      <c r="F169" s="139" t="s">
        <v>268</v>
      </c>
      <c r="G169" s="139" t="s">
        <v>136</v>
      </c>
      <c r="H169" s="140">
        <v>0.05</v>
      </c>
      <c r="I169" s="140">
        <v>0</v>
      </c>
      <c r="J169" s="140">
        <v>2.16</v>
      </c>
      <c r="K169" s="140">
        <v>0.01</v>
      </c>
    </row>
    <row r="170" spans="1:11" x14ac:dyDescent="0.25">
      <c r="A170" s="137" t="s">
        <v>264</v>
      </c>
      <c r="B170" s="137" t="s">
        <v>265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265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265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01" t="s">
        <v>107</v>
      </c>
      <c r="B2" s="3" t="s">
        <v>108</v>
      </c>
    </row>
    <row r="3" spans="1:6" ht="15.75" thickBot="1" x14ac:dyDescent="0.3">
      <c r="A3" s="202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29" t="s">
        <v>115</v>
      </c>
      <c r="E6" s="230"/>
      <c r="F6" s="231"/>
      <c r="G6" s="229" t="s">
        <v>116</v>
      </c>
      <c r="H6" s="230"/>
      <c r="I6" s="231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29" t="s">
        <v>115</v>
      </c>
      <c r="E16" s="230"/>
      <c r="F16" s="231"/>
      <c r="G16" s="229" t="s">
        <v>116</v>
      </c>
      <c r="H16" s="230"/>
      <c r="I16" s="231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27" t="s">
        <v>56</v>
      </c>
      <c r="D1" s="210">
        <v>0.01</v>
      </c>
      <c r="E1" s="210">
        <v>4.09</v>
      </c>
      <c r="F1" s="210">
        <v>0.39</v>
      </c>
      <c r="G1" s="210">
        <v>4.0999999999999996</v>
      </c>
      <c r="H1" s="210">
        <v>0.45</v>
      </c>
      <c r="I1" s="210">
        <v>4.1100000000000003</v>
      </c>
      <c r="J1" s="210">
        <v>0.97</v>
      </c>
      <c r="K1" s="210">
        <v>4.1100000000000003</v>
      </c>
      <c r="L1" s="210">
        <v>1.77</v>
      </c>
      <c r="M1" s="210">
        <v>4.1399999999999997</v>
      </c>
      <c r="N1" s="210">
        <v>0.65</v>
      </c>
      <c r="O1" s="212">
        <v>4.12</v>
      </c>
    </row>
    <row r="2" spans="1:15" ht="15.75" x14ac:dyDescent="0.3">
      <c r="A2" s="5" t="s">
        <v>63</v>
      </c>
      <c r="B2" s="5" t="s">
        <v>29</v>
      </c>
      <c r="C2" s="228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13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26" t="s">
        <v>56</v>
      </c>
      <c r="D26" s="211">
        <v>0.16</v>
      </c>
      <c r="E26" s="211">
        <v>0.26</v>
      </c>
      <c r="F26" s="211">
        <v>1.55</v>
      </c>
      <c r="G26" s="211">
        <v>0.28000000000000003</v>
      </c>
      <c r="H26" s="211">
        <v>1.3</v>
      </c>
      <c r="I26" s="211">
        <v>0.28000000000000003</v>
      </c>
      <c r="J26" s="211">
        <v>4.5</v>
      </c>
      <c r="K26" s="211">
        <v>0.28000000000000003</v>
      </c>
      <c r="L26" s="211">
        <v>17.350000000000001</v>
      </c>
      <c r="M26" s="211">
        <v>0.28000000000000003</v>
      </c>
      <c r="N26" s="211">
        <v>4.0199999999999996</v>
      </c>
      <c r="O26" s="213">
        <v>0.28000000000000003</v>
      </c>
    </row>
    <row r="27" spans="1:15" ht="15.75" x14ac:dyDescent="0.3">
      <c r="A27" s="5" t="s">
        <v>95</v>
      </c>
      <c r="B27" s="5" t="s">
        <v>46</v>
      </c>
      <c r="C27" s="226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3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26" t="s">
        <v>165</v>
      </c>
      <c r="D30" s="211" t="s">
        <v>139</v>
      </c>
      <c r="E30" s="211" t="s">
        <v>139</v>
      </c>
      <c r="F30" s="211" t="s">
        <v>139</v>
      </c>
      <c r="G30" s="211" t="s">
        <v>139</v>
      </c>
      <c r="H30" s="211">
        <v>0</v>
      </c>
      <c r="I30" s="211">
        <v>7.34</v>
      </c>
      <c r="J30" s="211">
        <v>0.01</v>
      </c>
      <c r="K30" s="211">
        <v>7.34</v>
      </c>
      <c r="L30" s="211">
        <v>0.01</v>
      </c>
      <c r="M30" s="211">
        <v>7.34</v>
      </c>
      <c r="N30" s="211">
        <v>0.01</v>
      </c>
      <c r="O30" s="213">
        <v>7.34</v>
      </c>
    </row>
    <row r="31" spans="1:15" ht="15.75" x14ac:dyDescent="0.3">
      <c r="A31" s="5" t="s">
        <v>69</v>
      </c>
      <c r="B31" s="5" t="s">
        <v>49</v>
      </c>
      <c r="C31" s="226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3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H1:H2"/>
    <mergeCell ref="C1:C2"/>
    <mergeCell ref="D1:D2"/>
    <mergeCell ref="E1:E2"/>
    <mergeCell ref="F1:F2"/>
    <mergeCell ref="G1:G2"/>
    <mergeCell ref="O1:O2"/>
    <mergeCell ref="I1:I2"/>
    <mergeCell ref="J1:J2"/>
    <mergeCell ref="K1:K2"/>
    <mergeCell ref="L1:L2"/>
    <mergeCell ref="M1:M2"/>
    <mergeCell ref="N1:N2"/>
    <mergeCell ref="J26:J27"/>
    <mergeCell ref="K26:K27"/>
    <mergeCell ref="L26:L27"/>
    <mergeCell ref="M26:M27"/>
    <mergeCell ref="N26:N27"/>
    <mergeCell ref="E26:E27"/>
    <mergeCell ref="F26:F27"/>
    <mergeCell ref="G26:G27"/>
    <mergeCell ref="H26:H27"/>
    <mergeCell ref="I26:I27"/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59"/>
  <sheetViews>
    <sheetView workbookViewId="0">
      <selection activeCell="E37" sqref="E37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1.71</v>
      </c>
      <c r="E2" s="138"/>
      <c r="F2" s="138"/>
      <c r="G2" s="138"/>
      <c r="H2" s="138">
        <v>1481.97</v>
      </c>
      <c r="I2" s="138">
        <v>0.99</v>
      </c>
      <c r="J2" s="138">
        <v>1054751.1499999999</v>
      </c>
    </row>
    <row r="3" spans="1:10" x14ac:dyDescent="0.25">
      <c r="A3" s="139" t="s">
        <v>67</v>
      </c>
      <c r="B3" s="139" t="s">
        <v>28</v>
      </c>
      <c r="C3" s="140"/>
      <c r="D3" s="140">
        <v>8.09</v>
      </c>
      <c r="E3" s="140"/>
      <c r="F3" s="140"/>
      <c r="G3" s="140"/>
      <c r="H3" s="140">
        <v>6840.43</v>
      </c>
      <c r="I3" s="140">
        <v>4.55</v>
      </c>
      <c r="J3" s="140">
        <v>4868470.3499999996</v>
      </c>
    </row>
    <row r="4" spans="1:10" x14ac:dyDescent="0.25">
      <c r="A4" s="137" t="s">
        <v>83</v>
      </c>
      <c r="B4" s="137" t="s">
        <v>28</v>
      </c>
      <c r="C4" s="138"/>
      <c r="D4" s="138">
        <v>0.02</v>
      </c>
      <c r="E4" s="138"/>
      <c r="F4" s="138"/>
      <c r="G4" s="138"/>
      <c r="H4" s="138">
        <v>54.66</v>
      </c>
      <c r="I4" s="138">
        <v>0.04</v>
      </c>
      <c r="J4" s="138">
        <v>38899.589999999997</v>
      </c>
    </row>
    <row r="5" spans="1:10" x14ac:dyDescent="0.25">
      <c r="A5" s="139" t="s">
        <v>95</v>
      </c>
      <c r="B5" s="139" t="s">
        <v>28</v>
      </c>
      <c r="C5" s="140"/>
      <c r="D5" s="140">
        <v>2.3199999999999998</v>
      </c>
      <c r="E5" s="140"/>
      <c r="F5" s="140"/>
      <c r="G5" s="140"/>
      <c r="H5" s="140">
        <v>845.46</v>
      </c>
      <c r="I5" s="140">
        <v>0.56000000000000005</v>
      </c>
      <c r="J5" s="140">
        <v>601729.05000000005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9.65</v>
      </c>
      <c r="I6" s="138">
        <v>0.01</v>
      </c>
      <c r="J6" s="138">
        <v>6866.6</v>
      </c>
    </row>
    <row r="7" spans="1:10" x14ac:dyDescent="0.25">
      <c r="A7" s="139" t="s">
        <v>216</v>
      </c>
      <c r="B7" s="139" t="s">
        <v>28</v>
      </c>
      <c r="C7" s="140"/>
      <c r="D7" s="140">
        <v>12.14</v>
      </c>
      <c r="E7" s="140"/>
      <c r="F7" s="140"/>
      <c r="G7" s="140"/>
      <c r="H7" s="140">
        <v>9232.17</v>
      </c>
      <c r="I7" s="140">
        <v>6.14</v>
      </c>
      <c r="J7" s="140">
        <v>6570716.7400000002</v>
      </c>
    </row>
    <row r="8" spans="1:10" x14ac:dyDescent="0.25">
      <c r="A8" s="137" t="s">
        <v>127</v>
      </c>
      <c r="B8" s="137" t="s">
        <v>28</v>
      </c>
      <c r="C8" s="138"/>
      <c r="D8" s="138">
        <v>0.13</v>
      </c>
      <c r="E8" s="138"/>
      <c r="F8" s="138"/>
      <c r="G8" s="138"/>
      <c r="H8" s="138">
        <v>130.02000000000001</v>
      </c>
      <c r="I8" s="138">
        <v>0.09</v>
      </c>
      <c r="J8" s="138">
        <v>92535.08</v>
      </c>
    </row>
    <row r="9" spans="1:10" x14ac:dyDescent="0.25">
      <c r="A9" s="139" t="s">
        <v>77</v>
      </c>
      <c r="B9" s="139" t="s">
        <v>28</v>
      </c>
      <c r="C9" s="140"/>
      <c r="D9" s="140">
        <v>7.94</v>
      </c>
      <c r="E9" s="140"/>
      <c r="F9" s="140"/>
      <c r="G9" s="140"/>
      <c r="H9" s="140">
        <v>6693.99</v>
      </c>
      <c r="I9" s="140">
        <v>4.45</v>
      </c>
      <c r="J9" s="140">
        <v>4764244.0599999996</v>
      </c>
    </row>
    <row r="10" spans="1:10" x14ac:dyDescent="0.25">
      <c r="A10" s="137" t="s">
        <v>79</v>
      </c>
      <c r="B10" s="137" t="s">
        <v>28</v>
      </c>
      <c r="C10" s="138"/>
      <c r="D10" s="138">
        <v>21.3</v>
      </c>
      <c r="E10" s="138"/>
      <c r="F10" s="138"/>
      <c r="G10" s="138"/>
      <c r="H10" s="138">
        <v>19241.330000000002</v>
      </c>
      <c r="I10" s="138">
        <v>12.8</v>
      </c>
      <c r="J10" s="138">
        <v>13694438.75</v>
      </c>
    </row>
    <row r="11" spans="1:10" x14ac:dyDescent="0.25">
      <c r="A11" s="139" t="s">
        <v>217</v>
      </c>
      <c r="B11" s="139" t="s">
        <v>28</v>
      </c>
      <c r="C11" s="140"/>
      <c r="D11" s="140">
        <v>29.37</v>
      </c>
      <c r="E11" s="140"/>
      <c r="F11" s="140"/>
      <c r="G11" s="140"/>
      <c r="H11" s="140">
        <v>26065.33</v>
      </c>
      <c r="I11" s="140">
        <v>17.34</v>
      </c>
      <c r="J11" s="140">
        <v>18551217.890000001</v>
      </c>
    </row>
    <row r="12" spans="1:10" x14ac:dyDescent="0.25">
      <c r="A12" s="137" t="s">
        <v>73</v>
      </c>
      <c r="B12" s="137" t="s">
        <v>28</v>
      </c>
      <c r="C12" s="138"/>
      <c r="D12" s="138">
        <v>0.23</v>
      </c>
      <c r="E12" s="138"/>
      <c r="F12" s="138"/>
      <c r="G12" s="138"/>
      <c r="H12" s="138">
        <v>302.11</v>
      </c>
      <c r="I12" s="138">
        <v>0.2</v>
      </c>
      <c r="J12" s="138">
        <v>215017.75</v>
      </c>
    </row>
    <row r="13" spans="1:10" x14ac:dyDescent="0.25">
      <c r="A13" s="139" t="s">
        <v>81</v>
      </c>
      <c r="B13" s="139" t="s">
        <v>28</v>
      </c>
      <c r="C13" s="140"/>
      <c r="D13" s="140">
        <v>0.03</v>
      </c>
      <c r="E13" s="140"/>
      <c r="F13" s="140"/>
      <c r="G13" s="140"/>
      <c r="H13" s="140">
        <v>24.46</v>
      </c>
      <c r="I13" s="140">
        <v>0.02</v>
      </c>
      <c r="J13" s="140">
        <v>17406.509999999998</v>
      </c>
    </row>
    <row r="14" spans="1:10" x14ac:dyDescent="0.25">
      <c r="A14" s="137" t="s">
        <v>218</v>
      </c>
      <c r="B14" s="137" t="s">
        <v>28</v>
      </c>
      <c r="C14" s="138"/>
      <c r="D14" s="138">
        <v>0.26</v>
      </c>
      <c r="E14" s="138"/>
      <c r="F14" s="138"/>
      <c r="G14" s="138"/>
      <c r="H14" s="138">
        <v>326.57</v>
      </c>
      <c r="I14" s="138">
        <v>0.22</v>
      </c>
      <c r="J14" s="138">
        <v>232424.26</v>
      </c>
    </row>
    <row r="15" spans="1:10" x14ac:dyDescent="0.25">
      <c r="A15" s="139" t="s">
        <v>40</v>
      </c>
      <c r="B15" s="139" t="s">
        <v>28</v>
      </c>
      <c r="C15" s="140"/>
      <c r="D15" s="140">
        <v>41.77</v>
      </c>
      <c r="E15" s="140"/>
      <c r="F15" s="140"/>
      <c r="G15" s="140"/>
      <c r="H15" s="140">
        <v>35624.06</v>
      </c>
      <c r="I15" s="140">
        <v>23.7</v>
      </c>
      <c r="J15" s="140">
        <v>25354358.890000001</v>
      </c>
    </row>
    <row r="16" spans="1:10" x14ac:dyDescent="0.25">
      <c r="A16" s="137" t="s">
        <v>228</v>
      </c>
      <c r="B16" s="137" t="s">
        <v>28</v>
      </c>
      <c r="C16" s="138"/>
      <c r="D16" s="138">
        <v>0.24</v>
      </c>
      <c r="E16" s="138"/>
      <c r="F16" s="138"/>
      <c r="G16" s="138"/>
      <c r="H16" s="138">
        <v>1007.45</v>
      </c>
      <c r="I16" s="138">
        <v>0.67</v>
      </c>
      <c r="J16" s="138">
        <v>717022.63</v>
      </c>
    </row>
    <row r="17" spans="1:10" x14ac:dyDescent="0.25">
      <c r="A17" s="139" t="s">
        <v>71</v>
      </c>
      <c r="B17" s="139" t="s">
        <v>28</v>
      </c>
      <c r="C17" s="140"/>
      <c r="D17" s="140">
        <v>13.46</v>
      </c>
      <c r="E17" s="140"/>
      <c r="F17" s="140"/>
      <c r="G17" s="140"/>
      <c r="H17" s="140">
        <v>12199.01</v>
      </c>
      <c r="I17" s="140">
        <v>8.1199999999999992</v>
      </c>
      <c r="J17" s="140">
        <v>8682281.3399999999</v>
      </c>
    </row>
    <row r="18" spans="1:10" x14ac:dyDescent="0.25">
      <c r="A18" s="137" t="s">
        <v>153</v>
      </c>
      <c r="B18" s="137" t="s">
        <v>28</v>
      </c>
      <c r="C18" s="138"/>
      <c r="D18" s="138">
        <v>0.05</v>
      </c>
      <c r="E18" s="138"/>
      <c r="F18" s="138"/>
      <c r="G18" s="138"/>
      <c r="H18" s="138">
        <v>127.52</v>
      </c>
      <c r="I18" s="138">
        <v>0.08</v>
      </c>
      <c r="J18" s="138">
        <v>90758.080000000002</v>
      </c>
    </row>
    <row r="19" spans="1:10" x14ac:dyDescent="0.25">
      <c r="A19" s="139" t="s">
        <v>75</v>
      </c>
      <c r="B19" s="139" t="s">
        <v>28</v>
      </c>
      <c r="C19" s="140"/>
      <c r="D19" s="140">
        <v>2.54</v>
      </c>
      <c r="E19" s="140"/>
      <c r="F19" s="140"/>
      <c r="G19" s="140"/>
      <c r="H19" s="140">
        <v>2508.17</v>
      </c>
      <c r="I19" s="140">
        <v>1.67</v>
      </c>
      <c r="J19" s="140">
        <v>1785112.96</v>
      </c>
    </row>
    <row r="20" spans="1:10" x14ac:dyDescent="0.25">
      <c r="A20" s="137" t="s">
        <v>87</v>
      </c>
      <c r="B20" s="137" t="s">
        <v>28</v>
      </c>
      <c r="C20" s="138"/>
      <c r="D20" s="138">
        <v>23.65</v>
      </c>
      <c r="E20" s="138"/>
      <c r="F20" s="138"/>
      <c r="G20" s="138"/>
      <c r="H20" s="138">
        <v>11825.37</v>
      </c>
      <c r="I20" s="138">
        <v>7.87</v>
      </c>
      <c r="J20" s="138">
        <v>8416352.2599999998</v>
      </c>
    </row>
    <row r="21" spans="1:10" x14ac:dyDescent="0.25">
      <c r="A21" s="139" t="s">
        <v>93</v>
      </c>
      <c r="B21" s="139" t="s">
        <v>28</v>
      </c>
      <c r="C21" s="140"/>
      <c r="D21" s="140">
        <v>0.46</v>
      </c>
      <c r="E21" s="140"/>
      <c r="F21" s="140"/>
      <c r="G21" s="140"/>
      <c r="H21" s="140">
        <v>769.87</v>
      </c>
      <c r="I21" s="140">
        <v>0.51</v>
      </c>
      <c r="J21" s="140">
        <v>547935.02</v>
      </c>
    </row>
    <row r="22" spans="1:10" x14ac:dyDescent="0.25">
      <c r="A22" s="137" t="s">
        <v>229</v>
      </c>
      <c r="B22" s="137" t="s">
        <v>28</v>
      </c>
      <c r="C22" s="138"/>
      <c r="D22" s="138">
        <v>0.01</v>
      </c>
      <c r="E22" s="138"/>
      <c r="F22" s="138"/>
      <c r="G22" s="138"/>
      <c r="H22" s="138">
        <v>3.64</v>
      </c>
      <c r="I22" s="138">
        <v>0</v>
      </c>
      <c r="J22" s="138">
        <v>2589.27</v>
      </c>
    </row>
    <row r="23" spans="1:10" x14ac:dyDescent="0.25">
      <c r="A23" s="139" t="s">
        <v>230</v>
      </c>
      <c r="B23" s="139" t="s">
        <v>28</v>
      </c>
      <c r="C23" s="140"/>
      <c r="D23" s="140">
        <v>-0.06</v>
      </c>
      <c r="E23" s="140"/>
      <c r="F23" s="140"/>
      <c r="G23" s="140"/>
      <c r="H23" s="140">
        <v>-154.59</v>
      </c>
      <c r="I23" s="140">
        <v>-0.1</v>
      </c>
      <c r="J23" s="140">
        <v>-110021.82</v>
      </c>
    </row>
    <row r="24" spans="1:10" x14ac:dyDescent="0.25">
      <c r="A24" s="137" t="s">
        <v>48</v>
      </c>
      <c r="B24" s="137" t="s">
        <v>28</v>
      </c>
      <c r="C24" s="138"/>
      <c r="D24" s="138">
        <v>40.380000000000003</v>
      </c>
      <c r="E24" s="138"/>
      <c r="F24" s="138"/>
      <c r="G24" s="138"/>
      <c r="H24" s="138">
        <v>28286.45</v>
      </c>
      <c r="I24" s="138">
        <v>18.82</v>
      </c>
      <c r="J24" s="138">
        <v>20132029.73</v>
      </c>
    </row>
    <row r="25" spans="1:10" x14ac:dyDescent="0.25">
      <c r="A25" s="139" t="s">
        <v>228</v>
      </c>
      <c r="B25" s="139" t="s">
        <v>28</v>
      </c>
      <c r="C25" s="140"/>
      <c r="D25" s="140">
        <v>0.64</v>
      </c>
      <c r="E25" s="140"/>
      <c r="F25" s="140"/>
      <c r="G25" s="140"/>
      <c r="H25" s="140">
        <v>10079.19</v>
      </c>
      <c r="I25" s="140">
        <v>6.7</v>
      </c>
      <c r="J25" s="140">
        <v>7173560.7000000002</v>
      </c>
    </row>
    <row r="26" spans="1:10" x14ac:dyDescent="0.25">
      <c r="A26" s="137" t="s">
        <v>231</v>
      </c>
      <c r="B26" s="137" t="s">
        <v>28</v>
      </c>
      <c r="C26" s="138"/>
      <c r="D26" s="138"/>
      <c r="E26" s="138"/>
      <c r="F26" s="138"/>
      <c r="G26" s="138"/>
      <c r="H26" s="138">
        <v>15.75</v>
      </c>
      <c r="I26" s="138">
        <v>0.01</v>
      </c>
      <c r="J26" s="138">
        <v>11206.33</v>
      </c>
    </row>
    <row r="27" spans="1:10" x14ac:dyDescent="0.25">
      <c r="A27" s="139" t="s">
        <v>172</v>
      </c>
      <c r="B27" s="139" t="s">
        <v>28</v>
      </c>
      <c r="C27" s="140"/>
      <c r="D27" s="140"/>
      <c r="E27" s="140"/>
      <c r="F27" s="140"/>
      <c r="G27" s="140"/>
      <c r="H27" s="140">
        <v>8.8699999999999992</v>
      </c>
      <c r="I27" s="140">
        <v>0.01</v>
      </c>
      <c r="J27" s="140">
        <v>6310.06</v>
      </c>
    </row>
    <row r="28" spans="1:10" x14ac:dyDescent="0.25">
      <c r="A28" s="137" t="s">
        <v>65</v>
      </c>
      <c r="B28" s="137" t="s">
        <v>28</v>
      </c>
      <c r="C28" s="138"/>
      <c r="D28" s="138">
        <v>0.04</v>
      </c>
      <c r="E28" s="138"/>
      <c r="F28" s="138"/>
      <c r="G28" s="138"/>
      <c r="H28" s="138">
        <v>48.59</v>
      </c>
      <c r="I28" s="138">
        <v>0.03</v>
      </c>
      <c r="J28" s="138">
        <v>34580.42</v>
      </c>
    </row>
    <row r="29" spans="1:10" x14ac:dyDescent="0.25">
      <c r="A29" s="139" t="s">
        <v>85</v>
      </c>
      <c r="B29" s="139" t="s">
        <v>28</v>
      </c>
      <c r="C29" s="140"/>
      <c r="D29" s="140">
        <v>9.3699999999999992</v>
      </c>
      <c r="E29" s="140"/>
      <c r="F29" s="140"/>
      <c r="G29" s="140"/>
      <c r="H29" s="140">
        <v>9952.2199999999993</v>
      </c>
      <c r="I29" s="140">
        <v>6.62</v>
      </c>
      <c r="J29" s="140">
        <v>7083191.1100000003</v>
      </c>
    </row>
    <row r="30" spans="1:10" x14ac:dyDescent="0.25">
      <c r="A30" s="137" t="s">
        <v>43</v>
      </c>
      <c r="B30" s="137" t="s">
        <v>28</v>
      </c>
      <c r="C30" s="138"/>
      <c r="D30" s="138">
        <v>10.050000000000001</v>
      </c>
      <c r="E30" s="138"/>
      <c r="F30" s="138"/>
      <c r="G30" s="138"/>
      <c r="H30" s="138">
        <v>20104.599999999999</v>
      </c>
      <c r="I30" s="138">
        <v>13.37</v>
      </c>
      <c r="J30" s="138">
        <v>14308848.630000001</v>
      </c>
    </row>
    <row r="31" spans="1:10" x14ac:dyDescent="0.25">
      <c r="A31" s="139" t="s">
        <v>232</v>
      </c>
      <c r="B31" s="139" t="s">
        <v>28</v>
      </c>
      <c r="C31" s="140"/>
      <c r="D31" s="140"/>
      <c r="E31" s="140"/>
      <c r="F31" s="140"/>
      <c r="G31" s="140"/>
      <c r="H31" s="140">
        <v>68.14</v>
      </c>
      <c r="I31" s="140">
        <v>0.05</v>
      </c>
      <c r="J31" s="140">
        <v>48493.69</v>
      </c>
    </row>
    <row r="32" spans="1:10" x14ac:dyDescent="0.25">
      <c r="A32" s="137" t="s">
        <v>233</v>
      </c>
      <c r="B32" s="137" t="s">
        <v>28</v>
      </c>
      <c r="C32" s="138"/>
      <c r="D32" s="138"/>
      <c r="E32" s="138"/>
      <c r="F32" s="138"/>
      <c r="G32" s="138"/>
      <c r="H32" s="138">
        <v>2270.6</v>
      </c>
      <c r="I32" s="138">
        <v>1.51</v>
      </c>
      <c r="J32" s="138">
        <v>1616029.1</v>
      </c>
    </row>
    <row r="33" spans="1:10" x14ac:dyDescent="0.25">
      <c r="A33" s="139" t="s">
        <v>234</v>
      </c>
      <c r="B33" s="139" t="s">
        <v>28</v>
      </c>
      <c r="C33" s="140"/>
      <c r="D33" s="140">
        <v>0.03</v>
      </c>
      <c r="E33" s="140"/>
      <c r="F33" s="140"/>
      <c r="G33" s="140"/>
      <c r="H33" s="140">
        <v>27.11</v>
      </c>
      <c r="I33" s="140">
        <v>0.02</v>
      </c>
      <c r="J33" s="140">
        <v>19294.34</v>
      </c>
    </row>
    <row r="34" spans="1:10" x14ac:dyDescent="0.25">
      <c r="A34" s="137" t="s">
        <v>235</v>
      </c>
      <c r="B34" s="137" t="s">
        <v>28</v>
      </c>
      <c r="C34" s="138"/>
      <c r="D34" s="138"/>
      <c r="E34" s="138"/>
      <c r="F34" s="138"/>
      <c r="G34" s="138"/>
      <c r="H34" s="138">
        <v>4.82</v>
      </c>
      <c r="I34" s="138">
        <v>0</v>
      </c>
      <c r="J34" s="138">
        <v>3430.06</v>
      </c>
    </row>
    <row r="35" spans="1:10" x14ac:dyDescent="0.25">
      <c r="A35" s="139" t="s">
        <v>236</v>
      </c>
      <c r="B35" s="139" t="s">
        <v>28</v>
      </c>
      <c r="C35" s="140"/>
      <c r="D35" s="140"/>
      <c r="E35" s="140"/>
      <c r="F35" s="140"/>
      <c r="G35" s="140"/>
      <c r="H35" s="140">
        <v>2.59</v>
      </c>
      <c r="I35" s="140">
        <v>0</v>
      </c>
      <c r="J35" s="140">
        <v>1845.04</v>
      </c>
    </row>
    <row r="36" spans="1:10" x14ac:dyDescent="0.25">
      <c r="A36" s="137" t="s">
        <v>187</v>
      </c>
      <c r="B36" s="137" t="s">
        <v>28</v>
      </c>
      <c r="C36" s="138"/>
      <c r="D36" s="138">
        <v>0.03</v>
      </c>
      <c r="E36" s="138"/>
      <c r="F36" s="138"/>
      <c r="G36" s="138"/>
      <c r="H36" s="138">
        <v>2373.25</v>
      </c>
      <c r="I36" s="138">
        <v>1.58</v>
      </c>
      <c r="J36" s="138">
        <v>1689092.24</v>
      </c>
    </row>
    <row r="37" spans="1:10" x14ac:dyDescent="0.25">
      <c r="A37" s="139" t="s">
        <v>231</v>
      </c>
      <c r="B37" s="139" t="s">
        <v>28</v>
      </c>
      <c r="C37" s="140"/>
      <c r="D37" s="140"/>
      <c r="E37" s="140"/>
      <c r="F37" s="140"/>
      <c r="G37" s="140"/>
      <c r="H37" s="140">
        <v>0.73</v>
      </c>
      <c r="I37" s="140">
        <v>0</v>
      </c>
      <c r="J37" s="140">
        <v>517.51</v>
      </c>
    </row>
    <row r="38" spans="1:10" x14ac:dyDescent="0.25">
      <c r="A38" s="137" t="s">
        <v>237</v>
      </c>
      <c r="B38" s="137" t="s">
        <v>28</v>
      </c>
      <c r="C38" s="138"/>
      <c r="D38" s="138">
        <v>0</v>
      </c>
      <c r="E38" s="138"/>
      <c r="F38" s="138"/>
      <c r="G38" s="138"/>
      <c r="H38" s="138">
        <v>37.93</v>
      </c>
      <c r="I38" s="138">
        <v>0.03</v>
      </c>
      <c r="J38" s="138">
        <v>26992.76</v>
      </c>
    </row>
    <row r="39" spans="1:10" x14ac:dyDescent="0.25">
      <c r="A39" s="139" t="s">
        <v>69</v>
      </c>
      <c r="B39" s="139" t="s">
        <v>28</v>
      </c>
      <c r="C39" s="140"/>
      <c r="D39" s="140">
        <v>0.03</v>
      </c>
      <c r="E39" s="140"/>
      <c r="F39" s="140"/>
      <c r="G39" s="140"/>
      <c r="H39" s="140">
        <v>83.72</v>
      </c>
      <c r="I39" s="140">
        <v>0.06</v>
      </c>
      <c r="J39" s="140">
        <v>59587.15</v>
      </c>
    </row>
    <row r="40" spans="1:10" x14ac:dyDescent="0.25">
      <c r="A40" s="137" t="s">
        <v>238</v>
      </c>
      <c r="B40" s="137" t="s">
        <v>28</v>
      </c>
      <c r="C40" s="138"/>
      <c r="D40" s="138"/>
      <c r="E40" s="138"/>
      <c r="F40" s="138"/>
      <c r="G40" s="138"/>
      <c r="H40" s="138">
        <v>569.79999999999995</v>
      </c>
      <c r="I40" s="138">
        <v>0.38</v>
      </c>
      <c r="J40" s="138">
        <v>405534.97</v>
      </c>
    </row>
    <row r="41" spans="1:10" x14ac:dyDescent="0.25">
      <c r="A41" s="139" t="s">
        <v>239</v>
      </c>
      <c r="B41" s="139" t="s">
        <v>28</v>
      </c>
      <c r="C41" s="140"/>
      <c r="D41" s="140"/>
      <c r="E41" s="140"/>
      <c r="F41" s="140"/>
      <c r="G41" s="140"/>
      <c r="H41" s="140">
        <v>2470.7800000000002</v>
      </c>
      <c r="I41" s="140">
        <v>1.64</v>
      </c>
      <c r="J41" s="140">
        <v>1758504.68</v>
      </c>
    </row>
    <row r="42" spans="1:10" x14ac:dyDescent="0.25">
      <c r="A42" s="137" t="s">
        <v>240</v>
      </c>
      <c r="B42" s="137" t="s">
        <v>28</v>
      </c>
      <c r="C42" s="138"/>
      <c r="D42" s="138">
        <v>0.16</v>
      </c>
      <c r="E42" s="138"/>
      <c r="F42" s="138"/>
      <c r="G42" s="138"/>
      <c r="H42" s="138">
        <v>198.52</v>
      </c>
      <c r="I42" s="138">
        <v>0.13</v>
      </c>
      <c r="J42" s="138">
        <v>141290.14000000001</v>
      </c>
    </row>
    <row r="43" spans="1:10" x14ac:dyDescent="0.25">
      <c r="A43" s="139" t="s">
        <v>241</v>
      </c>
      <c r="B43" s="139" t="s">
        <v>28</v>
      </c>
      <c r="C43" s="140"/>
      <c r="D43" s="140"/>
      <c r="E43" s="140"/>
      <c r="F43" s="140"/>
      <c r="G43" s="140"/>
      <c r="H43" s="140">
        <v>0</v>
      </c>
      <c r="I43" s="140">
        <v>0</v>
      </c>
      <c r="J43" s="140">
        <v>0</v>
      </c>
    </row>
    <row r="44" spans="1:10" x14ac:dyDescent="0.25">
      <c r="A44" s="137" t="s">
        <v>242</v>
      </c>
      <c r="B44" s="137" t="s">
        <v>28</v>
      </c>
      <c r="C44" s="138"/>
      <c r="D44" s="138"/>
      <c r="E44" s="138"/>
      <c r="F44" s="138"/>
      <c r="G44" s="138"/>
      <c r="H44" s="138">
        <v>1.64</v>
      </c>
      <c r="I44" s="138">
        <v>0</v>
      </c>
      <c r="J44" s="138">
        <v>1164.06</v>
      </c>
    </row>
    <row r="45" spans="1:10" x14ac:dyDescent="0.25">
      <c r="A45" s="139" t="s">
        <v>243</v>
      </c>
      <c r="B45" s="139" t="s">
        <v>28</v>
      </c>
      <c r="C45" s="140"/>
      <c r="D45" s="140">
        <v>0.99</v>
      </c>
      <c r="E45" s="140"/>
      <c r="F45" s="140"/>
      <c r="G45" s="140"/>
      <c r="H45" s="140">
        <v>15968.35</v>
      </c>
      <c r="I45" s="140">
        <v>10.62</v>
      </c>
      <c r="J45" s="140">
        <v>11364997.59</v>
      </c>
    </row>
    <row r="46" spans="1:10" x14ac:dyDescent="0.25">
      <c r="A46" s="137" t="s">
        <v>244</v>
      </c>
      <c r="B46" s="137" t="s">
        <v>28</v>
      </c>
      <c r="C46" s="138"/>
      <c r="D46" s="138"/>
      <c r="E46" s="138"/>
      <c r="F46" s="138"/>
      <c r="G46" s="138"/>
      <c r="H46" s="138">
        <v>28499.9</v>
      </c>
      <c r="I46" s="138">
        <v>18.96</v>
      </c>
      <c r="J46" s="138">
        <v>20283945.379999999</v>
      </c>
    </row>
    <row r="47" spans="1:10" x14ac:dyDescent="0.25">
      <c r="A47" s="139" t="s">
        <v>89</v>
      </c>
      <c r="B47" s="139" t="s">
        <v>28</v>
      </c>
      <c r="C47" s="140"/>
      <c r="D47" s="140">
        <v>2.39</v>
      </c>
      <c r="E47" s="140"/>
      <c r="F47" s="140"/>
      <c r="G47" s="140"/>
      <c r="H47" s="140">
        <v>2861.23</v>
      </c>
      <c r="I47" s="140">
        <v>1.9</v>
      </c>
      <c r="J47" s="140">
        <v>2036392.13</v>
      </c>
    </row>
    <row r="48" spans="1:10" x14ac:dyDescent="0.25">
      <c r="A48" s="137" t="s">
        <v>245</v>
      </c>
      <c r="B48" s="137" t="s">
        <v>28</v>
      </c>
      <c r="C48" s="138"/>
      <c r="D48" s="138">
        <v>3.61</v>
      </c>
      <c r="E48" s="138"/>
      <c r="F48" s="138"/>
      <c r="G48" s="138"/>
      <c r="H48" s="138">
        <v>12223.41</v>
      </c>
      <c r="I48" s="138">
        <v>8.1300000000000008</v>
      </c>
      <c r="J48" s="138">
        <v>8699646.7899999991</v>
      </c>
    </row>
    <row r="49" spans="1:10" x14ac:dyDescent="0.25">
      <c r="A49" s="139" t="s">
        <v>246</v>
      </c>
      <c r="B49" s="139" t="s">
        <v>28</v>
      </c>
      <c r="C49" s="140"/>
      <c r="D49" s="140"/>
      <c r="E49" s="140"/>
      <c r="F49" s="140"/>
      <c r="G49" s="140"/>
      <c r="H49" s="140">
        <v>4.99</v>
      </c>
      <c r="I49" s="140">
        <v>0</v>
      </c>
      <c r="J49" s="140">
        <v>3553.34</v>
      </c>
    </row>
    <row r="50" spans="1:10" x14ac:dyDescent="0.25">
      <c r="A50" s="137" t="s">
        <v>247</v>
      </c>
      <c r="B50" s="137" t="s">
        <v>28</v>
      </c>
      <c r="C50" s="138"/>
      <c r="D50" s="138">
        <v>0</v>
      </c>
      <c r="E50" s="138"/>
      <c r="F50" s="138"/>
      <c r="G50" s="138"/>
      <c r="H50" s="138">
        <v>-0.56999999999999995</v>
      </c>
      <c r="I50" s="138">
        <v>0</v>
      </c>
      <c r="J50" s="138">
        <v>-404.86</v>
      </c>
    </row>
    <row r="51" spans="1:10" x14ac:dyDescent="0.25">
      <c r="A51" s="139" t="s">
        <v>248</v>
      </c>
      <c r="B51" s="139" t="s">
        <v>28</v>
      </c>
      <c r="C51" s="140"/>
      <c r="D51" s="140">
        <v>0.03</v>
      </c>
      <c r="E51" s="140"/>
      <c r="F51" s="140"/>
      <c r="G51" s="140"/>
      <c r="H51" s="140">
        <v>-2.44</v>
      </c>
      <c r="I51" s="140">
        <v>0</v>
      </c>
      <c r="J51" s="140">
        <v>-1734.42</v>
      </c>
    </row>
    <row r="52" spans="1:10" x14ac:dyDescent="0.25">
      <c r="A52" s="137" t="s">
        <v>249</v>
      </c>
      <c r="B52" s="137" t="s">
        <v>28</v>
      </c>
      <c r="C52" s="138"/>
      <c r="D52" s="138">
        <v>-0.02</v>
      </c>
      <c r="E52" s="138"/>
      <c r="F52" s="138"/>
      <c r="G52" s="138"/>
      <c r="H52" s="138">
        <v>-22.09</v>
      </c>
      <c r="I52" s="138">
        <v>-0.01</v>
      </c>
      <c r="J52" s="138">
        <v>-15719.77</v>
      </c>
    </row>
    <row r="53" spans="1:10" x14ac:dyDescent="0.25">
      <c r="A53" s="139" t="s">
        <v>52</v>
      </c>
      <c r="B53" s="139" t="s">
        <v>28</v>
      </c>
      <c r="C53" s="140"/>
      <c r="D53" s="140">
        <v>7.2</v>
      </c>
      <c r="E53" s="140"/>
      <c r="F53" s="140"/>
      <c r="G53" s="140"/>
      <c r="H53" s="140">
        <v>62895.9</v>
      </c>
      <c r="I53" s="140">
        <v>41.84</v>
      </c>
      <c r="J53" s="140">
        <v>44764267.439999998</v>
      </c>
    </row>
    <row r="54" spans="1:10" x14ac:dyDescent="0.25">
      <c r="A54" s="137" t="s">
        <v>250</v>
      </c>
      <c r="B54" s="137" t="s">
        <v>28</v>
      </c>
      <c r="C54" s="138"/>
      <c r="D54" s="138">
        <v>0.13</v>
      </c>
      <c r="E54" s="138"/>
      <c r="F54" s="138"/>
      <c r="G54" s="138"/>
      <c r="H54" s="138">
        <v>245.92</v>
      </c>
      <c r="I54" s="138">
        <v>0.16</v>
      </c>
      <c r="J54" s="138">
        <v>175023.14</v>
      </c>
    </row>
    <row r="55" spans="1:10" x14ac:dyDescent="0.25">
      <c r="A55" s="139" t="s">
        <v>251</v>
      </c>
      <c r="B55" s="139" t="s">
        <v>28</v>
      </c>
      <c r="C55" s="140"/>
      <c r="D55" s="140">
        <v>0.44</v>
      </c>
      <c r="E55" s="140"/>
      <c r="F55" s="140"/>
      <c r="G55" s="140"/>
      <c r="H55" s="140">
        <v>749.8</v>
      </c>
      <c r="I55" s="140">
        <v>0.5</v>
      </c>
      <c r="J55" s="140">
        <v>533649.80000000005</v>
      </c>
    </row>
    <row r="56" spans="1:10" x14ac:dyDescent="0.25">
      <c r="A56" s="137" t="s">
        <v>252</v>
      </c>
      <c r="B56" s="137" t="s">
        <v>28</v>
      </c>
      <c r="C56" s="138"/>
      <c r="D56" s="138">
        <v>0.01</v>
      </c>
      <c r="E56" s="138"/>
      <c r="F56" s="138"/>
      <c r="G56" s="138"/>
      <c r="H56" s="138">
        <v>44.14</v>
      </c>
      <c r="I56" s="138">
        <v>0.03</v>
      </c>
      <c r="J56" s="138">
        <v>31414.05</v>
      </c>
    </row>
    <row r="57" spans="1:10" x14ac:dyDescent="0.25">
      <c r="A57" s="139" t="s">
        <v>204</v>
      </c>
      <c r="B57" s="139" t="s">
        <v>28</v>
      </c>
      <c r="C57" s="140"/>
      <c r="D57" s="140">
        <v>0.57999999999999996</v>
      </c>
      <c r="E57" s="140"/>
      <c r="F57" s="140"/>
      <c r="G57" s="140"/>
      <c r="H57" s="140">
        <v>1039.8599999999999</v>
      </c>
      <c r="I57" s="140">
        <v>0.69</v>
      </c>
      <c r="J57" s="140">
        <v>740086.99</v>
      </c>
    </row>
    <row r="58" spans="1:10" x14ac:dyDescent="0.25">
      <c r="A58" s="137" t="s">
        <v>205</v>
      </c>
      <c r="B58" s="137" t="s">
        <v>28</v>
      </c>
      <c r="C58" s="138"/>
      <c r="D58" s="138"/>
      <c r="E58" s="138">
        <v>16996569.280000001</v>
      </c>
      <c r="F58" s="138"/>
      <c r="G58" s="138"/>
      <c r="H58" s="138">
        <v>150324.12</v>
      </c>
      <c r="I58" s="138">
        <v>100</v>
      </c>
      <c r="J58" s="138">
        <v>106988683.92</v>
      </c>
    </row>
    <row r="59" spans="1:10" x14ac:dyDescent="0.25">
      <c r="A59" s="139" t="s">
        <v>206</v>
      </c>
      <c r="B59" s="139" t="s">
        <v>28</v>
      </c>
      <c r="C59" s="140">
        <v>23880.98</v>
      </c>
      <c r="D59" s="140"/>
      <c r="E59" s="140"/>
      <c r="F59" s="140"/>
      <c r="G59" s="140"/>
      <c r="H59" s="140">
        <v>150324.12</v>
      </c>
      <c r="I59" s="140">
        <v>100</v>
      </c>
      <c r="J59" s="140">
        <v>106988683.92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8"/>
  <sheetViews>
    <sheetView workbookViewId="0">
      <selection activeCell="E37" sqref="E37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0.01</v>
      </c>
      <c r="J2" s="138"/>
      <c r="K2" s="138">
        <v>0.94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1.71</v>
      </c>
      <c r="E3" s="140"/>
      <c r="F3" s="140">
        <v>4.3099999999999996</v>
      </c>
      <c r="G3" s="140"/>
      <c r="H3" s="140"/>
      <c r="I3" s="140">
        <v>0.99</v>
      </c>
      <c r="J3" s="140"/>
      <c r="K3" s="140">
        <v>4.29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0.02</v>
      </c>
      <c r="E4" s="138"/>
      <c r="F4" s="138">
        <v>6.82</v>
      </c>
      <c r="G4" s="138"/>
      <c r="H4" s="138"/>
      <c r="I4" s="138">
        <v>0</v>
      </c>
      <c r="J4" s="138"/>
      <c r="K4" s="138">
        <v>6.61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0.02</v>
      </c>
      <c r="E5" s="140"/>
      <c r="F5" s="140">
        <v>3.4</v>
      </c>
      <c r="G5" s="140"/>
      <c r="H5" s="140"/>
      <c r="I5" s="140">
        <v>0.03</v>
      </c>
      <c r="J5" s="140"/>
      <c r="K5" s="140">
        <v>4.08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8.09</v>
      </c>
      <c r="E6" s="138"/>
      <c r="F6" s="138">
        <v>1.36</v>
      </c>
      <c r="G6" s="138"/>
      <c r="H6" s="138"/>
      <c r="I6" s="138">
        <v>4.55</v>
      </c>
      <c r="J6" s="138"/>
      <c r="K6" s="138">
        <v>1.39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0.04</v>
      </c>
      <c r="E7" s="140"/>
      <c r="F7" s="140">
        <v>1.77</v>
      </c>
      <c r="G7" s="140"/>
      <c r="H7" s="140"/>
      <c r="I7" s="140">
        <v>0.03</v>
      </c>
      <c r="J7" s="140"/>
      <c r="K7" s="140">
        <v>1.77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5.12</v>
      </c>
      <c r="G8" s="138"/>
      <c r="H8" s="138"/>
      <c r="I8" s="138">
        <v>0</v>
      </c>
      <c r="J8" s="138"/>
      <c r="K8" s="138">
        <v>5.12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0.09</v>
      </c>
      <c r="E9" s="140"/>
      <c r="F9" s="140">
        <v>3.27</v>
      </c>
      <c r="G9" s="140"/>
      <c r="H9" s="140"/>
      <c r="I9" s="140">
        <v>0.06</v>
      </c>
      <c r="J9" s="140"/>
      <c r="K9" s="140">
        <v>3.29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0.13</v>
      </c>
      <c r="E10" s="138"/>
      <c r="F10" s="138">
        <v>5.62</v>
      </c>
      <c r="G10" s="138"/>
      <c r="H10" s="138"/>
      <c r="I10" s="138">
        <v>0.08</v>
      </c>
      <c r="J10" s="138"/>
      <c r="K10" s="138">
        <v>5.58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12.82</v>
      </c>
      <c r="E11" s="140"/>
      <c r="F11" s="140">
        <v>2.66</v>
      </c>
      <c r="G11" s="140"/>
      <c r="H11" s="140"/>
      <c r="I11" s="140">
        <v>7.8</v>
      </c>
      <c r="J11" s="140"/>
      <c r="K11" s="140">
        <v>2.62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0.51</v>
      </c>
      <c r="E12" s="138"/>
      <c r="F12" s="138">
        <v>2.97</v>
      </c>
      <c r="G12" s="138"/>
      <c r="H12" s="138"/>
      <c r="I12" s="138">
        <v>0.24</v>
      </c>
      <c r="J12" s="138"/>
      <c r="K12" s="138">
        <v>3.05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0.05</v>
      </c>
      <c r="E13" s="140"/>
      <c r="F13" s="140">
        <v>2.42</v>
      </c>
      <c r="G13" s="140"/>
      <c r="H13" s="140"/>
      <c r="I13" s="140">
        <v>0.08</v>
      </c>
      <c r="J13" s="140"/>
      <c r="K13" s="140">
        <v>2.4700000000000002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0.23</v>
      </c>
      <c r="E14" s="138"/>
      <c r="F14" s="138">
        <v>2.5499999999999998</v>
      </c>
      <c r="G14" s="138"/>
      <c r="H14" s="138"/>
      <c r="I14" s="138">
        <v>0.2</v>
      </c>
      <c r="J14" s="138"/>
      <c r="K14" s="138">
        <v>2.6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2.54</v>
      </c>
      <c r="E15" s="140"/>
      <c r="F15" s="140">
        <v>3.24</v>
      </c>
      <c r="G15" s="140"/>
      <c r="H15" s="140"/>
      <c r="I15" s="140">
        <v>1.67</v>
      </c>
      <c r="J15" s="140"/>
      <c r="K15" s="140">
        <v>3.18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7.94</v>
      </c>
      <c r="E16" s="138"/>
      <c r="F16" s="138">
        <v>4.6500000000000004</v>
      </c>
      <c r="G16" s="138"/>
      <c r="H16" s="138"/>
      <c r="I16" s="138">
        <v>4.45</v>
      </c>
      <c r="J16" s="138"/>
      <c r="K16" s="138">
        <v>4.66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21.3</v>
      </c>
      <c r="E17" s="140"/>
      <c r="F17" s="140">
        <v>1.55</v>
      </c>
      <c r="G17" s="140"/>
      <c r="H17" s="140"/>
      <c r="I17" s="140">
        <v>12.8</v>
      </c>
      <c r="J17" s="140"/>
      <c r="K17" s="140">
        <v>1.59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0.03</v>
      </c>
      <c r="E18" s="138"/>
      <c r="F18" s="138">
        <v>3.49</v>
      </c>
      <c r="G18" s="138"/>
      <c r="H18" s="138"/>
      <c r="I18" s="138">
        <v>0.02</v>
      </c>
      <c r="J18" s="138"/>
      <c r="K18" s="138">
        <v>3.48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0.02</v>
      </c>
      <c r="E19" s="140"/>
      <c r="F19" s="140">
        <v>1.05</v>
      </c>
      <c r="G19" s="140"/>
      <c r="H19" s="140"/>
      <c r="I19" s="140">
        <v>0.04</v>
      </c>
      <c r="J19" s="140"/>
      <c r="K19" s="140">
        <v>1.32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0.12</v>
      </c>
      <c r="E20" s="138"/>
      <c r="F20" s="138">
        <v>7.06</v>
      </c>
      <c r="G20" s="138"/>
      <c r="H20" s="138"/>
      <c r="I20" s="138">
        <v>0.06</v>
      </c>
      <c r="J20" s="138"/>
      <c r="K20" s="138">
        <v>7.74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7.26</v>
      </c>
      <c r="E21" s="140"/>
      <c r="F21" s="140">
        <v>3.02</v>
      </c>
      <c r="G21" s="140"/>
      <c r="H21" s="140"/>
      <c r="I21" s="140">
        <v>5.34</v>
      </c>
      <c r="J21" s="140"/>
      <c r="K21" s="140">
        <v>2.99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1.99</v>
      </c>
      <c r="E22" s="138"/>
      <c r="F22" s="138">
        <v>5.14</v>
      </c>
      <c r="G22" s="138"/>
      <c r="H22" s="138"/>
      <c r="I22" s="138">
        <v>1.22</v>
      </c>
      <c r="J22" s="138"/>
      <c r="K22" s="138">
        <v>5.55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0.46</v>
      </c>
      <c r="E23" s="140"/>
      <c r="F23" s="140">
        <v>3.56</v>
      </c>
      <c r="G23" s="140"/>
      <c r="H23" s="140"/>
      <c r="I23" s="140">
        <v>0.51</v>
      </c>
      <c r="J23" s="140"/>
      <c r="K23" s="140">
        <v>3.62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1.1299999999999999</v>
      </c>
      <c r="G24" s="138"/>
      <c r="H24" s="138"/>
      <c r="I24" s="138">
        <v>0.01</v>
      </c>
      <c r="J24" s="138"/>
      <c r="K24" s="138">
        <v>1.1100000000000001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16.72</v>
      </c>
      <c r="E25" s="140"/>
      <c r="F25" s="140">
        <v>0.36</v>
      </c>
      <c r="G25" s="140"/>
      <c r="H25" s="140"/>
      <c r="I25" s="140">
        <v>5.23</v>
      </c>
      <c r="J25" s="140"/>
      <c r="K25" s="140">
        <v>0.36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6.93</v>
      </c>
      <c r="E26" s="138"/>
      <c r="F26" s="138">
        <v>1.65</v>
      </c>
      <c r="G26" s="138"/>
      <c r="H26" s="138"/>
      <c r="I26" s="138">
        <v>2.64</v>
      </c>
      <c r="J26" s="138"/>
      <c r="K26" s="138">
        <v>1.61</v>
      </c>
      <c r="L26" s="138"/>
      <c r="M26" s="138"/>
      <c r="N26" s="138"/>
      <c r="O26" s="137" t="s">
        <v>58</v>
      </c>
    </row>
    <row r="27" spans="1:15" x14ac:dyDescent="0.25">
      <c r="A27" s="139" t="s">
        <v>95</v>
      </c>
      <c r="B27" s="139" t="s">
        <v>28</v>
      </c>
      <c r="C27" s="140"/>
      <c r="D27" s="140">
        <v>2.3199999999999998</v>
      </c>
      <c r="E27" s="140"/>
      <c r="F27" s="140">
        <v>0.27</v>
      </c>
      <c r="G27" s="140"/>
      <c r="H27" s="140"/>
      <c r="I27" s="140">
        <v>0.56000000000000005</v>
      </c>
      <c r="J27" s="140"/>
      <c r="K27" s="140">
        <v>0.27</v>
      </c>
      <c r="L27" s="140"/>
      <c r="M27" s="140"/>
      <c r="N27" s="140"/>
      <c r="O27" s="139" t="s">
        <v>56</v>
      </c>
    </row>
    <row r="28" spans="1:15" x14ac:dyDescent="0.25">
      <c r="A28" s="137" t="s">
        <v>215</v>
      </c>
      <c r="B28" s="137" t="s">
        <v>28</v>
      </c>
      <c r="C28" s="138"/>
      <c r="D28" s="138">
        <v>0.01</v>
      </c>
      <c r="E28" s="138"/>
      <c r="F28" s="138">
        <v>11.04</v>
      </c>
      <c r="G28" s="138"/>
      <c r="H28" s="138"/>
      <c r="I28" s="138">
        <v>0</v>
      </c>
      <c r="J28" s="138"/>
      <c r="K28" s="138">
        <v>11.04</v>
      </c>
      <c r="L28" s="138"/>
      <c r="M28" s="138"/>
      <c r="N28" s="138"/>
      <c r="O28" s="137" t="s">
        <v>165</v>
      </c>
    </row>
    <row r="29" spans="1:15" x14ac:dyDescent="0.25">
      <c r="A29" s="139" t="s">
        <v>69</v>
      </c>
      <c r="B29" s="139" t="s">
        <v>28</v>
      </c>
      <c r="C29" s="140"/>
      <c r="D29" s="140">
        <v>0.02</v>
      </c>
      <c r="E29" s="140"/>
      <c r="F29" s="140">
        <v>6.15</v>
      </c>
      <c r="G29" s="140"/>
      <c r="H29" s="140"/>
      <c r="I29" s="140">
        <v>0.02</v>
      </c>
      <c r="J29" s="140"/>
      <c r="K29" s="140">
        <v>6.15</v>
      </c>
      <c r="L29" s="140"/>
      <c r="M29" s="140"/>
      <c r="N29" s="140"/>
      <c r="O29" s="139" t="s">
        <v>61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2.8</v>
      </c>
      <c r="G30" s="138"/>
      <c r="H30" s="138"/>
      <c r="I30" s="138">
        <v>0.03</v>
      </c>
      <c r="J30" s="138"/>
      <c r="K30" s="138">
        <v>2.8</v>
      </c>
      <c r="L30" s="138"/>
      <c r="M30" s="138"/>
      <c r="N30" s="138"/>
      <c r="O30" s="137" t="s">
        <v>58</v>
      </c>
    </row>
    <row r="31" spans="1:15" x14ac:dyDescent="0.25">
      <c r="A31" s="139" t="s">
        <v>69</v>
      </c>
      <c r="B31" s="139" t="s">
        <v>28</v>
      </c>
      <c r="C31" s="140"/>
      <c r="D31" s="140"/>
      <c r="E31" s="140"/>
      <c r="F31" s="140"/>
      <c r="G31" s="140"/>
      <c r="H31" s="140"/>
      <c r="I31" s="140">
        <v>0.01</v>
      </c>
      <c r="J31" s="140"/>
      <c r="K31" s="140">
        <v>5.59</v>
      </c>
      <c r="L31" s="140"/>
      <c r="M31" s="140"/>
      <c r="N31" s="140"/>
      <c r="O31" s="139" t="s">
        <v>57</v>
      </c>
    </row>
    <row r="32" spans="1:15" x14ac:dyDescent="0.25">
      <c r="A32" s="137" t="s">
        <v>89</v>
      </c>
      <c r="B32" s="137" t="s">
        <v>28</v>
      </c>
      <c r="C32" s="138"/>
      <c r="D32" s="138"/>
      <c r="E32" s="138"/>
      <c r="F32" s="138"/>
      <c r="G32" s="138"/>
      <c r="H32" s="138"/>
      <c r="I32" s="138">
        <v>0</v>
      </c>
      <c r="J32" s="138"/>
      <c r="K32" s="138">
        <v>2.58</v>
      </c>
      <c r="L32" s="138"/>
      <c r="M32" s="138"/>
      <c r="N32" s="138"/>
      <c r="O32" s="137" t="s">
        <v>163</v>
      </c>
    </row>
    <row r="33" spans="1:15" x14ac:dyDescent="0.25">
      <c r="A33" s="139" t="s">
        <v>89</v>
      </c>
      <c r="B33" s="139" t="s">
        <v>28</v>
      </c>
      <c r="C33" s="140"/>
      <c r="D33" s="140">
        <v>0.01</v>
      </c>
      <c r="E33" s="140"/>
      <c r="F33" s="140">
        <v>12.26</v>
      </c>
      <c r="G33" s="140"/>
      <c r="H33" s="140"/>
      <c r="I33" s="140">
        <v>0.03</v>
      </c>
      <c r="J33" s="140"/>
      <c r="K33" s="140">
        <v>12.32</v>
      </c>
      <c r="L33" s="140"/>
      <c r="M33" s="140"/>
      <c r="N33" s="140"/>
      <c r="O33" s="139" t="s">
        <v>60</v>
      </c>
    </row>
    <row r="34" spans="1:15" x14ac:dyDescent="0.25">
      <c r="A34" s="137" t="s">
        <v>89</v>
      </c>
      <c r="B34" s="137" t="s">
        <v>28</v>
      </c>
      <c r="C34" s="138"/>
      <c r="D34" s="138"/>
      <c r="E34" s="138"/>
      <c r="F34" s="138"/>
      <c r="G34" s="138"/>
      <c r="H34" s="138"/>
      <c r="I34" s="138">
        <v>0</v>
      </c>
      <c r="J34" s="138"/>
      <c r="K34" s="138">
        <v>0.48</v>
      </c>
      <c r="L34" s="138"/>
      <c r="M34" s="138"/>
      <c r="N34" s="138"/>
      <c r="O34" s="137" t="s">
        <v>166</v>
      </c>
    </row>
    <row r="35" spans="1:15" x14ac:dyDescent="0.25">
      <c r="A35" s="139" t="s">
        <v>89</v>
      </c>
      <c r="B35" s="139" t="s">
        <v>28</v>
      </c>
      <c r="C35" s="140"/>
      <c r="D35" s="140"/>
      <c r="E35" s="140"/>
      <c r="F35" s="140"/>
      <c r="G35" s="140"/>
      <c r="H35" s="140"/>
      <c r="I35" s="140">
        <v>0</v>
      </c>
      <c r="J35" s="140"/>
      <c r="K35" s="140">
        <v>1.51</v>
      </c>
      <c r="L35" s="140"/>
      <c r="M35" s="140"/>
      <c r="N35" s="140"/>
      <c r="O35" s="139" t="s">
        <v>62</v>
      </c>
    </row>
    <row r="36" spans="1:15" x14ac:dyDescent="0.25">
      <c r="A36" s="137" t="s">
        <v>89</v>
      </c>
      <c r="B36" s="137" t="s">
        <v>28</v>
      </c>
      <c r="C36" s="138"/>
      <c r="D36" s="138">
        <v>1.22</v>
      </c>
      <c r="E36" s="138"/>
      <c r="F36" s="138">
        <v>4.3600000000000003</v>
      </c>
      <c r="G36" s="138"/>
      <c r="H36" s="138"/>
      <c r="I36" s="138">
        <v>1.0900000000000001</v>
      </c>
      <c r="J36" s="138"/>
      <c r="K36" s="138">
        <v>3.93</v>
      </c>
      <c r="L36" s="138"/>
      <c r="M36" s="138"/>
      <c r="N36" s="138"/>
      <c r="O36" s="137" t="s">
        <v>61</v>
      </c>
    </row>
    <row r="37" spans="1:15" x14ac:dyDescent="0.25">
      <c r="A37" s="139" t="s">
        <v>89</v>
      </c>
      <c r="B37" s="139" t="s">
        <v>28</v>
      </c>
      <c r="C37" s="140"/>
      <c r="D37" s="140">
        <v>1.1599999999999999</v>
      </c>
      <c r="E37" s="140"/>
      <c r="F37" s="140">
        <v>0.28999999999999998</v>
      </c>
      <c r="G37" s="140"/>
      <c r="H37" s="140"/>
      <c r="I37" s="140">
        <v>0.79</v>
      </c>
      <c r="J37" s="140"/>
      <c r="K37" s="140">
        <v>0.34</v>
      </c>
      <c r="L37" s="140"/>
      <c r="M37" s="140"/>
      <c r="N37" s="140"/>
      <c r="O37" s="139" t="s">
        <v>57</v>
      </c>
    </row>
    <row r="38" spans="1:15" x14ac:dyDescent="0.25">
      <c r="A38" s="139" t="s">
        <v>89</v>
      </c>
      <c r="B38" s="139" t="s">
        <v>28</v>
      </c>
      <c r="C38" s="140"/>
      <c r="D38" s="140">
        <v>1.1599999999999999</v>
      </c>
      <c r="E38" s="140"/>
      <c r="F38" s="140">
        <v>0.28999999999999998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29"/>
  <sheetViews>
    <sheetView workbookViewId="0">
      <selection activeCell="E37" sqref="E37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1745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2662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677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19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824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2024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3121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3566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3702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3663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857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2381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1018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3170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1201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3405</v>
      </c>
    </row>
    <row r="19" spans="1:7" x14ac:dyDescent="0.25">
      <c r="A19" s="139" t="s">
        <v>43</v>
      </c>
      <c r="B19" s="139" t="s">
        <v>28</v>
      </c>
      <c r="C19" s="140"/>
      <c r="D19" s="140"/>
      <c r="E19" s="140"/>
      <c r="F19" s="140"/>
      <c r="G19" s="140">
        <v>3396</v>
      </c>
    </row>
    <row r="20" spans="1:7" x14ac:dyDescent="0.25">
      <c r="A20" s="137" t="s">
        <v>71</v>
      </c>
      <c r="B20" s="137" t="s">
        <v>28</v>
      </c>
      <c r="C20" s="138"/>
      <c r="D20" s="138"/>
      <c r="E20" s="138"/>
      <c r="F20" s="138"/>
      <c r="G20" s="138">
        <v>2287</v>
      </c>
    </row>
    <row r="21" spans="1:7" x14ac:dyDescent="0.25">
      <c r="A21" s="139" t="s">
        <v>153</v>
      </c>
      <c r="B21" s="139" t="s">
        <v>28</v>
      </c>
      <c r="C21" s="140"/>
      <c r="D21" s="140"/>
      <c r="E21" s="140"/>
      <c r="F21" s="140"/>
      <c r="G21" s="140">
        <v>2232</v>
      </c>
    </row>
    <row r="22" spans="1:7" x14ac:dyDescent="0.25">
      <c r="A22" s="137" t="s">
        <v>75</v>
      </c>
      <c r="B22" s="137" t="s">
        <v>28</v>
      </c>
      <c r="C22" s="138"/>
      <c r="D22" s="138"/>
      <c r="E22" s="138"/>
      <c r="F22" s="138"/>
      <c r="G22" s="138">
        <v>4221</v>
      </c>
    </row>
    <row r="23" spans="1:7" x14ac:dyDescent="0.25">
      <c r="A23" s="139" t="s">
        <v>87</v>
      </c>
      <c r="B23" s="139" t="s">
        <v>28</v>
      </c>
      <c r="C23" s="140"/>
      <c r="D23" s="140"/>
      <c r="E23" s="140"/>
      <c r="F23" s="140"/>
      <c r="G23" s="140">
        <v>217</v>
      </c>
    </row>
    <row r="24" spans="1:7" x14ac:dyDescent="0.25">
      <c r="A24" s="137" t="s">
        <v>93</v>
      </c>
      <c r="B24" s="137" t="s">
        <v>28</v>
      </c>
      <c r="C24" s="138"/>
      <c r="D24" s="138"/>
      <c r="E24" s="138"/>
      <c r="F24" s="138"/>
      <c r="G24" s="138">
        <v>1558</v>
      </c>
    </row>
    <row r="25" spans="1:7" x14ac:dyDescent="0.25">
      <c r="A25" s="139" t="s">
        <v>48</v>
      </c>
      <c r="B25" s="139" t="s">
        <v>28</v>
      </c>
      <c r="C25" s="140"/>
      <c r="D25" s="140"/>
      <c r="E25" s="140"/>
      <c r="F25" s="140"/>
      <c r="G25" s="140">
        <v>1183</v>
      </c>
    </row>
    <row r="26" spans="1:7" x14ac:dyDescent="0.25">
      <c r="A26" s="137" t="s">
        <v>69</v>
      </c>
      <c r="B26" s="137" t="s">
        <v>28</v>
      </c>
      <c r="C26" s="138"/>
      <c r="D26" s="138"/>
      <c r="E26" s="138"/>
      <c r="F26" s="138"/>
      <c r="G26" s="138">
        <v>3224</v>
      </c>
    </row>
    <row r="27" spans="1:7" x14ac:dyDescent="0.25">
      <c r="A27" s="139" t="s">
        <v>89</v>
      </c>
      <c r="B27" s="139" t="s">
        <v>28</v>
      </c>
      <c r="C27" s="140"/>
      <c r="D27" s="140"/>
      <c r="E27" s="140"/>
      <c r="F27" s="140"/>
      <c r="G27" s="140">
        <v>1342</v>
      </c>
    </row>
    <row r="28" spans="1:7" x14ac:dyDescent="0.25">
      <c r="A28" s="137" t="s">
        <v>52</v>
      </c>
      <c r="B28" s="137" t="s">
        <v>28</v>
      </c>
      <c r="C28" s="138"/>
      <c r="D28" s="138"/>
      <c r="E28" s="138"/>
      <c r="F28" s="138"/>
      <c r="G28" s="138">
        <v>1368</v>
      </c>
    </row>
    <row r="29" spans="1:7" x14ac:dyDescent="0.25">
      <c r="A29" s="139" t="s">
        <v>141</v>
      </c>
      <c r="B29" s="139" t="s">
        <v>28</v>
      </c>
      <c r="C29" s="140"/>
      <c r="D29" s="140"/>
      <c r="E29" s="140"/>
      <c r="F29" s="140"/>
      <c r="G29" s="140">
        <v>2295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U108"/>
  <sheetViews>
    <sheetView showGridLines="0" tabSelected="1" topLeftCell="H1" zoomScaleNormal="100" workbookViewId="0">
      <selection activeCell="U27" sqref="U27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8.85546875" bestFit="1" customWidth="1"/>
    <col min="15" max="15" width="29.140625" bestFit="1" customWidth="1"/>
    <col min="16" max="16" width="11.85546875" bestFit="1" customWidth="1"/>
  </cols>
  <sheetData>
    <row r="1" spans="1:21" ht="15.75" thickBot="1" x14ac:dyDescent="0.3">
      <c r="B1" s="189" t="s">
        <v>323</v>
      </c>
      <c r="C1" s="195"/>
      <c r="D1" s="195"/>
      <c r="E1" s="195"/>
      <c r="F1" s="190"/>
      <c r="H1" s="189" t="s">
        <v>326</v>
      </c>
      <c r="I1" s="190"/>
    </row>
    <row r="2" spans="1:21" ht="15.75" thickBot="1" x14ac:dyDescent="0.3">
      <c r="B2" s="151" t="s">
        <v>324</v>
      </c>
      <c r="C2" s="152" t="s">
        <v>109</v>
      </c>
      <c r="E2" s="151" t="s">
        <v>325</v>
      </c>
      <c r="F2" s="152" t="s">
        <v>109</v>
      </c>
      <c r="H2" s="151" t="s">
        <v>324</v>
      </c>
      <c r="I2" s="151" t="s">
        <v>327</v>
      </c>
      <c r="K2" s="145" t="s">
        <v>334</v>
      </c>
      <c r="P2" s="196">
        <v>42370</v>
      </c>
      <c r="Q2" s="197"/>
      <c r="R2" s="189" t="s">
        <v>116</v>
      </c>
      <c r="S2" s="190"/>
      <c r="T2" s="189" t="s">
        <v>352</v>
      </c>
      <c r="U2" s="190"/>
    </row>
    <row r="3" spans="1:21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92.36</v>
      </c>
      <c r="E3" s="146" t="s">
        <v>63</v>
      </c>
      <c r="F3" s="145">
        <f>+SUMIFS('Cuadro 3'!$D:$D,'Cuadro 3'!$A:$A,Resumen!$E3)</f>
        <v>1.71</v>
      </c>
      <c r="H3" s="147" t="s">
        <v>63</v>
      </c>
      <c r="I3" s="145">
        <f>+SUMIFS('Cuadro 7'!$G:$G,'Cuadro 7'!$A:$A,Resumen!$H3)</f>
        <v>1745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351</v>
      </c>
      <c r="P3" s="163" t="s">
        <v>109</v>
      </c>
      <c r="Q3" s="158" t="s">
        <v>322</v>
      </c>
      <c r="R3" s="163" t="s">
        <v>109</v>
      </c>
      <c r="S3" s="158" t="s">
        <v>322</v>
      </c>
      <c r="T3" s="177" t="s">
        <v>109</v>
      </c>
      <c r="U3" s="178" t="s">
        <v>322</v>
      </c>
    </row>
    <row r="4" spans="1:21" ht="15.75" thickBot="1" x14ac:dyDescent="0.3">
      <c r="A4">
        <v>2</v>
      </c>
      <c r="B4" s="143" t="s">
        <v>271</v>
      </c>
      <c r="C4" s="145">
        <f>+SUMIFS('Cuadro 2 (columna AD-AC)'!$K:$K,'Cuadro 2 (columna AD-AC)'!$C:$C,Resumen!$A4,'Cuadro 2 (columna AD-AC)'!$G:$G,"HABITAT",'Cuadro 2 (columna AD-AC)'!$D:$D,Resumen!$B4)</f>
        <v>0.88</v>
      </c>
      <c r="E4" s="146" t="s">
        <v>67</v>
      </c>
      <c r="F4" s="145">
        <f>+SUMIFS('Cuadro 3'!$D:$D,'Cuadro 3'!$A:$A,Resumen!$E4)</f>
        <v>8.09</v>
      </c>
      <c r="H4" s="147" t="s">
        <v>67</v>
      </c>
      <c r="I4" s="145">
        <f>+SUMIFS('Cuadro 7'!$G:$G,'Cuadro 7'!$A:$A,Resumen!$H4)</f>
        <v>2662</v>
      </c>
      <c r="K4" s="147" t="s">
        <v>63</v>
      </c>
      <c r="L4" s="153" t="s">
        <v>56</v>
      </c>
      <c r="M4" s="58">
        <f>+SUMIFS('Cuadro 4'!$D:$D,'Cuadro 4'!$A:$A,Resumen!$K4,'Cuadro 4'!$O:$O,Resumen!$L4)</f>
        <v>1.71</v>
      </c>
      <c r="O4" s="159" t="s">
        <v>21</v>
      </c>
      <c r="P4" s="175">
        <f>+SUM(C8:C10)</f>
        <v>41.77</v>
      </c>
      <c r="Q4" s="176">
        <f>+I16/365</f>
        <v>8.6849315068493151</v>
      </c>
      <c r="R4" s="171">
        <v>43.384864463353715</v>
      </c>
      <c r="S4" s="167">
        <v>6.6906112173066985</v>
      </c>
      <c r="T4" s="179">
        <f>+R4-P4</f>
        <v>1.6148644633537117</v>
      </c>
      <c r="U4" s="176">
        <f>+S4-Q4</f>
        <v>-1.9943202895426166</v>
      </c>
    </row>
    <row r="5" spans="1:21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0.88</v>
      </c>
      <c r="E5" s="146" t="s">
        <v>83</v>
      </c>
      <c r="F5" s="145">
        <f>+SUMIFS('Cuadro 3'!$D:$D,'Cuadro 3'!$A:$A,Resumen!$E5)</f>
        <v>0.02</v>
      </c>
      <c r="H5" s="147" t="s">
        <v>83</v>
      </c>
      <c r="I5" s="145">
        <f>+SUMIFS('Cuadro 7'!$G:$G,'Cuadro 7'!$A:$A,Resumen!$H5)</f>
        <v>677</v>
      </c>
      <c r="K5" s="147" t="s">
        <v>65</v>
      </c>
      <c r="L5" s="153" t="s">
        <v>56</v>
      </c>
      <c r="M5" s="58">
        <f>+SUMIFS('Cuadro 4'!$D:$D,'Cuadro 4'!$A:$A,Resumen!$K5,'Cuadro 4'!$O:$O,Resumen!$L5)</f>
        <v>0.02</v>
      </c>
      <c r="O5" s="157" t="s">
        <v>278</v>
      </c>
      <c r="P5" s="165">
        <f>+C12</f>
        <v>16.059999999999999</v>
      </c>
      <c r="Q5" s="166">
        <f>+SUMPRODUCT(F18:F20,I21:I23)/SUM(F18:F20)/365</f>
        <v>7.1038211069858743</v>
      </c>
      <c r="R5" s="191">
        <v>38.522325518501624</v>
      </c>
      <c r="S5" s="199">
        <v>7.6584876372941011</v>
      </c>
      <c r="T5" s="191">
        <f>R5-(P5+P6)</f>
        <v>13.052325518501625</v>
      </c>
      <c r="U5" s="193">
        <f>S5-SUMPRODUCT(P5:P6,Q5:Q6)/SUM(P5:P6)</f>
        <v>-0.25786616568017529</v>
      </c>
    </row>
    <row r="6" spans="1:21" ht="15.75" thickBot="1" x14ac:dyDescent="0.3">
      <c r="A6">
        <v>4</v>
      </c>
      <c r="B6" s="144" t="s">
        <v>272</v>
      </c>
      <c r="C6" s="145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2.3199999999999998</v>
      </c>
      <c r="H6" s="147" t="s">
        <v>95</v>
      </c>
      <c r="I6" s="145">
        <f>+SUMIFS('Cuadro 7'!$G:$G,'Cuadro 7'!$A:$A,Resumen!$H6)</f>
        <v>19</v>
      </c>
      <c r="K6" s="147" t="s">
        <v>65</v>
      </c>
      <c r="L6" s="153" t="s">
        <v>58</v>
      </c>
      <c r="M6" s="58">
        <f>+SUMIFS('Cuadro 4'!$D:$D,'Cuadro 4'!$A:$A,Resumen!$K6,'Cuadro 4'!$O:$O,Resumen!$L6)</f>
        <v>0.02</v>
      </c>
      <c r="O6" s="168" t="s">
        <v>331</v>
      </c>
      <c r="P6" s="169">
        <f>+C11</f>
        <v>9.41</v>
      </c>
      <c r="Q6" s="170">
        <f>+SUMPRODUCT(F29:F30,I18:I19)/SUM(F29:F30)/365</f>
        <v>9.30309929687159</v>
      </c>
      <c r="R6" s="198"/>
      <c r="S6" s="200"/>
      <c r="T6" s="192"/>
      <c r="U6" s="194"/>
    </row>
    <row r="7" spans="1:21" x14ac:dyDescent="0.25">
      <c r="A7">
        <v>5</v>
      </c>
      <c r="B7" s="143" t="s">
        <v>273</v>
      </c>
      <c r="C7" s="145">
        <f>+SUMIFS('Cuadro 2 (columna AD-AC)'!$K:$K,'Cuadro 2 (columna AD-AC)'!$C:$C,Resumen!$A7,'Cuadro 2 (columna AD-AC)'!$G:$G,"HABITAT",'Cuadro 2 (columna AD-AC)'!$D:$D,Resumen!$B7)</f>
        <v>91.51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824</v>
      </c>
      <c r="K7" s="147" t="s">
        <v>67</v>
      </c>
      <c r="L7" s="153" t="s">
        <v>58</v>
      </c>
      <c r="M7" s="58">
        <f>+SUMIFS('Cuadro 4'!$D:$D,'Cuadro 4'!$A:$A,Resumen!$K7,'Cuadro 4'!$O:$O,Resumen!$L7)</f>
        <v>8.09</v>
      </c>
      <c r="O7" s="159" t="s">
        <v>23</v>
      </c>
      <c r="P7" s="164">
        <f>+C14</f>
        <v>23.65</v>
      </c>
      <c r="Q7" s="160">
        <f>+I24/365</f>
        <v>0.59452054794520548</v>
      </c>
      <c r="R7" s="172">
        <v>18.092810018144664</v>
      </c>
      <c r="S7" s="173">
        <v>0.50228119805642668</v>
      </c>
      <c r="T7" s="180">
        <f>+R7-P7</f>
        <v>-5.5571899818553341</v>
      </c>
      <c r="U7" s="166">
        <f>+S7-Q7</f>
        <v>-9.2239349888778799E-2</v>
      </c>
    </row>
    <row r="8" spans="1:21" x14ac:dyDescent="0.25">
      <c r="A8">
        <v>6</v>
      </c>
      <c r="B8" s="144" t="s">
        <v>274</v>
      </c>
      <c r="C8" s="145">
        <f>+SUMIFS('Cuadro 2 (columna AD-AC)'!$K:$K,'Cuadro 2 (columna AD-AC)'!$C:$C,Resumen!$A8,'Cuadro 2 (columna AD-AC)'!$G:$G,"HABITAT",'Cuadro 2 (columna AD-AC)'!$D:$D,Resumen!$B8)</f>
        <v>12.14</v>
      </c>
      <c r="E8" s="147" t="s">
        <v>216</v>
      </c>
      <c r="F8" s="145">
        <f>+SUMIFS('Cuadro 3'!$D:$D,'Cuadro 3'!$A:$A,Resumen!$E8)</f>
        <v>12.14</v>
      </c>
      <c r="H8" s="154" t="s">
        <v>216</v>
      </c>
      <c r="I8" s="145">
        <f>+SUMIFS('Cuadro 7'!$G:$G,'Cuadro 7'!$A:$A,Resumen!$H8)</f>
        <v>2024</v>
      </c>
      <c r="K8" s="147" t="s">
        <v>127</v>
      </c>
      <c r="L8" s="153" t="s">
        <v>166</v>
      </c>
      <c r="M8" s="58">
        <f>+SUMIFS('Cuadro 4'!$D:$D,'Cuadro 4'!$A:$A,Resumen!$K8,'Cuadro 4'!$O:$O,Resumen!$L8)</f>
        <v>0.04</v>
      </c>
      <c r="O8" s="159" t="s">
        <v>24</v>
      </c>
      <c r="P8" s="164">
        <f>+C13</f>
        <v>0.46</v>
      </c>
      <c r="Q8" s="160">
        <f>+I25/365</f>
        <v>4.2684931506849315</v>
      </c>
      <c r="R8" s="159"/>
      <c r="S8" s="174"/>
      <c r="T8" s="181">
        <f t="shared" ref="T8:T14" si="0">+R8-P8</f>
        <v>-0.46</v>
      </c>
      <c r="U8" s="186"/>
    </row>
    <row r="9" spans="1:21" x14ac:dyDescent="0.25">
      <c r="A9">
        <v>7</v>
      </c>
      <c r="B9" s="144" t="s">
        <v>275</v>
      </c>
      <c r="C9" s="145">
        <f>+SUMIFS('Cuadro 2 (columna AD-AC)'!$K:$K,'Cuadro 2 (columna AD-AC)'!$C:$C,Resumen!$A9,'Cuadro 2 (columna AD-AC)'!$G:$G,"HABITAT",'Cuadro 2 (columna AD-AC)'!$D:$D,Resumen!$B9)</f>
        <v>29.37</v>
      </c>
      <c r="E9" s="146" t="s">
        <v>127</v>
      </c>
      <c r="F9" s="145">
        <f>+SUMIFS('Cuadro 3'!$D:$D,'Cuadro 3'!$A:$A,Resumen!$E9)</f>
        <v>0.13</v>
      </c>
      <c r="H9" s="147" t="s">
        <v>127</v>
      </c>
      <c r="I9" s="145">
        <f>+SUMIFS('Cuadro 7'!$G:$G,'Cuadro 7'!$A:$A,Resumen!$H9)</f>
        <v>3121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328</v>
      </c>
      <c r="P9" s="164">
        <f>+F48</f>
        <v>2.39</v>
      </c>
      <c r="Q9" s="161">
        <f>+I28/365</f>
        <v>3.6767123287671235</v>
      </c>
      <c r="R9" s="159"/>
      <c r="S9" s="174"/>
      <c r="T9" s="181">
        <f t="shared" si="0"/>
        <v>-2.39</v>
      </c>
      <c r="U9" s="186"/>
    </row>
    <row r="10" spans="1:21" x14ac:dyDescent="0.25">
      <c r="A10">
        <v>8</v>
      </c>
      <c r="B10" s="144" t="s">
        <v>276</v>
      </c>
      <c r="C10" s="145">
        <f>+SUMIFS('Cuadro 2 (columna AD-AC)'!$K:$K,'Cuadro 2 (columna AD-AC)'!$C:$C,Resumen!$A10,'Cuadro 2 (columna AD-AC)'!$G:$G,"HABITAT",'Cuadro 2 (columna AD-AC)'!$D:$D,Resumen!$B10)</f>
        <v>0.26</v>
      </c>
      <c r="E10" s="146" t="s">
        <v>77</v>
      </c>
      <c r="F10" s="145">
        <f>+SUMIFS('Cuadro 3'!$D:$D,'Cuadro 3'!$A:$A,Resumen!$E10)</f>
        <v>7.94</v>
      </c>
      <c r="H10" s="147" t="s">
        <v>77</v>
      </c>
      <c r="I10" s="145">
        <f>+SUMIFS('Cuadro 7'!$G:$G,'Cuadro 7'!$A:$A,Resumen!$H10)</f>
        <v>3566</v>
      </c>
      <c r="K10" s="147" t="s">
        <v>127</v>
      </c>
      <c r="L10" s="153" t="s">
        <v>57</v>
      </c>
      <c r="M10" s="58">
        <f>+SUMIFS('Cuadro 4'!$D:$D,'Cuadro 4'!$A:$A,Resumen!$K10,'Cuadro 4'!$O:$O,Resumen!$L10)</f>
        <v>0.09</v>
      </c>
      <c r="O10" s="159" t="s">
        <v>330</v>
      </c>
      <c r="P10" s="164">
        <f>+F40</f>
        <v>0.03</v>
      </c>
      <c r="Q10" s="161">
        <f>+I27/365</f>
        <v>8.8328767123287673</v>
      </c>
      <c r="R10" s="159"/>
      <c r="S10" s="174"/>
      <c r="T10" s="181">
        <f t="shared" si="0"/>
        <v>-0.03</v>
      </c>
      <c r="U10" s="186"/>
    </row>
    <row r="11" spans="1:21" x14ac:dyDescent="0.25">
      <c r="A11">
        <v>9</v>
      </c>
      <c r="B11" s="144" t="s">
        <v>277</v>
      </c>
      <c r="C11" s="145">
        <f>+SUMIFS('Cuadro 2 (columna AD-AC)'!$K:$K,'Cuadro 2 (columna AD-AC)'!$C:$C,Resumen!$A11,'Cuadro 2 (columna AD-AC)'!$G:$G,"HABITAT",'Cuadro 2 (columna AD-AC)'!$D:$D,Resumen!$B11)</f>
        <v>9.41</v>
      </c>
      <c r="E11" s="146" t="s">
        <v>79</v>
      </c>
      <c r="F11" s="145">
        <f>+SUMIFS('Cuadro 3'!$D:$D,'Cuadro 3'!$A:$A,Resumen!$E11)</f>
        <v>21.3</v>
      </c>
      <c r="H11" s="147" t="s">
        <v>79</v>
      </c>
      <c r="I11" s="145">
        <f>+SUMIFS('Cuadro 7'!$G:$G,'Cuadro 7'!$A:$A,Resumen!$H11)</f>
        <v>3702</v>
      </c>
      <c r="K11" s="147" t="s">
        <v>71</v>
      </c>
      <c r="L11" s="153" t="s">
        <v>56</v>
      </c>
      <c r="M11" s="58">
        <f>+SUMIFS('Cuadro 4'!$D:$D,'Cuadro 4'!$A:$A,Resumen!$K11,'Cuadro 4'!$O:$O,Resumen!$L11)</f>
        <v>0.13</v>
      </c>
      <c r="O11" s="159" t="s">
        <v>329</v>
      </c>
      <c r="P11" s="164">
        <f>+C23-F48-F40</f>
        <v>1.5999999999999994</v>
      </c>
      <c r="Q11" s="162" t="s">
        <v>139</v>
      </c>
      <c r="R11" s="159"/>
      <c r="S11" s="174"/>
      <c r="T11" s="181">
        <f t="shared" si="0"/>
        <v>-1.5999999999999994</v>
      </c>
      <c r="U11" s="186"/>
    </row>
    <row r="12" spans="1:21" x14ac:dyDescent="0.25">
      <c r="A12">
        <v>10</v>
      </c>
      <c r="B12" s="144" t="s">
        <v>278</v>
      </c>
      <c r="C12" s="145">
        <f>+SUMIFS('Cuadro 2 (columna AD-AC)'!$K:$K,'Cuadro 2 (columna AD-AC)'!$C:$C,Resumen!$A12,'Cuadro 2 (columna AD-AC)'!$G:$G,"HABITAT",'Cuadro 2 (columna AD-AC)'!$D:$D,Resumen!$B12)</f>
        <v>16.059999999999999</v>
      </c>
      <c r="E12" s="147" t="s">
        <v>217</v>
      </c>
      <c r="F12" s="145">
        <f>+SUMIFS('Cuadro 3'!$D:$D,'Cuadro 3'!$A:$A,Resumen!$E12)</f>
        <v>29.37</v>
      </c>
      <c r="H12" s="154" t="s">
        <v>217</v>
      </c>
      <c r="I12" s="145">
        <f>+SUMIFS('Cuadro 7'!$G:$G,'Cuadro 7'!$A:$A,Resumen!$H12)</f>
        <v>3663</v>
      </c>
      <c r="K12" s="147" t="s">
        <v>71</v>
      </c>
      <c r="L12" s="153" t="s">
        <v>58</v>
      </c>
      <c r="M12" s="58">
        <f>+SUMIFS('Cuadro 4'!$D:$D,'Cuadro 4'!$A:$A,Resumen!$K12,'Cuadro 4'!$O:$O,Resumen!$L12)</f>
        <v>12.82</v>
      </c>
      <c r="O12" s="159" t="s">
        <v>289</v>
      </c>
      <c r="P12" s="164">
        <f>+C20</f>
        <v>3.61</v>
      </c>
      <c r="Q12" s="162" t="s">
        <v>139</v>
      </c>
      <c r="R12" s="159"/>
      <c r="S12" s="174"/>
      <c r="T12" s="181">
        <f t="shared" si="0"/>
        <v>-3.61</v>
      </c>
      <c r="U12" s="186"/>
    </row>
    <row r="13" spans="1:21" x14ac:dyDescent="0.25">
      <c r="A13">
        <v>11</v>
      </c>
      <c r="B13" s="144" t="s">
        <v>279</v>
      </c>
      <c r="C13" s="145">
        <f>+SUMIFS('Cuadro 2 (columna AD-AC)'!$K:$K,'Cuadro 2 (columna AD-AC)'!$C:$C,Resumen!$A13,'Cuadro 2 (columna AD-AC)'!$G:$G,"HABITAT",'Cuadro 2 (columna AD-AC)'!$D:$D,Resumen!$B13)</f>
        <v>0.46</v>
      </c>
      <c r="E13" s="146" t="s">
        <v>73</v>
      </c>
      <c r="F13" s="145">
        <f>+SUMIFS('Cuadro 3'!$D:$D,'Cuadro 3'!$A:$A,Resumen!$E13)</f>
        <v>0.23</v>
      </c>
      <c r="H13" s="147" t="s">
        <v>73</v>
      </c>
      <c r="I13" s="145">
        <f>+SUMIFS('Cuadro 7'!$G:$G,'Cuadro 7'!$A:$A,Resumen!$H13)</f>
        <v>857</v>
      </c>
      <c r="K13" s="147" t="s">
        <v>71</v>
      </c>
      <c r="L13" s="153" t="s">
        <v>57</v>
      </c>
      <c r="M13" s="58">
        <f>+SUMIFS('Cuadro 4'!$D:$D,'Cuadro 4'!$A:$A,Resumen!$K13,'Cuadro 4'!$O:$O,Resumen!$L13)</f>
        <v>0.51</v>
      </c>
      <c r="O13" s="159" t="s">
        <v>288</v>
      </c>
      <c r="P13" s="164">
        <f>+C5</f>
        <v>0.88</v>
      </c>
      <c r="Q13" s="162" t="s">
        <v>139</v>
      </c>
      <c r="R13" s="159"/>
      <c r="S13" s="174"/>
      <c r="T13" s="181">
        <f t="shared" si="0"/>
        <v>-0.88</v>
      </c>
      <c r="U13" s="186"/>
    </row>
    <row r="14" spans="1:21" ht="15.75" thickBot="1" x14ac:dyDescent="0.3">
      <c r="A14">
        <v>12</v>
      </c>
      <c r="B14" s="144" t="s">
        <v>280</v>
      </c>
      <c r="C14" s="145">
        <f>+SUMIFS('Cuadro 2 (columna AD-AC)'!$K:$K,'Cuadro 2 (columna AD-AC)'!$C:$C,Resumen!$A14,'Cuadro 2 (columna AD-AC)'!$G:$G,"HABITAT",'Cuadro 2 (columna AD-AC)'!$D:$D,Resumen!$B14)</f>
        <v>23.65</v>
      </c>
      <c r="E14" s="146" t="s">
        <v>81</v>
      </c>
      <c r="F14" s="145">
        <f>+SUMIFS('Cuadro 3'!$D:$D,'Cuadro 3'!$A:$A,Resumen!$E14)</f>
        <v>0.03</v>
      </c>
      <c r="H14" s="147" t="s">
        <v>81</v>
      </c>
      <c r="I14" s="145">
        <f>+SUMIFS('Cuadro 7'!$G:$G,'Cuadro 7'!$A:$A,Resumen!$H14)</f>
        <v>2381</v>
      </c>
      <c r="K14" s="147" t="s">
        <v>153</v>
      </c>
      <c r="L14" s="153" t="s">
        <v>58</v>
      </c>
      <c r="M14" s="58">
        <f>+SUMIFS('Cuadro 4'!$D:$D,'Cuadro 4'!$A:$A,Resumen!$K14,'Cuadro 4'!$O:$O,Resumen!$L14)</f>
        <v>0.05</v>
      </c>
      <c r="O14" s="159" t="s">
        <v>286</v>
      </c>
      <c r="P14" s="164">
        <f>+C15+C16+C17+C18+C6+C25</f>
        <v>0.13</v>
      </c>
      <c r="Q14" s="162" t="s">
        <v>139</v>
      </c>
      <c r="R14" s="159"/>
      <c r="S14" s="174"/>
      <c r="T14" s="181">
        <f t="shared" si="0"/>
        <v>-0.13</v>
      </c>
      <c r="U14" s="186"/>
    </row>
    <row r="15" spans="1:21" ht="15.75" thickBot="1" x14ac:dyDescent="0.3">
      <c r="A15">
        <v>13</v>
      </c>
      <c r="B15" s="144" t="s">
        <v>281</v>
      </c>
      <c r="C15" s="145">
        <f>+SUMIFS('Cuadro 2 (columna AD-AC)'!$K:$K,'Cuadro 2 (columna AD-AC)'!$C:$C,Resumen!$A15,'Cuadro 2 (columna AD-AC)'!$G:$G,"HABITAT",'Cuadro 2 (columna AD-AC)'!$D:$D,Resumen!$B15)</f>
        <v>0.03</v>
      </c>
      <c r="E15" s="147" t="s">
        <v>218</v>
      </c>
      <c r="F15" s="145">
        <f>+SUMIFS('Cuadro 3'!$D:$D,'Cuadro 3'!$A:$A,Resumen!$E15)</f>
        <v>0.26</v>
      </c>
      <c r="H15" s="147" t="s">
        <v>218</v>
      </c>
      <c r="I15" s="145">
        <f>+SUMIFS('Cuadro 7'!$G:$G,'Cuadro 7'!$A:$A,Resumen!$H15)</f>
        <v>1018</v>
      </c>
      <c r="K15" s="147" t="s">
        <v>73</v>
      </c>
      <c r="L15" s="153" t="s">
        <v>145</v>
      </c>
      <c r="M15" s="58">
        <f>+SUMIFS('Cuadro 4'!$D:$D,'Cuadro 4'!$A:$A,Resumen!$K15,'Cuadro 4'!$O:$O,Resumen!$L15)</f>
        <v>0.23</v>
      </c>
      <c r="O15" s="182" t="s">
        <v>290</v>
      </c>
      <c r="P15" s="183">
        <f>+SUM(P4:P14)</f>
        <v>99.989999999999966</v>
      </c>
      <c r="Q15" s="184">
        <f>+SUMPRODUCT(P4:P10,Q4:Q10)/SUM(P4:P10)</f>
        <v>6.2863961499220782</v>
      </c>
      <c r="R15" s="183">
        <f>+SUM(R4:R14)</f>
        <v>100</v>
      </c>
      <c r="S15" s="176">
        <v>5.9438038702583338</v>
      </c>
      <c r="T15" s="185"/>
      <c r="U15" s="187">
        <f>+S15-Q15</f>
        <v>-0.34259227966374439</v>
      </c>
    </row>
    <row r="16" spans="1:21" x14ac:dyDescent="0.25">
      <c r="A16">
        <v>14</v>
      </c>
      <c r="B16" s="144" t="s">
        <v>282</v>
      </c>
      <c r="C16" s="145">
        <f>+SUMIFS('Cuadro 2 (columna AD-AC)'!$K:$K,'Cuadro 2 (columna AD-AC)'!$C:$C,Resumen!$A16,'Cuadro 2 (columna AD-AC)'!$G:$G,"HABITAT",'Cuadro 2 (columna AD-AC)'!$D:$D,Resumen!$B16)</f>
        <v>0.13</v>
      </c>
      <c r="E16" s="148" t="s">
        <v>40</v>
      </c>
      <c r="F16" s="145">
        <f>+SUMIFS('Cuadro 3'!$D:$D,'Cuadro 3'!$A:$A,Resumen!$E16)</f>
        <v>41.77</v>
      </c>
      <c r="H16" s="148" t="s">
        <v>40</v>
      </c>
      <c r="I16" s="145">
        <f>+SUMIFS('Cuadro 7'!$G:$G,'Cuadro 7'!$A:$A,Resumen!$H16)</f>
        <v>3170</v>
      </c>
      <c r="K16" s="147" t="s">
        <v>75</v>
      </c>
      <c r="L16" s="153" t="s">
        <v>58</v>
      </c>
      <c r="M16" s="58">
        <f>+SUMIFS('Cuadro 4'!$D:$D,'Cuadro 4'!$A:$A,Resumen!$K16,'Cuadro 4'!$O:$O,Resumen!$L16)</f>
        <v>2.54</v>
      </c>
      <c r="Q16" s="155">
        <f>+I30/365</f>
        <v>6.2876712328767121</v>
      </c>
    </row>
    <row r="17" spans="1:18" x14ac:dyDescent="0.25">
      <c r="A17">
        <v>15</v>
      </c>
      <c r="B17" s="144" t="s">
        <v>283</v>
      </c>
      <c r="C17" s="145">
        <f>+SUMIFS('Cuadro 2 (columna AD-AC)'!$K:$K,'Cuadro 2 (columna AD-AC)'!$C:$C,Resumen!$A17,'Cuadro 2 (columna AD-AC)'!$G:$G,"HABITAT",'Cuadro 2 (columna AD-AC)'!$D:$D,Resumen!$B17)</f>
        <v>-0.04</v>
      </c>
      <c r="E17" s="147" t="s">
        <v>228</v>
      </c>
      <c r="F17" s="145">
        <f>+SUMIFS('Cuadro 3'!$D:$D,'Cuadro 3'!$A:$A,Resumen!$E17)</f>
        <v>0.88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7.94</v>
      </c>
    </row>
    <row r="18" spans="1:18" x14ac:dyDescent="0.25">
      <c r="A18">
        <v>16</v>
      </c>
      <c r="B18" s="143" t="s">
        <v>284</v>
      </c>
      <c r="C18" s="145">
        <f>+SUMIFS('Cuadro 2 (columna AD-AC)'!$K:$K,'Cuadro 2 (columna AD-AC)'!$C:$C,Resumen!$A18,'Cuadro 2 (columna AD-AC)'!$G:$G,"HABITAT",'Cuadro 2 (columna AD-AC)'!$D:$D,Resumen!$B18)</f>
        <v>0.01</v>
      </c>
      <c r="E18" s="147" t="s">
        <v>71</v>
      </c>
      <c r="F18" s="145">
        <f>+SUMIFS('Cuadro 3'!$D:$D,'Cuadro 3'!$A:$A,Resumen!$E18)</f>
        <v>13.46</v>
      </c>
      <c r="H18" s="147" t="s">
        <v>65</v>
      </c>
      <c r="I18" s="145">
        <f>+SUMIFS('Cuadro 7'!$G:$G,'Cuadro 7'!$A:$A,Resumen!$H18)</f>
        <v>1201</v>
      </c>
      <c r="K18" s="147" t="s">
        <v>79</v>
      </c>
      <c r="L18" s="153" t="s">
        <v>58</v>
      </c>
      <c r="M18" s="58">
        <f>+SUMIFS('Cuadro 4'!$D:$D,'Cuadro 4'!$A:$A,Resumen!$K18,'Cuadro 4'!$O:$O,Resumen!$L18)</f>
        <v>21.3</v>
      </c>
    </row>
    <row r="19" spans="1:18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7.64</v>
      </c>
      <c r="E19" s="147" t="s">
        <v>153</v>
      </c>
      <c r="F19" s="145">
        <f>+SUMIFS('Cuadro 3'!$D:$D,'Cuadro 3'!$A:$A,Resumen!$E19)</f>
        <v>0.05</v>
      </c>
      <c r="H19" s="147" t="s">
        <v>85</v>
      </c>
      <c r="I19" s="145">
        <f>+SUMIFS('Cuadro 7'!$G:$G,'Cuadro 7'!$A:$A,Resumen!$H19)</f>
        <v>3405</v>
      </c>
      <c r="K19" s="147" t="s">
        <v>81</v>
      </c>
      <c r="L19" s="153" t="s">
        <v>58</v>
      </c>
      <c r="M19" s="58">
        <f>+SUMIFS('Cuadro 4'!$D:$D,'Cuadro 4'!$A:$A,Resumen!$K19,'Cuadro 4'!$O:$O,Resumen!$L19)</f>
        <v>0.03</v>
      </c>
      <c r="O19" s="153" t="s">
        <v>56</v>
      </c>
      <c r="P19">
        <f t="shared" ref="P19:P28" si="1">+SUMIF($L:$L,$O19,$M:$M)</f>
        <v>28.96</v>
      </c>
    </row>
    <row r="20" spans="1:18" x14ac:dyDescent="0.25">
      <c r="A20">
        <v>18</v>
      </c>
      <c r="B20" s="143" t="s">
        <v>271</v>
      </c>
      <c r="C20" s="145">
        <f>+SUMIFS('Cuadro 2 (columna AD-AC)'!$K:$K,'Cuadro 2 (columna AD-AC)'!$C:$C,Resumen!$A20,'Cuadro 2 (columna AD-AC)'!$G:$G,"HABITAT",'Cuadro 2 (columna AD-AC)'!$D:$D,Resumen!$B20)</f>
        <v>3.61</v>
      </c>
      <c r="E20" s="147" t="s">
        <v>75</v>
      </c>
      <c r="F20" s="145">
        <f>+SUMIFS('Cuadro 3'!$D:$D,'Cuadro 3'!$A:$A,Resumen!$E20)</f>
        <v>2.54</v>
      </c>
      <c r="H20" s="148" t="s">
        <v>43</v>
      </c>
      <c r="I20" s="145">
        <f>+SUMIFS('Cuadro 7'!$G:$G,'Cuadro 7'!$A:$A,Resumen!$H20)</f>
        <v>3396</v>
      </c>
      <c r="K20" s="147" t="s">
        <v>83</v>
      </c>
      <c r="L20" s="153" t="s">
        <v>58</v>
      </c>
      <c r="M20" s="58">
        <f>+SUMIFS('Cuadro 4'!$D:$D,'Cuadro 4'!$A:$A,Resumen!$K20,'Cuadro 4'!$O:$O,Resumen!$L20)</f>
        <v>0.02</v>
      </c>
      <c r="O20" s="153" t="s">
        <v>58</v>
      </c>
      <c r="P20">
        <f t="shared" si="1"/>
        <v>59.53</v>
      </c>
      <c r="Q20" s="60">
        <f>+(P36-P37)/$P$31</f>
        <v>7.3555189108654676E-2</v>
      </c>
    </row>
    <row r="21" spans="1:18" x14ac:dyDescent="0.25">
      <c r="A21">
        <v>19</v>
      </c>
      <c r="B21" s="144" t="s">
        <v>285</v>
      </c>
      <c r="C21" s="145">
        <f>+SUMIFS('Cuadro 2 (columna AD-AC)'!$K:$K,'Cuadro 2 (columna AD-AC)'!$C:$C,Resumen!$A21,'Cuadro 2 (columna AD-AC)'!$G:$G,"HABITAT",'Cuadro 2 (columna AD-AC)'!$D:$D,Resumen!$B21)</f>
        <v>0</v>
      </c>
      <c r="E21" s="147" t="s">
        <v>87</v>
      </c>
      <c r="F21" s="145">
        <f>+SUMIFS('Cuadro 3'!$D:$D,'Cuadro 3'!$A:$A,Resumen!$E21)</f>
        <v>23.65</v>
      </c>
      <c r="H21" s="147" t="s">
        <v>71</v>
      </c>
      <c r="I21" s="145">
        <f>+SUMIFS('Cuadro 7'!$G:$G,'Cuadro 7'!$A:$A,Resumen!$H21)</f>
        <v>2287</v>
      </c>
      <c r="K21" s="147" t="s">
        <v>85</v>
      </c>
      <c r="L21" s="153" t="s">
        <v>56</v>
      </c>
      <c r="M21" s="58">
        <f>+SUMIFS('Cuadro 4'!$D:$D,'Cuadro 4'!$A:$A,Resumen!$K21,'Cuadro 4'!$O:$O,Resumen!$L21)</f>
        <v>0.12</v>
      </c>
      <c r="O21" s="153" t="s">
        <v>57</v>
      </c>
      <c r="P21">
        <f t="shared" si="1"/>
        <v>3.75</v>
      </c>
      <c r="Q21" s="60">
        <f>+(P34-P35+Q34-Q35)/$P$31</f>
        <v>-4.582600881538363E-2</v>
      </c>
    </row>
    <row r="22" spans="1:18" x14ac:dyDescent="0.25">
      <c r="A22">
        <v>20</v>
      </c>
      <c r="B22" s="144" t="s">
        <v>286</v>
      </c>
      <c r="C22" s="145">
        <f>+SUMIFS('Cuadro 2 (columna AD-AC)'!$K:$K,'Cuadro 2 (columna AD-AC)'!$C:$C,Resumen!$A22,'Cuadro 2 (columna AD-AC)'!$G:$G,"HABITAT",'Cuadro 2 (columna AD-AC)'!$D:$D,Resumen!$B22)</f>
        <v>3.61</v>
      </c>
      <c r="E22" s="147" t="s">
        <v>93</v>
      </c>
      <c r="F22" s="145">
        <f>+SUMIFS('Cuadro 3'!$D:$D,'Cuadro 3'!$A:$A,Resumen!$E22)</f>
        <v>0.46</v>
      </c>
      <c r="H22" s="147" t="s">
        <v>153</v>
      </c>
      <c r="I22" s="145">
        <f>+SUMIFS('Cuadro 7'!$G:$G,'Cuadro 7'!$A:$A,Resumen!$H22)</f>
        <v>2232</v>
      </c>
      <c r="K22" s="147" t="s">
        <v>85</v>
      </c>
      <c r="L22" s="153" t="s">
        <v>58</v>
      </c>
      <c r="M22" s="58">
        <f>+SUMIFS('Cuadro 4'!$D:$D,'Cuadro 4'!$A:$A,Resumen!$K22,'Cuadro 4'!$O:$O,Resumen!$L22)</f>
        <v>7.26</v>
      </c>
      <c r="O22" s="153" t="s">
        <v>166</v>
      </c>
      <c r="P22">
        <f t="shared" si="1"/>
        <v>0.04</v>
      </c>
      <c r="Q22" s="60">
        <f>+(P40-P41)/$P$31</f>
        <v>-9.1704779284602222E-5</v>
      </c>
    </row>
    <row r="23" spans="1:18" x14ac:dyDescent="0.25">
      <c r="A23">
        <v>21</v>
      </c>
      <c r="B23" s="143" t="s">
        <v>273</v>
      </c>
      <c r="C23" s="145">
        <f>+SUMIFS('Cuadro 2 (columna AD-AC)'!$K:$K,'Cuadro 2 (columna AD-AC)'!$C:$C,Resumen!$A23,'Cuadro 2 (columna AD-AC)'!$G:$G,"HABITAT",'Cuadro 2 (columna AD-AC)'!$D:$D,Resumen!$B23)</f>
        <v>4.0199999999999996</v>
      </c>
      <c r="E23" s="147" t="s">
        <v>229</v>
      </c>
      <c r="F23" s="145">
        <f>+SUMIFS('Cuadro 3'!$D:$D,'Cuadro 3'!$A:$A,Resumen!$E23)</f>
        <v>0.01</v>
      </c>
      <c r="H23" s="147" t="s">
        <v>75</v>
      </c>
      <c r="I23" s="145">
        <f>+SUMIFS('Cuadro 7'!$G:$G,'Cuadro 7'!$A:$A,Resumen!$H23)</f>
        <v>4221</v>
      </c>
      <c r="K23" s="147" t="s">
        <v>85</v>
      </c>
      <c r="L23" s="153" t="s">
        <v>57</v>
      </c>
      <c r="M23" s="58">
        <f>+SUMIFS('Cuadro 4'!$D:$D,'Cuadro 4'!$A:$A,Resumen!$K23,'Cuadro 4'!$O:$O,Resumen!$L23)</f>
        <v>1.99</v>
      </c>
      <c r="O23" s="153" t="s">
        <v>145</v>
      </c>
      <c r="P23">
        <f t="shared" si="1"/>
        <v>0.23</v>
      </c>
      <c r="Q23" s="60"/>
    </row>
    <row r="24" spans="1:18" x14ac:dyDescent="0.25">
      <c r="A24">
        <v>22</v>
      </c>
      <c r="B24" s="144" t="s">
        <v>283</v>
      </c>
      <c r="C24" s="145">
        <f>+SUMIFS('Cuadro 2 (columna AD-AC)'!$K:$K,'Cuadro 2 (columna AD-AC)'!$C:$C,Resumen!$A24,'Cuadro 2 (columna AD-AC)'!$G:$G,"HABITAT",'Cuadro 2 (columna AD-AC)'!$D:$D,Resumen!$B24)</f>
        <v>0.01</v>
      </c>
      <c r="E24" s="147" t="s">
        <v>230</v>
      </c>
      <c r="F24" s="145">
        <f>+SUMIFS('Cuadro 3'!$D:$D,'Cuadro 3'!$A:$A,Resumen!$E24)</f>
        <v>-0.06</v>
      </c>
      <c r="H24" s="147" t="s">
        <v>87</v>
      </c>
      <c r="I24" s="145">
        <f>+SUMIFS('Cuadro 7'!$G:$G,'Cuadro 7'!$A:$A,Resumen!$H24)</f>
        <v>217</v>
      </c>
      <c r="K24" s="147" t="s">
        <v>93</v>
      </c>
      <c r="L24" s="153" t="s">
        <v>58</v>
      </c>
      <c r="M24" s="58">
        <f>+SUMIFS('Cuadro 4'!$D:$D,'Cuadro 4'!$A:$A,Resumen!$K24,'Cuadro 4'!$O:$O,Resumen!$L24)</f>
        <v>0.46</v>
      </c>
      <c r="O24" s="153" t="s">
        <v>165</v>
      </c>
      <c r="P24">
        <f t="shared" si="1"/>
        <v>0</v>
      </c>
    </row>
    <row r="25" spans="1:18" x14ac:dyDescent="0.25">
      <c r="A25">
        <v>23</v>
      </c>
      <c r="B25" s="143" t="s">
        <v>287</v>
      </c>
      <c r="C25" s="145">
        <f>+SUMIFS('Cuadro 2 (columna AD-AC)'!$K:$K,'Cuadro 2 (columna AD-AC)'!$C:$C,Resumen!$A25,'Cuadro 2 (columna AD-AC)'!$G:$G,"HABITAT",'Cuadro 2 (columna AD-AC)'!$D:$D,Resumen!$B25)</f>
        <v>0</v>
      </c>
      <c r="E25" s="148" t="s">
        <v>48</v>
      </c>
      <c r="F25" s="145">
        <f>+SUMIFS('Cuadro 3'!$D:$D,'Cuadro 3'!$A:$A,Resumen!$E25)</f>
        <v>40.380000000000003</v>
      </c>
      <c r="H25" s="147" t="s">
        <v>93</v>
      </c>
      <c r="I25" s="145">
        <f>+SUMIFS('Cuadro 7'!$G:$G,'Cuadro 7'!$A:$A,Resumen!$H25)</f>
        <v>1558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53" t="s">
        <v>61</v>
      </c>
      <c r="P25">
        <f t="shared" si="1"/>
        <v>1.24</v>
      </c>
      <c r="Q25" s="188">
        <f>+(P46-P47+Q46-Q47)/$P$31*100</f>
        <v>-0.95318533829013719</v>
      </c>
      <c r="R25" s="58">
        <f>+P25+Q25</f>
        <v>0.28681466170986281</v>
      </c>
    </row>
    <row r="26" spans="1:18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47" t="s">
        <v>228</v>
      </c>
      <c r="F26" s="145">
        <f>+SUMIFS('Cuadro 3'!$D:$D,'Cuadro 3'!$A:$A,Resumen!$E26)</f>
        <v>0.88</v>
      </c>
      <c r="H26" s="148" t="s">
        <v>48</v>
      </c>
      <c r="I26" s="145">
        <f>+SUMIFS('Cuadro 7'!$G:$G,'Cuadro 7'!$A:$A,Resumen!$H26)</f>
        <v>1183</v>
      </c>
      <c r="K26" s="156" t="s">
        <v>332</v>
      </c>
      <c r="L26" s="153"/>
      <c r="M26" s="58"/>
      <c r="O26" s="153" t="s">
        <v>163</v>
      </c>
      <c r="P26">
        <f t="shared" si="1"/>
        <v>0</v>
      </c>
    </row>
    <row r="27" spans="1:18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4.49</v>
      </c>
      <c r="E27" s="147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3224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16.72</v>
      </c>
      <c r="O27" s="153" t="s">
        <v>60</v>
      </c>
      <c r="P27">
        <f t="shared" si="1"/>
        <v>0.01</v>
      </c>
      <c r="Q27" s="60">
        <f>+(P42-P43)/$P$31</f>
        <v>-1.9262191082610512E-5</v>
      </c>
    </row>
    <row r="28" spans="1:18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95.53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1342</v>
      </c>
      <c r="K28" s="147" t="s">
        <v>87</v>
      </c>
      <c r="L28" s="153" t="s">
        <v>58</v>
      </c>
      <c r="M28" s="58">
        <f>+SUMIFS('Cuadro 4'!$D:$D,'Cuadro 4'!$A:$A,Resumen!$K28,'Cuadro 4'!$O:$O,Resumen!$L28)</f>
        <v>6.93</v>
      </c>
      <c r="O28" s="153" t="s">
        <v>62</v>
      </c>
      <c r="P28">
        <f t="shared" si="1"/>
        <v>0</v>
      </c>
      <c r="Q28" s="60">
        <f>+(P44-P45)/$P$31</f>
        <v>0</v>
      </c>
    </row>
    <row r="29" spans="1:18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-0.03</v>
      </c>
      <c r="E29" s="147" t="s">
        <v>65</v>
      </c>
      <c r="F29" s="145">
        <f>+SUMIFS('Cuadro 3'!$D:$D,'Cuadro 3'!$A:$A,Resumen!$E29)</f>
        <v>0.04</v>
      </c>
      <c r="H29" s="148" t="s">
        <v>52</v>
      </c>
      <c r="I29" s="145">
        <f>+SUMIFS('Cuadro 7'!$G:$G,'Cuadro 7'!$A:$A,Resumen!$H29)</f>
        <v>1368</v>
      </c>
      <c r="K29" s="147" t="s">
        <v>95</v>
      </c>
      <c r="L29" s="153" t="s">
        <v>56</v>
      </c>
      <c r="M29" s="58">
        <f>+SUMIFS('Cuadro 4'!$D:$D,'Cuadro 4'!$A:$A,Resumen!$K29,'Cuadro 4'!$O:$O,Resumen!$L29)</f>
        <v>2.3199999999999998</v>
      </c>
      <c r="P29">
        <f>+SUM(P19:P28)</f>
        <v>93.760000000000019</v>
      </c>
    </row>
    <row r="30" spans="1:18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0.01</v>
      </c>
      <c r="E30" s="147" t="s">
        <v>85</v>
      </c>
      <c r="F30" s="145">
        <f>+SUMIFS('Cuadro 3'!$D:$D,'Cuadro 3'!$A:$A,Resumen!$E30)</f>
        <v>9.3699999999999992</v>
      </c>
      <c r="H30" s="148" t="s">
        <v>141</v>
      </c>
      <c r="I30" s="145">
        <f>+SUMIFS('Cuadro 7'!$G:$G,'Cuadro 7'!$A:$A,Resumen!$H30)</f>
        <v>2295</v>
      </c>
      <c r="K30" s="156" t="s">
        <v>333</v>
      </c>
      <c r="L30" s="153"/>
      <c r="M30" s="58"/>
    </row>
    <row r="31" spans="1:18" x14ac:dyDescent="0.25">
      <c r="E31" s="148" t="s">
        <v>43</v>
      </c>
      <c r="F31" s="145">
        <f>+SUMIFS('Cuadro 3'!$D:$D,'Cuadro 3'!$A:$A,Resumen!$E31)</f>
        <v>10.050000000000001</v>
      </c>
      <c r="K31" s="147" t="s">
        <v>69</v>
      </c>
      <c r="L31" s="153" t="s">
        <v>165</v>
      </c>
      <c r="M31" s="58">
        <f>+SUMIFS('Cuadro 4'!$D:$D,'Cuadro 4'!$A:$A,Resumen!$K31,'Cuadro 4'!$O:$O,Resumen!$L31)</f>
        <v>0</v>
      </c>
      <c r="O31" s="153" t="s">
        <v>335</v>
      </c>
      <c r="P31">
        <f>+SUMIFS('Cuadro 2 (columna AD-AC)'!$J:$J,'Cuadro 2 (columna AD-AC)'!$D:$D,"TOTAL ACTIVOS",'Cuadro 2 (columna AD-AC)'!$G:$G,"HABITAT")</f>
        <v>23880.98</v>
      </c>
    </row>
    <row r="32" spans="1:18" ht="13.5" customHeight="1" x14ac:dyDescent="0.25">
      <c r="A32" s="21">
        <v>1</v>
      </c>
      <c r="B32" s="22" t="s">
        <v>291</v>
      </c>
      <c r="E32" s="147" t="s">
        <v>232</v>
      </c>
      <c r="F32" s="145">
        <f>+SUMIFS('Cuadro 3'!$D:$D,'Cuadro 3'!$A:$A,Resumen!$E32)</f>
        <v>0</v>
      </c>
      <c r="H32" s="21">
        <v>1</v>
      </c>
      <c r="I32" s="22" t="s">
        <v>174</v>
      </c>
      <c r="K32" s="147" t="s">
        <v>69</v>
      </c>
      <c r="L32" s="153" t="s">
        <v>61</v>
      </c>
      <c r="M32" s="58">
        <f>+SUMIFS('Cuadro 4'!$D:$D,'Cuadro 4'!$A:$A,Resumen!$K32,'Cuadro 4'!$O:$O,Resumen!$L32)</f>
        <v>0.02</v>
      </c>
    </row>
    <row r="33" spans="1:17" ht="13.5" customHeight="1" x14ac:dyDescent="0.25">
      <c r="A33" s="21">
        <v>2</v>
      </c>
      <c r="B33" s="22" t="s">
        <v>292</v>
      </c>
      <c r="E33" s="147" t="s">
        <v>233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58</v>
      </c>
      <c r="M33" s="58">
        <f>+SUMIFS('Cuadro 4'!$D:$D,'Cuadro 4'!$A:$A,Resumen!$K33,'Cuadro 4'!$O:$O,Resumen!$L33)</f>
        <v>0.01</v>
      </c>
      <c r="O33" t="s">
        <v>336</v>
      </c>
    </row>
    <row r="34" spans="1:17" ht="13.5" customHeight="1" x14ac:dyDescent="0.25">
      <c r="A34" s="21">
        <v>3</v>
      </c>
      <c r="B34" s="22" t="s">
        <v>293</v>
      </c>
      <c r="E34" s="147" t="s">
        <v>234</v>
      </c>
      <c r="F34" s="145">
        <f>+SUMIFS('Cuadro 3'!$D:$D,'Cuadro 3'!$A:$A,Resumen!$E34)</f>
        <v>0.03</v>
      </c>
      <c r="H34" s="21" t="s">
        <v>63</v>
      </c>
      <c r="I34" s="22" t="s">
        <v>64</v>
      </c>
      <c r="K34" s="147" t="s">
        <v>69</v>
      </c>
      <c r="L34" s="153" t="s">
        <v>57</v>
      </c>
      <c r="M34" s="58">
        <f>+SUMIFS('Cuadro 4'!$D:$D,'Cuadro 4'!$A:$A,Resumen!$K34,'Cuadro 4'!$O:$O,Resumen!$L34)</f>
        <v>0</v>
      </c>
      <c r="O34" t="s">
        <v>337</v>
      </c>
      <c r="P34">
        <v>2343.12</v>
      </c>
    </row>
    <row r="35" spans="1:17" ht="13.5" customHeight="1" x14ac:dyDescent="0.25">
      <c r="E35" s="147" t="s">
        <v>235</v>
      </c>
      <c r="F35" s="145">
        <f>+SUMIFS('Cuadro 3'!$D:$D,'Cuadro 3'!$A:$A,Resumen!$E35)</f>
        <v>0</v>
      </c>
      <c r="H35" s="21" t="s">
        <v>65</v>
      </c>
      <c r="I35" s="22" t="s">
        <v>66</v>
      </c>
      <c r="K35" s="147" t="s">
        <v>89</v>
      </c>
      <c r="L35" s="153" t="s">
        <v>163</v>
      </c>
      <c r="M35" s="58">
        <f>+SUMIFS('Cuadro 4'!$D:$D,'Cuadro 4'!$A:$A,Resumen!$K35,'Cuadro 4'!$O:$O,Resumen!$L35)</f>
        <v>0</v>
      </c>
      <c r="O35" t="s">
        <v>338</v>
      </c>
      <c r="P35">
        <v>3308.44</v>
      </c>
      <c r="Q35">
        <v>129.05000000000001</v>
      </c>
    </row>
    <row r="36" spans="1:17" ht="13.5" customHeight="1" x14ac:dyDescent="0.25">
      <c r="E36" s="147" t="s">
        <v>236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60</v>
      </c>
      <c r="M36" s="58">
        <f>+SUMIFS('Cuadro 4'!$D:$D,'Cuadro 4'!$A:$A,Resumen!$K36,'Cuadro 4'!$O:$O,Resumen!$L36)</f>
        <v>0.01</v>
      </c>
      <c r="O36" t="s">
        <v>339</v>
      </c>
      <c r="P36">
        <v>2849.48</v>
      </c>
    </row>
    <row r="37" spans="1:17" ht="13.5" customHeight="1" x14ac:dyDescent="0.25">
      <c r="E37" s="148" t="s">
        <v>187</v>
      </c>
      <c r="F37" s="145">
        <f>+SUMIFS('Cuadro 3'!$D:$D,'Cuadro 3'!$A:$A,Resumen!$E37)</f>
        <v>0.03</v>
      </c>
      <c r="H37" s="21" t="s">
        <v>127</v>
      </c>
      <c r="I37" s="22" t="s">
        <v>128</v>
      </c>
      <c r="K37" s="147" t="s">
        <v>89</v>
      </c>
      <c r="L37" s="153" t="s">
        <v>166</v>
      </c>
      <c r="M37" s="58">
        <f>+SUMIFS('Cuadro 4'!$D:$D,'Cuadro 4'!$A:$A,Resumen!$K37,'Cuadro 4'!$O:$O,Resumen!$L37)</f>
        <v>0</v>
      </c>
      <c r="O37" t="s">
        <v>340</v>
      </c>
      <c r="P37">
        <v>1092.9100000000001</v>
      </c>
    </row>
    <row r="38" spans="1:17" ht="13.5" customHeight="1" x14ac:dyDescent="0.25">
      <c r="E38" s="147" t="s">
        <v>231</v>
      </c>
      <c r="F38" s="145">
        <f>+SUMIFS('Cuadro 3'!$D:$D,'Cuadro 3'!$A:$A,Resumen!$E38)</f>
        <v>0</v>
      </c>
      <c r="H38" s="21" t="s">
        <v>69</v>
      </c>
      <c r="I38" s="22" t="s">
        <v>70</v>
      </c>
      <c r="K38" s="147" t="s">
        <v>89</v>
      </c>
      <c r="L38" s="153" t="s">
        <v>62</v>
      </c>
      <c r="M38" s="58">
        <f>+SUMIFS('Cuadro 4'!$D:$D,'Cuadro 4'!$A:$A,Resumen!$K38,'Cuadro 4'!$O:$O,Resumen!$L38)</f>
        <v>0</v>
      </c>
      <c r="O38" t="s">
        <v>341</v>
      </c>
    </row>
    <row r="39" spans="1:17" ht="13.5" customHeight="1" x14ac:dyDescent="0.25">
      <c r="E39" s="147" t="s">
        <v>237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61</v>
      </c>
      <c r="M39" s="58">
        <f>+SUMIFS('Cuadro 4'!$D:$D,'Cuadro 4'!$A:$A,Resumen!$K39,'Cuadro 4'!$O:$O,Resumen!$L39)</f>
        <v>1.22</v>
      </c>
      <c r="O39" t="s">
        <v>342</v>
      </c>
    </row>
    <row r="40" spans="1:17" ht="13.5" customHeight="1" x14ac:dyDescent="0.25">
      <c r="E40" s="147" t="s">
        <v>69</v>
      </c>
      <c r="F40" s="145">
        <f>+SUMIFS('Cuadro 3'!$D:$D,'Cuadro 3'!$A:$A,Resumen!$E40)</f>
        <v>0.03</v>
      </c>
      <c r="H40" s="21" t="s">
        <v>153</v>
      </c>
      <c r="I40" s="22" t="s">
        <v>176</v>
      </c>
      <c r="K40" s="147" t="s">
        <v>89</v>
      </c>
      <c r="L40" s="153" t="s">
        <v>57</v>
      </c>
      <c r="M40" s="58">
        <f>+SUMIFS('Cuadro 4'!$D:$D,'Cuadro 4'!$A:$A,Resumen!$K40,'Cuadro 4'!$O:$O,Resumen!$L40)</f>
        <v>1.1599999999999999</v>
      </c>
      <c r="O40" t="s">
        <v>343</v>
      </c>
    </row>
    <row r="41" spans="1:17" ht="13.5" customHeight="1" x14ac:dyDescent="0.25">
      <c r="E41" s="147" t="s">
        <v>238</v>
      </c>
      <c r="F41" s="145">
        <f>+SUMIFS('Cuadro 3'!$D:$D,'Cuadro 3'!$A:$A,Resumen!$E41)</f>
        <v>0</v>
      </c>
      <c r="H41" s="21" t="s">
        <v>73</v>
      </c>
      <c r="I41" s="22" t="s">
        <v>74</v>
      </c>
      <c r="O41" t="s">
        <v>344</v>
      </c>
      <c r="P41">
        <v>2.19</v>
      </c>
    </row>
    <row r="42" spans="1:17" ht="13.5" customHeight="1" x14ac:dyDescent="0.25">
      <c r="E42" s="147" t="s">
        <v>239</v>
      </c>
      <c r="F42" s="145">
        <f>+SUMIFS('Cuadro 3'!$D:$D,'Cuadro 3'!$A:$A,Resumen!$E42)</f>
        <v>0</v>
      </c>
      <c r="H42" s="21" t="s">
        <v>75</v>
      </c>
      <c r="I42" s="22" t="s">
        <v>76</v>
      </c>
      <c r="O42" t="s">
        <v>345</v>
      </c>
    </row>
    <row r="43" spans="1:17" ht="13.5" customHeight="1" x14ac:dyDescent="0.25">
      <c r="E43" s="147" t="s">
        <v>240</v>
      </c>
      <c r="F43" s="145">
        <f>+SUMIFS('Cuadro 3'!$D:$D,'Cuadro 3'!$A:$A,Resumen!$E43)</f>
        <v>0.16</v>
      </c>
      <c r="H43" s="21" t="s">
        <v>77</v>
      </c>
      <c r="I43" s="22" t="s">
        <v>78</v>
      </c>
      <c r="O43" t="s">
        <v>346</v>
      </c>
      <c r="P43">
        <v>0.46</v>
      </c>
    </row>
    <row r="44" spans="1:17" ht="13.5" customHeight="1" x14ac:dyDescent="0.25">
      <c r="E44" s="147" t="s">
        <v>241</v>
      </c>
      <c r="F44" s="145">
        <f>+SUMIFS('Cuadro 3'!$D:$D,'Cuadro 3'!$A:$A,Resumen!$E44)</f>
        <v>0</v>
      </c>
      <c r="H44" s="21" t="s">
        <v>79</v>
      </c>
      <c r="I44" s="22" t="s">
        <v>80</v>
      </c>
      <c r="O44" t="s">
        <v>347</v>
      </c>
    </row>
    <row r="45" spans="1:17" ht="13.5" customHeight="1" x14ac:dyDescent="0.25">
      <c r="E45" s="147" t="s">
        <v>242</v>
      </c>
      <c r="F45" s="145">
        <f>+SUMIFS('Cuadro 3'!$D:$D,'Cuadro 3'!$A:$A,Resumen!$E45)</f>
        <v>0</v>
      </c>
      <c r="H45" s="21" t="s">
        <v>81</v>
      </c>
      <c r="I45" s="22" t="s">
        <v>82</v>
      </c>
      <c r="O45" t="s">
        <v>348</v>
      </c>
    </row>
    <row r="46" spans="1:17" ht="13.5" customHeight="1" x14ac:dyDescent="0.25">
      <c r="E46" s="147" t="s">
        <v>243</v>
      </c>
      <c r="F46" s="145">
        <f>+SUMIFS('Cuadro 3'!$D:$D,'Cuadro 3'!$A:$A,Resumen!$E46)</f>
        <v>0.99</v>
      </c>
      <c r="H46" s="21" t="s">
        <v>83</v>
      </c>
      <c r="I46" s="22" t="s">
        <v>84</v>
      </c>
      <c r="O46" t="s">
        <v>349</v>
      </c>
      <c r="P46">
        <v>22.46</v>
      </c>
      <c r="Q46">
        <v>14.84</v>
      </c>
    </row>
    <row r="47" spans="1:17" ht="13.5" customHeight="1" x14ac:dyDescent="0.25">
      <c r="E47" s="147" t="s">
        <v>244</v>
      </c>
      <c r="F47" s="145">
        <f>+SUMIFS('Cuadro 3'!$D:$D,'Cuadro 3'!$A:$A,Resumen!$E47)</f>
        <v>0</v>
      </c>
      <c r="H47" s="21" t="s">
        <v>85</v>
      </c>
      <c r="I47" s="22" t="s">
        <v>86</v>
      </c>
      <c r="O47" t="s">
        <v>350</v>
      </c>
      <c r="P47">
        <v>22.46</v>
      </c>
      <c r="Q47">
        <v>242.47</v>
      </c>
    </row>
    <row r="48" spans="1:17" ht="13.5" customHeight="1" x14ac:dyDescent="0.25">
      <c r="E48" s="147" t="s">
        <v>89</v>
      </c>
      <c r="F48" s="145">
        <f>+SUMIFS('Cuadro 3'!$D:$D,'Cuadro 3'!$A:$A,Resumen!$E48)</f>
        <v>2.39</v>
      </c>
      <c r="H48" s="21" t="s">
        <v>87</v>
      </c>
      <c r="I48" s="22" t="s">
        <v>88</v>
      </c>
    </row>
    <row r="49" spans="5:9" ht="13.5" customHeight="1" x14ac:dyDescent="0.25">
      <c r="E49" s="147" t="s">
        <v>245</v>
      </c>
      <c r="F49" s="145">
        <f>+SUMIFS('Cuadro 3'!$D:$D,'Cuadro 3'!$A:$A,Resumen!$E49)</f>
        <v>3.61</v>
      </c>
      <c r="H49" s="21" t="s">
        <v>89</v>
      </c>
      <c r="I49" s="22" t="s">
        <v>90</v>
      </c>
    </row>
    <row r="50" spans="5:9" ht="13.5" customHeight="1" x14ac:dyDescent="0.25">
      <c r="E50" s="147" t="s">
        <v>246</v>
      </c>
      <c r="F50" s="145">
        <f>+SUMIFS('Cuadro 3'!$D:$D,'Cuadro 3'!$A:$A,Resumen!$E50)</f>
        <v>0</v>
      </c>
      <c r="H50" s="21" t="s">
        <v>93</v>
      </c>
      <c r="I50" s="22" t="s">
        <v>94</v>
      </c>
    </row>
    <row r="51" spans="5:9" ht="13.5" customHeight="1" x14ac:dyDescent="0.25">
      <c r="E51" s="147" t="s">
        <v>247</v>
      </c>
      <c r="F51" s="145">
        <f>+SUMIFS('Cuadro 3'!$D:$D,'Cuadro 3'!$A:$A,Resumen!$E51)</f>
        <v>0</v>
      </c>
      <c r="H51" s="21" t="s">
        <v>95</v>
      </c>
      <c r="I51" s="22" t="s">
        <v>96</v>
      </c>
    </row>
    <row r="52" spans="5:9" ht="13.5" customHeight="1" x14ac:dyDescent="0.25">
      <c r="E52" s="147" t="s">
        <v>248</v>
      </c>
      <c r="F52" s="145">
        <f>+SUMIFS('Cuadro 3'!$D:$D,'Cuadro 3'!$A:$A,Resumen!$E52)</f>
        <v>0.03</v>
      </c>
      <c r="H52" s="21" t="s">
        <v>97</v>
      </c>
      <c r="I52" s="22" t="s">
        <v>98</v>
      </c>
    </row>
    <row r="53" spans="5:9" x14ac:dyDescent="0.25">
      <c r="E53" s="147" t="s">
        <v>249</v>
      </c>
      <c r="F53" s="145">
        <f>+SUMIFS('Cuadro 3'!$D:$D,'Cuadro 3'!$A:$A,Resumen!$E53)</f>
        <v>-0.02</v>
      </c>
    </row>
    <row r="54" spans="5:9" x14ac:dyDescent="0.25">
      <c r="E54" s="148" t="s">
        <v>52</v>
      </c>
      <c r="F54" s="145">
        <f>+SUMIFS('Cuadro 3'!$D:$D,'Cuadro 3'!$A:$A,Resumen!$E54)</f>
        <v>7.2</v>
      </c>
    </row>
    <row r="55" spans="5:9" x14ac:dyDescent="0.25">
      <c r="E55" s="147" t="s">
        <v>250</v>
      </c>
      <c r="F55" s="145">
        <f>+SUMIFS('Cuadro 3'!$D:$D,'Cuadro 3'!$A:$A,Resumen!$E55)</f>
        <v>0.13</v>
      </c>
    </row>
    <row r="56" spans="5:9" x14ac:dyDescent="0.25">
      <c r="E56" s="147" t="s">
        <v>251</v>
      </c>
      <c r="F56" s="145">
        <f>+SUMIFS('Cuadro 3'!$D:$D,'Cuadro 3'!$A:$A,Resumen!$E56)</f>
        <v>0.44</v>
      </c>
    </row>
    <row r="57" spans="5:9" x14ac:dyDescent="0.25">
      <c r="E57" s="147" t="s">
        <v>252</v>
      </c>
      <c r="F57" s="145">
        <f>+SUMIFS('Cuadro 3'!$D:$D,'Cuadro 3'!$A:$A,Resumen!$E57)</f>
        <v>0.01</v>
      </c>
    </row>
    <row r="58" spans="5:9" x14ac:dyDescent="0.25">
      <c r="E58" s="148" t="s">
        <v>204</v>
      </c>
      <c r="F58" s="145">
        <f>+SUMIFS('Cuadro 3'!$D:$D,'Cuadro 3'!$A:$A,Resumen!$E58)</f>
        <v>0.57999999999999996</v>
      </c>
    </row>
    <row r="59" spans="5:9" x14ac:dyDescent="0.25">
      <c r="E59" s="148" t="s">
        <v>205</v>
      </c>
      <c r="F59" s="145">
        <f>+SUMIFS('Cuadro 3'!$D:$D,'Cuadro 3'!$A:$A,Resumen!$E59)</f>
        <v>0</v>
      </c>
    </row>
    <row r="60" spans="5:9" x14ac:dyDescent="0.25">
      <c r="E60" s="148" t="s">
        <v>206</v>
      </c>
      <c r="F60" s="145">
        <f>+SUMIFS('Cuadro 3'!$D:$D,'Cuadro 3'!$A:$A,Resumen!$E60)</f>
        <v>0</v>
      </c>
    </row>
    <row r="62" spans="5:9" ht="13.5" customHeight="1" x14ac:dyDescent="0.25">
      <c r="E62" s="21">
        <v>-1</v>
      </c>
      <c r="F62" s="22" t="s">
        <v>294</v>
      </c>
    </row>
    <row r="63" spans="5:9" ht="13.5" customHeight="1" x14ac:dyDescent="0.25">
      <c r="E63" s="21">
        <v>-2</v>
      </c>
      <c r="F63" s="22" t="s">
        <v>295</v>
      </c>
    </row>
    <row r="64" spans="5:9" ht="13.5" customHeight="1" x14ac:dyDescent="0.25">
      <c r="E64" s="21">
        <v>-3</v>
      </c>
      <c r="F64" s="22" t="s">
        <v>296</v>
      </c>
    </row>
    <row r="65" spans="5:6" ht="13.5" customHeight="1" x14ac:dyDescent="0.25">
      <c r="E65" s="21">
        <v>-4</v>
      </c>
      <c r="F65" s="22" t="s">
        <v>297</v>
      </c>
    </row>
    <row r="66" spans="5:6" ht="13.5" customHeight="1" x14ac:dyDescent="0.25">
      <c r="E66" s="21" t="s">
        <v>228</v>
      </c>
      <c r="F66" s="22" t="s">
        <v>298</v>
      </c>
    </row>
    <row r="67" spans="5:6" ht="13.5" customHeight="1" x14ac:dyDescent="0.25">
      <c r="E67" s="21" t="s">
        <v>231</v>
      </c>
      <c r="F67" s="22" t="s">
        <v>299</v>
      </c>
    </row>
    <row r="68" spans="5:6" ht="13.5" customHeight="1" x14ac:dyDescent="0.25">
      <c r="E68" s="21" t="s">
        <v>237</v>
      </c>
      <c r="F68" s="22" t="s">
        <v>300</v>
      </c>
    </row>
    <row r="69" spans="5:6" ht="13.5" customHeight="1" x14ac:dyDescent="0.25">
      <c r="E69" s="21" t="s">
        <v>172</v>
      </c>
      <c r="F69" s="22" t="s">
        <v>175</v>
      </c>
    </row>
    <row r="70" spans="5:6" ht="13.5" customHeight="1" x14ac:dyDescent="0.25">
      <c r="E70" s="21" t="s">
        <v>63</v>
      </c>
      <c r="F70" s="22" t="s">
        <v>64</v>
      </c>
    </row>
    <row r="71" spans="5:6" ht="13.5" customHeight="1" x14ac:dyDescent="0.25">
      <c r="E71" s="21" t="s">
        <v>65</v>
      </c>
      <c r="F71" s="22" t="s">
        <v>66</v>
      </c>
    </row>
    <row r="72" spans="5:6" ht="13.5" customHeight="1" x14ac:dyDescent="0.25">
      <c r="E72" s="21" t="s">
        <v>67</v>
      </c>
      <c r="F72" s="22" t="s">
        <v>68</v>
      </c>
    </row>
    <row r="73" spans="5:6" ht="13.5" customHeight="1" x14ac:dyDescent="0.25">
      <c r="E73" s="21" t="s">
        <v>127</v>
      </c>
      <c r="F73" s="22" t="s">
        <v>128</v>
      </c>
    </row>
    <row r="74" spans="5:6" ht="13.5" customHeight="1" x14ac:dyDescent="0.25">
      <c r="E74" s="21" t="s">
        <v>69</v>
      </c>
      <c r="F74" s="22" t="s">
        <v>70</v>
      </c>
    </row>
    <row r="75" spans="5:6" ht="13.5" customHeight="1" x14ac:dyDescent="0.25">
      <c r="E75" s="21" t="s">
        <v>71</v>
      </c>
      <c r="F75" s="22" t="s">
        <v>72</v>
      </c>
    </row>
    <row r="76" spans="5:6" ht="13.5" customHeight="1" x14ac:dyDescent="0.25">
      <c r="E76" s="21" t="s">
        <v>153</v>
      </c>
      <c r="F76" s="22" t="s">
        <v>176</v>
      </c>
    </row>
    <row r="77" spans="5:6" ht="13.5" customHeight="1" x14ac:dyDescent="0.25">
      <c r="E77" s="21" t="s">
        <v>73</v>
      </c>
      <c r="F77" s="22" t="s">
        <v>74</v>
      </c>
    </row>
    <row r="78" spans="5:6" ht="13.5" customHeight="1" x14ac:dyDescent="0.25">
      <c r="E78" s="21" t="s">
        <v>75</v>
      </c>
      <c r="F78" s="22" t="s">
        <v>76</v>
      </c>
    </row>
    <row r="79" spans="5:6" ht="13.5" customHeight="1" x14ac:dyDescent="0.25">
      <c r="E79" s="21" t="s">
        <v>77</v>
      </c>
      <c r="F79" s="22" t="s">
        <v>78</v>
      </c>
    </row>
    <row r="80" spans="5:6" ht="13.5" customHeight="1" x14ac:dyDescent="0.25">
      <c r="E80" s="21" t="s">
        <v>79</v>
      </c>
      <c r="F80" s="22" t="s">
        <v>80</v>
      </c>
    </row>
    <row r="81" spans="5:6" ht="13.5" customHeight="1" x14ac:dyDescent="0.25">
      <c r="E81" s="21" t="s">
        <v>81</v>
      </c>
      <c r="F81" s="22" t="s">
        <v>82</v>
      </c>
    </row>
    <row r="82" spans="5:6" ht="13.5" customHeight="1" x14ac:dyDescent="0.25">
      <c r="E82" s="21" t="s">
        <v>250</v>
      </c>
      <c r="F82" s="22" t="s">
        <v>301</v>
      </c>
    </row>
    <row r="83" spans="5:6" ht="13.5" customHeight="1" x14ac:dyDescent="0.25">
      <c r="E83" s="21" t="s">
        <v>251</v>
      </c>
      <c r="F83" s="22" t="s">
        <v>302</v>
      </c>
    </row>
    <row r="84" spans="5:6" ht="13.5" customHeight="1" x14ac:dyDescent="0.25">
      <c r="E84" s="21" t="s">
        <v>83</v>
      </c>
      <c r="F84" s="22" t="s">
        <v>84</v>
      </c>
    </row>
    <row r="85" spans="5:6" ht="13.5" customHeight="1" x14ac:dyDescent="0.25">
      <c r="E85" s="21" t="s">
        <v>232</v>
      </c>
      <c r="F85" s="22" t="s">
        <v>303</v>
      </c>
    </row>
    <row r="86" spans="5:6" ht="13.5" customHeight="1" x14ac:dyDescent="0.25">
      <c r="E86" s="21" t="s">
        <v>233</v>
      </c>
      <c r="F86" s="22" t="s">
        <v>303</v>
      </c>
    </row>
    <row r="87" spans="5:6" ht="13.5" customHeight="1" x14ac:dyDescent="0.25">
      <c r="E87" s="21" t="s">
        <v>234</v>
      </c>
      <c r="F87" s="22" t="s">
        <v>304</v>
      </c>
    </row>
    <row r="88" spans="5:6" ht="13.5" customHeight="1" x14ac:dyDescent="0.25">
      <c r="E88" s="21" t="s">
        <v>235</v>
      </c>
      <c r="F88" s="22" t="s">
        <v>304</v>
      </c>
    </row>
    <row r="89" spans="5:6" ht="13.5" customHeight="1" x14ac:dyDescent="0.25">
      <c r="E89" s="21" t="s">
        <v>242</v>
      </c>
      <c r="F89" s="22" t="s">
        <v>305</v>
      </c>
    </row>
    <row r="90" spans="5:6" ht="13.5" customHeight="1" x14ac:dyDescent="0.25">
      <c r="E90" s="21" t="s">
        <v>243</v>
      </c>
      <c r="F90" s="22" t="s">
        <v>306</v>
      </c>
    </row>
    <row r="91" spans="5:6" ht="13.5" customHeight="1" x14ac:dyDescent="0.25">
      <c r="E91" s="21" t="s">
        <v>244</v>
      </c>
      <c r="F91" s="22" t="s">
        <v>306</v>
      </c>
    </row>
    <row r="92" spans="5:6" ht="13.5" customHeight="1" x14ac:dyDescent="0.25">
      <c r="E92" s="21" t="s">
        <v>85</v>
      </c>
      <c r="F92" s="22" t="s">
        <v>86</v>
      </c>
    </row>
    <row r="93" spans="5:6" ht="13.5" customHeight="1" x14ac:dyDescent="0.25">
      <c r="E93" s="21" t="s">
        <v>87</v>
      </c>
      <c r="F93" s="22" t="s">
        <v>88</v>
      </c>
    </row>
    <row r="94" spans="5:6" ht="13.5" customHeight="1" x14ac:dyDescent="0.25">
      <c r="E94" s="21" t="s">
        <v>89</v>
      </c>
      <c r="F94" s="22" t="s">
        <v>90</v>
      </c>
    </row>
    <row r="95" spans="5:6" ht="13.5" customHeight="1" x14ac:dyDescent="0.25">
      <c r="E95" s="21" t="s">
        <v>245</v>
      </c>
      <c r="F95" s="22" t="s">
        <v>307</v>
      </c>
    </row>
    <row r="96" spans="5:6" ht="13.5" customHeight="1" x14ac:dyDescent="0.25">
      <c r="E96" s="21" t="s">
        <v>246</v>
      </c>
      <c r="F96" s="22" t="s">
        <v>308</v>
      </c>
    </row>
    <row r="97" spans="5:6" ht="13.5" customHeight="1" x14ac:dyDescent="0.25">
      <c r="E97" s="21" t="s">
        <v>236</v>
      </c>
      <c r="F97" s="22" t="s">
        <v>309</v>
      </c>
    </row>
    <row r="98" spans="5:6" ht="13.5" customHeight="1" x14ac:dyDescent="0.25">
      <c r="E98" s="21" t="s">
        <v>93</v>
      </c>
      <c r="F98" s="22" t="s">
        <v>94</v>
      </c>
    </row>
    <row r="99" spans="5:6" ht="13.5" customHeight="1" x14ac:dyDescent="0.25">
      <c r="E99" s="21" t="s">
        <v>95</v>
      </c>
      <c r="F99" s="22" t="s">
        <v>96</v>
      </c>
    </row>
    <row r="100" spans="5:6" ht="13.5" customHeight="1" x14ac:dyDescent="0.25">
      <c r="E100" s="21" t="s">
        <v>97</v>
      </c>
      <c r="F100" s="22" t="s">
        <v>98</v>
      </c>
    </row>
    <row r="101" spans="5:6" ht="13.5" customHeight="1" x14ac:dyDescent="0.25">
      <c r="E101" s="21" t="s">
        <v>247</v>
      </c>
      <c r="F101" s="22" t="s">
        <v>310</v>
      </c>
    </row>
    <row r="102" spans="5:6" ht="13.5" customHeight="1" x14ac:dyDescent="0.25">
      <c r="E102" s="21" t="s">
        <v>229</v>
      </c>
      <c r="F102" s="22" t="s">
        <v>311</v>
      </c>
    </row>
    <row r="103" spans="5:6" ht="13.5" customHeight="1" x14ac:dyDescent="0.25">
      <c r="E103" s="21" t="s">
        <v>312</v>
      </c>
      <c r="F103" s="22" t="s">
        <v>313</v>
      </c>
    </row>
    <row r="104" spans="5:6" ht="13.5" customHeight="1" x14ac:dyDescent="0.25">
      <c r="E104" s="21" t="s">
        <v>314</v>
      </c>
      <c r="F104" s="22" t="s">
        <v>313</v>
      </c>
    </row>
    <row r="105" spans="5:6" ht="13.5" customHeight="1" x14ac:dyDescent="0.25">
      <c r="E105" s="21" t="s">
        <v>315</v>
      </c>
      <c r="F105" s="22" t="s">
        <v>316</v>
      </c>
    </row>
    <row r="106" spans="5:6" ht="13.5" customHeight="1" x14ac:dyDescent="0.25">
      <c r="E106" s="21" t="s">
        <v>317</v>
      </c>
      <c r="F106" s="22" t="s">
        <v>318</v>
      </c>
    </row>
    <row r="107" spans="5:6" ht="13.5" customHeight="1" x14ac:dyDescent="0.25">
      <c r="E107" s="21" t="s">
        <v>319</v>
      </c>
      <c r="F107" s="22" t="s">
        <v>320</v>
      </c>
    </row>
    <row r="108" spans="5:6" ht="13.5" customHeight="1" x14ac:dyDescent="0.25">
      <c r="E108" s="21" t="s">
        <v>321</v>
      </c>
      <c r="F108" s="22" t="s">
        <v>320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7" sqref="F47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01" t="s">
        <v>120</v>
      </c>
      <c r="B1" s="7"/>
    </row>
    <row r="2" spans="1:8" ht="15.75" thickBot="1" x14ac:dyDescent="0.3">
      <c r="A2" s="202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05"/>
      <c r="B1" s="203" t="s">
        <v>131</v>
      </c>
      <c r="C1" s="204"/>
      <c r="D1" s="203" t="s">
        <v>132</v>
      </c>
      <c r="E1" s="204"/>
      <c r="F1" s="203" t="s">
        <v>133</v>
      </c>
      <c r="G1" s="204"/>
      <c r="H1" s="203" t="s">
        <v>134</v>
      </c>
      <c r="I1" s="204"/>
      <c r="J1" s="203" t="s">
        <v>135</v>
      </c>
      <c r="K1" s="204"/>
      <c r="L1" s="203" t="s">
        <v>136</v>
      </c>
      <c r="M1" s="204"/>
      <c r="N1" s="203" t="s">
        <v>137</v>
      </c>
      <c r="O1" s="204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07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03" t="s">
        <v>137</v>
      </c>
      <c r="AF1" s="209"/>
      <c r="AG1" s="204"/>
      <c r="AI1" s="207" t="s">
        <v>142</v>
      </c>
      <c r="AJ1" s="207" t="s">
        <v>143</v>
      </c>
      <c r="AK1" s="203" t="s">
        <v>140</v>
      </c>
      <c r="AL1" s="204"/>
      <c r="AM1" s="203" t="s">
        <v>149</v>
      </c>
      <c r="AN1" s="204"/>
      <c r="AO1" s="203" t="s">
        <v>150</v>
      </c>
      <c r="AP1" s="204"/>
      <c r="AQ1" s="203" t="s">
        <v>151</v>
      </c>
      <c r="AR1" s="204"/>
      <c r="AS1" s="203" t="s">
        <v>28</v>
      </c>
      <c r="AT1" s="204"/>
      <c r="AU1" s="203" t="s">
        <v>137</v>
      </c>
      <c r="AV1" s="204"/>
    </row>
    <row r="2" spans="1:48" ht="27.75" thickBot="1" x14ac:dyDescent="0.3">
      <c r="A2" s="206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08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08"/>
      <c r="AJ2" s="208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07" t="s">
        <v>56</v>
      </c>
      <c r="AK3" s="201">
        <v>0</v>
      </c>
      <c r="AL3" s="201">
        <v>0.94</v>
      </c>
      <c r="AM3" s="201">
        <v>0.02</v>
      </c>
      <c r="AN3" s="201">
        <v>0.94</v>
      </c>
      <c r="AO3" s="201">
        <v>0.01</v>
      </c>
      <c r="AP3" s="201">
        <v>0.94</v>
      </c>
      <c r="AQ3" s="201">
        <v>0.01</v>
      </c>
      <c r="AR3" s="201">
        <v>0.94</v>
      </c>
      <c r="AS3" s="201" t="s">
        <v>139</v>
      </c>
      <c r="AT3" s="201" t="s">
        <v>139</v>
      </c>
      <c r="AU3" s="201">
        <v>0.01</v>
      </c>
      <c r="AV3" s="201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08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07" t="s">
        <v>56</v>
      </c>
      <c r="AK27" s="201">
        <v>1.58</v>
      </c>
      <c r="AL27" s="201">
        <v>0.32</v>
      </c>
      <c r="AM27" s="201">
        <v>3.27</v>
      </c>
      <c r="AN27" s="201">
        <v>0.36</v>
      </c>
      <c r="AO27" s="201">
        <v>1.8</v>
      </c>
      <c r="AP27" s="201">
        <v>0.38</v>
      </c>
      <c r="AQ27" s="201">
        <v>6.83</v>
      </c>
      <c r="AR27" s="201">
        <v>0.37</v>
      </c>
      <c r="AS27" s="201">
        <v>16.72</v>
      </c>
      <c r="AT27" s="201">
        <v>0.36</v>
      </c>
      <c r="AU27" s="201">
        <v>5.23</v>
      </c>
      <c r="AV27" s="201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08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07" t="s">
        <v>165</v>
      </c>
      <c r="AK31" s="201" t="s">
        <v>139</v>
      </c>
      <c r="AL31" s="201" t="s">
        <v>139</v>
      </c>
      <c r="AM31" s="201" t="s">
        <v>139</v>
      </c>
      <c r="AN31" s="201" t="s">
        <v>139</v>
      </c>
      <c r="AO31" s="201">
        <v>0</v>
      </c>
      <c r="AP31" s="201">
        <v>11.04</v>
      </c>
      <c r="AQ31" s="201">
        <v>0.01</v>
      </c>
      <c r="AR31" s="201">
        <v>11.04</v>
      </c>
      <c r="AS31" s="201">
        <v>0.01</v>
      </c>
      <c r="AT31" s="201">
        <v>11.04</v>
      </c>
      <c r="AU31" s="201">
        <v>0</v>
      </c>
      <c r="AV31" s="201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08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AQ27:AQ28"/>
    <mergeCell ref="AR27:AR28"/>
    <mergeCell ref="AS27:AS28"/>
    <mergeCell ref="AT27:AT28"/>
    <mergeCell ref="AU27:AU28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U31:AU32"/>
    <mergeCell ref="AJ31:AJ32"/>
    <mergeCell ref="AK31:AK32"/>
    <mergeCell ref="AL31:AL32"/>
    <mergeCell ref="AM31:AM32"/>
    <mergeCell ref="AN31:AN32"/>
    <mergeCell ref="AO31:AO32"/>
    <mergeCell ref="AV3:AV4"/>
    <mergeCell ref="AP3:AP4"/>
    <mergeCell ref="AQ3:AQ4"/>
    <mergeCell ref="AR3:AR4"/>
    <mergeCell ref="AS3:AS4"/>
    <mergeCell ref="AT3:AT4"/>
    <mergeCell ref="AU3:AU4"/>
    <mergeCell ref="AJ3:AJ4"/>
    <mergeCell ref="AK3:AK4"/>
    <mergeCell ref="AL3:AL4"/>
    <mergeCell ref="AM3:AM4"/>
    <mergeCell ref="AN3:AN4"/>
    <mergeCell ref="AO3:AO4"/>
    <mergeCell ref="AK1:AL1"/>
    <mergeCell ref="AM1:AN1"/>
    <mergeCell ref="AO1:AP1"/>
    <mergeCell ref="AQ1:AR1"/>
    <mergeCell ref="AS1:AT1"/>
    <mergeCell ref="AU1:AV1"/>
    <mergeCell ref="L1:M1"/>
    <mergeCell ref="N1:O1"/>
    <mergeCell ref="Y1:Y2"/>
    <mergeCell ref="AE1:AG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01" t="s">
        <v>142</v>
      </c>
      <c r="U2" s="201" t="s">
        <v>143</v>
      </c>
      <c r="V2" s="216" t="s">
        <v>140</v>
      </c>
      <c r="W2" s="217"/>
      <c r="X2" s="216" t="s">
        <v>149</v>
      </c>
      <c r="Y2" s="217"/>
      <c r="Z2" s="216" t="s">
        <v>150</v>
      </c>
      <c r="AA2" s="217"/>
      <c r="AB2" s="216" t="s">
        <v>151</v>
      </c>
      <c r="AC2" s="217"/>
      <c r="AD2" s="216" t="s">
        <v>28</v>
      </c>
      <c r="AE2" s="217"/>
      <c r="AF2" s="216" t="s">
        <v>137</v>
      </c>
      <c r="AG2" s="217"/>
    </row>
    <row r="3" spans="3:49" ht="27.75" thickBot="1" x14ac:dyDescent="0.3">
      <c r="C3" s="203" t="s">
        <v>131</v>
      </c>
      <c r="D3" s="204"/>
      <c r="E3" s="203" t="s">
        <v>132</v>
      </c>
      <c r="F3" s="204"/>
      <c r="G3" s="203" t="s">
        <v>133</v>
      </c>
      <c r="H3" s="204"/>
      <c r="I3" s="203" t="s">
        <v>134</v>
      </c>
      <c r="J3" s="204"/>
      <c r="K3" s="203" t="s">
        <v>135</v>
      </c>
      <c r="L3" s="204"/>
      <c r="M3" s="203" t="s">
        <v>136</v>
      </c>
      <c r="N3" s="204"/>
      <c r="O3" s="203" t="s">
        <v>137</v>
      </c>
      <c r="P3" s="204"/>
      <c r="Q3" s="96"/>
      <c r="T3" s="202"/>
      <c r="U3" s="202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18" t="s">
        <v>56</v>
      </c>
      <c r="V4" s="214">
        <v>0</v>
      </c>
      <c r="W4" s="214">
        <v>0.95</v>
      </c>
      <c r="X4" s="214">
        <v>0.01</v>
      </c>
      <c r="Y4" s="214">
        <v>0.95</v>
      </c>
      <c r="Z4" s="214">
        <v>0.01</v>
      </c>
      <c r="AA4" s="214">
        <v>0.95</v>
      </c>
      <c r="AB4" s="214">
        <v>0.01</v>
      </c>
      <c r="AC4" s="214">
        <v>0.95</v>
      </c>
      <c r="AD4" s="214" t="s">
        <v>139</v>
      </c>
      <c r="AE4" s="214" t="s">
        <v>139</v>
      </c>
      <c r="AF4" s="214">
        <v>0.01</v>
      </c>
      <c r="AG4" s="220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19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21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23" t="s">
        <v>56</v>
      </c>
      <c r="V29" s="222">
        <v>4.68</v>
      </c>
      <c r="W29" s="222">
        <v>0.36</v>
      </c>
      <c r="X29" s="222">
        <v>4.26</v>
      </c>
      <c r="Y29" s="222">
        <v>0.38</v>
      </c>
      <c r="Z29" s="222">
        <v>2.3199999999999998</v>
      </c>
      <c r="AA29" s="222">
        <v>0.39</v>
      </c>
      <c r="AB29" s="222">
        <v>6.53</v>
      </c>
      <c r="AC29" s="222">
        <v>0.38</v>
      </c>
      <c r="AD29" s="222">
        <v>9.1</v>
      </c>
      <c r="AE29" s="222">
        <v>0.39</v>
      </c>
      <c r="AF29" s="222">
        <v>4.63</v>
      </c>
      <c r="AG29" s="221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23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1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23" t="s">
        <v>165</v>
      </c>
      <c r="V32" s="222" t="s">
        <v>139</v>
      </c>
      <c r="W32" s="222" t="s">
        <v>139</v>
      </c>
      <c r="X32" s="222" t="s">
        <v>139</v>
      </c>
      <c r="Y32" s="222" t="s">
        <v>139</v>
      </c>
      <c r="Z32" s="222">
        <v>0</v>
      </c>
      <c r="AA32" s="222">
        <v>10.7</v>
      </c>
      <c r="AB32" s="222">
        <v>0.01</v>
      </c>
      <c r="AC32" s="222">
        <v>10.7</v>
      </c>
      <c r="AD32" s="222">
        <v>0.01</v>
      </c>
      <c r="AE32" s="222">
        <v>10.7</v>
      </c>
      <c r="AF32" s="222">
        <v>0</v>
      </c>
      <c r="AG32" s="221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23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1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24">
        <v>7.84</v>
      </c>
      <c r="K34" s="210">
        <v>0.01</v>
      </c>
      <c r="L34" s="210">
        <v>7.84</v>
      </c>
      <c r="M34" s="210">
        <v>0.01</v>
      </c>
      <c r="N34" s="210">
        <v>7.84</v>
      </c>
      <c r="O34" s="210">
        <v>0</v>
      </c>
      <c r="P34" s="212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25"/>
      <c r="K35" s="211"/>
      <c r="L35" s="211"/>
      <c r="M35" s="211"/>
      <c r="N35" s="211"/>
      <c r="O35" s="211"/>
      <c r="P35" s="213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01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02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23" t="s">
        <v>56</v>
      </c>
      <c r="E117" s="222">
        <v>1.52</v>
      </c>
      <c r="F117" s="222">
        <v>0.3</v>
      </c>
      <c r="G117" s="222">
        <v>3.44</v>
      </c>
      <c r="H117" s="222">
        <v>0.3</v>
      </c>
      <c r="I117" s="222">
        <v>2.36</v>
      </c>
      <c r="J117" s="222">
        <v>0.3</v>
      </c>
      <c r="K117" s="222">
        <v>6.22</v>
      </c>
      <c r="L117" s="222">
        <v>0.3</v>
      </c>
      <c r="M117" s="222">
        <v>7.13</v>
      </c>
      <c r="N117" s="222">
        <v>0.31</v>
      </c>
      <c r="O117" s="222">
        <v>3.59</v>
      </c>
      <c r="P117" s="221">
        <v>0.3</v>
      </c>
    </row>
    <row r="118" spans="3:16" x14ac:dyDescent="0.25">
      <c r="C118" s="103" t="s">
        <v>46</v>
      </c>
      <c r="D118" s="223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1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23" t="s">
        <v>165</v>
      </c>
      <c r="E121" s="222" t="s">
        <v>139</v>
      </c>
      <c r="F121" s="222" t="s">
        <v>139</v>
      </c>
      <c r="G121" s="222" t="s">
        <v>139</v>
      </c>
      <c r="H121" s="222" t="s">
        <v>139</v>
      </c>
      <c r="I121" s="222">
        <v>0</v>
      </c>
      <c r="J121" s="222">
        <v>7.85</v>
      </c>
      <c r="K121" s="222">
        <v>0.01</v>
      </c>
      <c r="L121" s="222">
        <v>7.85</v>
      </c>
      <c r="M121" s="222">
        <v>0.01</v>
      </c>
      <c r="N121" s="222">
        <v>7.85</v>
      </c>
      <c r="O121" s="222">
        <v>0</v>
      </c>
      <c r="P121" s="221">
        <v>7.85</v>
      </c>
    </row>
    <row r="122" spans="3:16" x14ac:dyDescent="0.25">
      <c r="C122" s="103" t="s">
        <v>49</v>
      </c>
      <c r="D122" s="223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1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I121:I122"/>
    <mergeCell ref="J121:J122"/>
    <mergeCell ref="K121:K122"/>
    <mergeCell ref="L121:L122"/>
    <mergeCell ref="M121:M122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AE29:AE30"/>
    <mergeCell ref="AF29:AF30"/>
    <mergeCell ref="AG29:AG30"/>
    <mergeCell ref="AE32:AE33"/>
    <mergeCell ref="AF32:AF33"/>
    <mergeCell ref="AG32:AG33"/>
    <mergeCell ref="AF2:AG2"/>
    <mergeCell ref="AD4:AD5"/>
    <mergeCell ref="AE4:AE5"/>
    <mergeCell ref="AF4:AF5"/>
    <mergeCell ref="AG4:AG5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01" t="s">
        <v>124</v>
      </c>
      <c r="B1" s="1"/>
      <c r="C1" s="201" t="s">
        <v>53</v>
      </c>
      <c r="D1" s="2" t="s">
        <v>28</v>
      </c>
    </row>
    <row r="2" spans="1:13" ht="49.5" customHeight="1" thickBot="1" x14ac:dyDescent="0.3">
      <c r="A2" s="202"/>
      <c r="B2" s="19"/>
      <c r="C2" s="202"/>
      <c r="D2" s="3" t="s">
        <v>54</v>
      </c>
    </row>
    <row r="3" spans="1:13" ht="15.75" customHeight="1" thickBot="1" x14ac:dyDescent="0.35">
      <c r="A3" s="5" t="s">
        <v>55</v>
      </c>
      <c r="B3" s="20"/>
      <c r="C3" s="227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28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26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26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Cuadro 2 (columna AD-AC)</vt:lpstr>
      <vt:lpstr>Cuadro 3</vt:lpstr>
      <vt:lpstr>Cuadro 4</vt:lpstr>
      <vt:lpstr>Cuadro 7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2016-03-22T14:23:16Z</dcterms:modified>
</cp:coreProperties>
</file>