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800" yWindow="60" windowWidth="27090" windowHeight="11970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iterateCount="1"/>
</workbook>
</file>

<file path=xl/calcChain.xml><?xml version="1.0" encoding="utf-8"?>
<calcChain xmlns="http://schemas.openxmlformats.org/spreadsheetml/2006/main">
  <c r="R46" i="12" l="1"/>
  <c r="P31" i="12" l="1"/>
  <c r="Q21" i="12" s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N18" i="12" l="1"/>
  <c r="N19" i="12" s="1"/>
  <c r="N4" i="12"/>
  <c r="Q22" i="12"/>
  <c r="Q25" i="12"/>
  <c r="Q27" i="12"/>
  <c r="R27" i="12" s="1"/>
  <c r="Q19" i="12"/>
  <c r="P9" i="12"/>
  <c r="T9" i="12" s="1"/>
  <c r="Q20" i="12"/>
  <c r="T5" i="12"/>
  <c r="Q28" i="12"/>
  <c r="R28" i="12" s="1"/>
  <c r="P19" i="12"/>
  <c r="P21" i="12"/>
  <c r="R21" i="12" s="1"/>
  <c r="P20" i="12"/>
  <c r="P25" i="12"/>
  <c r="P22" i="12"/>
  <c r="P11" i="12"/>
  <c r="T11" i="12" s="1"/>
  <c r="Q6" i="12"/>
  <c r="Q5" i="12"/>
  <c r="P14" i="12"/>
  <c r="T14" i="12" s="1"/>
  <c r="P4" i="12"/>
  <c r="T4" i="12" s="1"/>
  <c r="R25" i="12" l="1"/>
  <c r="R22" i="12"/>
  <c r="R20" i="12"/>
  <c r="R19" i="12"/>
  <c r="U5" i="12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<sst xmlns="http://schemas.openxmlformats.org/spreadsheetml/2006/main" count="3077" uniqueCount="366">
  <si>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</si>
  <si>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</si>
  <si>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</si>
  <si>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</si>
  <si>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</si>
  <si>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</si>
  <si>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</si>
  <si>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</si>
  <si>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</si>
  <si>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</si>
  <si>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</si>
  <si>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</si>
  <si>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</si>
  <si>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</si>
  <si>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</si>
  <si>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</si>
  <si>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</si>
  <si>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</si>
  <si>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</si>
  <si>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</si>
  <si>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</si>
  <si>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</si>
  <si>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</si>
  <si>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</si>
  <si>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</si>
  <si>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</si>
  <si>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</si>
  <si>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</si>
  <si>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</si>
  <si>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</si>
  <si>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</si>
  <si>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</si>
  <si>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</si>
  <si>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</si>
  <si>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</si>
  <si>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</si>
  <si>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</si>
  <si>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</si>
  <si>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</si>
  <si>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</si>
  <si>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</si>
  <si>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</si>
  <si>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</si>
  <si>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</si>
  <si>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</si>
  <si>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</si>
  <si>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</si>
  <si>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</si>
  <si>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</si>
  <si>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</si>
  <si>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</si>
  <si>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</si>
  <si>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</si>
  <si>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</si>
  <si>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</si>
  <si>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</si>
  <si>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</si>
  <si>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</si>
  <si>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</si>
  <si>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</si>
  <si>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</si>
  <si>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</si>
  <si>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</si>
  <si>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</si>
  <si>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</si>
  <si>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</si>
  <si>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</si>
  <si>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</si>
  <si>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</si>
  <si>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</si>
  <si>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</si>
  <si>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</si>
  <si>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</si>
  <si>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</si>
  <si>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</si>
  <si>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</si>
  <si>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</si>
  <si>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</si>
  <si>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</si>
  <si>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</si>
  <si>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</si>
  <si>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</si>
  <si>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</si>
  <si>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</si>
  <si>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</si>
  <si>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</si>
  <si>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</si>
  <si>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</si>
  <si>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</si>
  <si>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</si>
  <si>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</si>
  <si>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</si>
  <si>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</si>
  <si>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</si>
  <si>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</si>
  <si>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</si>
  <si>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</si>
  <si>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</si>
  <si>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</si>
  <si>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</si>
  <si>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</si>
  <si>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</si>
  <si>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</si>
  <si>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</si>
  <si>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</si>
  <si>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</si>
  <si>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</si>
  <si>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</si>
  <si>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</si>
  <si>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</si>
  <si>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</si>
  <si>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</si>
  <si>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</si>
  <si>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</si>
  <si>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</si>
  <si>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</si>
  <si>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</si>
  <si>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</si>
  <si>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</si>
  <si>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</si>
  <si>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</si>
  <si>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</si>
  <si>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</si>
  <si>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</si>
  <si>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</si>
  <si>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</si>
  <si>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</si>
  <si>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</si>
  <si>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</si>
  <si>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</si>
  <si>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</si>
  <si>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</si>
  <si>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</si>
  <si>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</si>
  <si>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</si>
  <si>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</si>
  <si>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</si>
  <si>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</si>
  <si>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</si>
  <si>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</si>
  <si>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</si>
  <si>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</si>
  <si>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</si>
  <si>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</si>
  <si>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</si>
  <si>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</si>
  <si>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</si>
  <si>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</si>
  <si>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</si>
  <si>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</si>
  <si>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</si>
  <si>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</si>
  <si>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</si>
  <si>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</si>
  <si>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</si>
  <si>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</si>
  <si>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</si>
  <si>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</si>
  <si>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</si>
  <si>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</si>
  <si>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</si>
  <si>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</si>
  <si>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</si>
  <si>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</si>
  <si>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</si>
  <si>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</si>
  <si>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</si>
  <si>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</si>
  <si>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</si>
  <si>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</si>
  <si>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</si>
  <si>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</si>
  <si>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</si>
  <si>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</si>
  <si>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</si>
  <si>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</si>
  <si>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</si>
  <si>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</si>
  <si>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</si>
  <si>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</si>
  <si>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</si>
  <si>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</si>
  <si>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</si>
  <si>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</si>
  <si>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</si>
  <si>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</si>
  <si>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</si>
  <si>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</si>
  <si>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</si>
  <si>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</si>
  <si>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</si>
  <si>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</si>
  <si>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</si>
  <si>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</si>
  <si>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</si>
  <si>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</si>
  <si>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</si>
  <si>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</si>
  <si>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</si>
  <si>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</si>
  <si>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</si>
  <si>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</si>
  <si>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</si>
  <si>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</si>
  <si>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</si>
  <si>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</si>
  <si>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</si>
  <si>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</si>
  <si>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</si>
  <si>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</si>
  <si>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</si>
  <si>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</si>
  <si>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</si>
  <si>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</si>
  <si>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</si>
  <si>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</si>
  <si>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</si>
  <si>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</si>
  <si>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</si>
  <si>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</si>
  <si>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</si>
  <si>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</si>
  <si>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</si>
  <si>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</si>
  <si>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</si>
  <si>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</si>
  <si>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</si>
  <si>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</si>
  <si>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</si>
  <si>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</si>
  <si>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</si>
  <si>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</si>
  <si>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</si>
  <si>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</si>
  <si>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</si>
  <si>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</si>
  <si>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</si>
  <si>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</si>
  <si>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</si>
  <si>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</si>
  <si>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</si>
  <si>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</si>
  <si>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</si>
  <si>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</si>
  <si>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</si>
  <si>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</si>
  <si>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</si>
  <si>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</si>
  <si>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</si>
  <si>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</si>
  <si>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</si>
  <si>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</si>
  <si>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</si>
  <si>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</si>
  <si>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</si>
  <si>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</si>
  <si>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</si>
  <si>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</si>
  <si>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</si>
  <si>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</si>
  <si>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</si>
  <si>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</si>
  <si>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</si>
  <si>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</si>
  <si>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</si>
  <si>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</si>
  <si>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</si>
  <si>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</si>
  <si>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</si>
  <si>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</si>
  <si>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</si>
  <si>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</si>
  <si>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</si>
  <si>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</si>
  <si>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</si>
  <si>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</si>
  <si>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</si>
  <si>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</si>
  <si>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</si>
  <si>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</si>
  <si>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</si>
  <si>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</si>
  <si>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</si>
  <si>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</si>
  <si>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</si>
  <si>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</si>
  <si>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</si>
  <si>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</si>
  <si>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</si>
  <si>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</si>
  <si>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</si>
  <si>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</si>
  <si>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</si>
  <si>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</si>
  <si>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</si>
  <si>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</si>
  <si>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</si>
  <si>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</si>
  <si>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</si>
  <si>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</si>
  <si>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</si>
  <si>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</si>
  <si>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</si>
  <si>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</si>
  <si>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</si>
  <si>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</si>
  <si>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</si>
  <si>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</si>
  <si>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</si>
  <si>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</si>
  <si>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</si>
  <si>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</si>
  <si>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</si>
  <si>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</si>
  <si>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</si>
  <si>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</si>
  <si>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</si>
  <si>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</si>
  <si>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</si>
  <si>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</si>
  <si>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</si>
  <si>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</si>
  <si>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</si>
  <si>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</si>
  <si>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</si>
  <si>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</si>
  <si>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</si>
  <si>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</si>
  <si>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</si>
  <si>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</si>
  <si>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</si>
  <si>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</si>
  <si>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</si>
  <si>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</si>
  <si>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</si>
  <si>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</si>
  <si>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</si>
  <si>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</si>
  <si>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</si>
  <si>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</si>
  <si>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</si>
  <si>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</si>
  <si>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</si>
  <si>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</si>
  <si>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</si>
  <si>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</si>
  <si>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</si>
  <si>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</si>
  <si>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</si>
  <si>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</si>
  <si>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</si>
  <si>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</si>
  <si>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</si>
  <si>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</si>
  <si>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</si>
  <si>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</si>
  <si>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</si>
  <si>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</si>
  <si>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</si>
  <si>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</si>
  <si>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</si>
  <si>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</si>
  <si>
    <t>USDEUR Compra</t>
  </si>
  <si>
    <t>USDEUR Venta</t>
  </si>
  <si>
    <t>OSAN</t>
  </si>
  <si>
    <t>Al 31-08-2016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</si>
</sst>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8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0" fillId="15" borderId="0" xfId="0" applyFill="1"/>
    <xf numFmtId="168" fontId="0" fillId="0" borderId="0" xfId="2" applyNumberFormat="1" applyFont="1"/>
    <xf numFmtId="168" fontId="0" fillId="0" borderId="0" xfId="0" applyNumberFormat="1"/>
    <xf numFmtId="10" fontId="0" fillId="0" borderId="0" xfId="0" applyNumberFormat="1"/>
    <xf numFmtId="2" fontId="0" fillId="0" borderId="3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4" fontId="0" fillId="0" borderId="0" xfId="3" applyFont="1"/>
    <xf numFmtId="2" fontId="0" fillId="0" borderId="35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topLeftCell="A133" workbookViewId="0">
      <selection activeCell="C173" sqref="C173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365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5987.9</v>
      </c>
      <c r="I2" s="138">
        <v>90.81</v>
      </c>
      <c r="J2" s="138">
        <v>31607.65</v>
      </c>
      <c r="K2" s="138">
        <v>88.86</v>
      </c>
    </row>
    <row r="3" spans="1:11" x14ac:dyDescent="0.25">
      <c r="A3" s="139" t="s">
        <v>264</v>
      </c>
      <c r="B3" s="139" t="s">
        <v>365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8917.01</v>
      </c>
      <c r="I3" s="140">
        <v>88.15</v>
      </c>
      <c r="J3" s="140">
        <v>31607.65</v>
      </c>
      <c r="K3" s="140">
        <v>88.86</v>
      </c>
    </row>
    <row r="4" spans="1:11" x14ac:dyDescent="0.25">
      <c r="A4" s="137" t="s">
        <v>264</v>
      </c>
      <c r="B4" s="137" t="s">
        <v>365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8727.3700000000008</v>
      </c>
      <c r="I4" s="138">
        <v>85.32</v>
      </c>
      <c r="J4" s="138">
        <v>31607.65</v>
      </c>
      <c r="K4" s="138">
        <v>88.86</v>
      </c>
    </row>
    <row r="5" spans="1:11" x14ac:dyDescent="0.25">
      <c r="A5" s="139" t="s">
        <v>264</v>
      </c>
      <c r="B5" s="139" t="s">
        <v>365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824.46</v>
      </c>
      <c r="I5" s="140">
        <v>87.13</v>
      </c>
      <c r="J5" s="140">
        <v>31607.65</v>
      </c>
      <c r="K5" s="140">
        <v>88.86</v>
      </c>
    </row>
    <row r="6" spans="1:11" x14ac:dyDescent="0.25">
      <c r="A6" s="137" t="s">
        <v>264</v>
      </c>
      <c r="B6" s="137" t="s">
        <v>365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903.75</v>
      </c>
      <c r="I6" s="138">
        <v>91.42</v>
      </c>
      <c r="J6" s="138">
        <v>31607.65</v>
      </c>
      <c r="K6" s="138">
        <v>88.86</v>
      </c>
    </row>
    <row r="7" spans="1:11" x14ac:dyDescent="0.25">
      <c r="A7" s="139" t="s">
        <v>264</v>
      </c>
      <c r="B7" s="139" t="s">
        <v>365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6247.16</v>
      </c>
      <c r="I7" s="140">
        <v>93.32</v>
      </c>
      <c r="J7" s="140">
        <v>31607.65</v>
      </c>
      <c r="K7" s="140">
        <v>88.86</v>
      </c>
    </row>
    <row r="8" spans="1:11" x14ac:dyDescent="0.25">
      <c r="A8" s="137" t="s">
        <v>264</v>
      </c>
      <c r="B8" s="137" t="s">
        <v>365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82.77</v>
      </c>
      <c r="I8" s="138">
        <v>1.26</v>
      </c>
      <c r="J8" s="138">
        <v>395.64</v>
      </c>
      <c r="K8" s="138">
        <v>1.1100000000000001</v>
      </c>
    </row>
    <row r="9" spans="1:11" x14ac:dyDescent="0.25">
      <c r="A9" s="139" t="s">
        <v>264</v>
      </c>
      <c r="B9" s="139" t="s">
        <v>365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104.99</v>
      </c>
      <c r="I9" s="140">
        <v>1.04</v>
      </c>
      <c r="J9" s="140">
        <v>395.64</v>
      </c>
      <c r="K9" s="140">
        <v>1.1100000000000001</v>
      </c>
    </row>
    <row r="10" spans="1:11" x14ac:dyDescent="0.25">
      <c r="A10" s="137" t="s">
        <v>264</v>
      </c>
      <c r="B10" s="137" t="s">
        <v>365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114.5</v>
      </c>
      <c r="I10" s="138">
        <v>1.1200000000000001</v>
      </c>
      <c r="J10" s="138">
        <v>395.64</v>
      </c>
      <c r="K10" s="138">
        <v>1.1100000000000001</v>
      </c>
    </row>
    <row r="11" spans="1:11" x14ac:dyDescent="0.25">
      <c r="A11" s="139" t="s">
        <v>264</v>
      </c>
      <c r="B11" s="139" t="s">
        <v>365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10.32</v>
      </c>
      <c r="I11" s="140">
        <v>1.0900000000000001</v>
      </c>
      <c r="J11" s="140">
        <v>395.64</v>
      </c>
      <c r="K11" s="140">
        <v>1.1100000000000001</v>
      </c>
    </row>
    <row r="12" spans="1:11" x14ac:dyDescent="0.25">
      <c r="A12" s="137" t="s">
        <v>264</v>
      </c>
      <c r="B12" s="137" t="s">
        <v>365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9.07</v>
      </c>
      <c r="I12" s="138">
        <v>0.92</v>
      </c>
      <c r="J12" s="138">
        <v>395.64</v>
      </c>
      <c r="K12" s="138">
        <v>1.1100000000000001</v>
      </c>
    </row>
    <row r="13" spans="1:11" x14ac:dyDescent="0.25">
      <c r="A13" s="139" t="s">
        <v>264</v>
      </c>
      <c r="B13" s="139" t="s">
        <v>365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73.98</v>
      </c>
      <c r="I13" s="140">
        <v>1.1100000000000001</v>
      </c>
      <c r="J13" s="140">
        <v>395.64</v>
      </c>
      <c r="K13" s="140">
        <v>1.1100000000000001</v>
      </c>
    </row>
    <row r="14" spans="1:11" x14ac:dyDescent="0.25">
      <c r="A14" s="137" t="s">
        <v>264</v>
      </c>
      <c r="B14" s="137" t="s">
        <v>365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81.239999999999995</v>
      </c>
      <c r="I14" s="138">
        <v>1.23</v>
      </c>
      <c r="J14" s="138">
        <v>394.11</v>
      </c>
      <c r="K14" s="138">
        <v>1.1100000000000001</v>
      </c>
    </row>
    <row r="15" spans="1:11" x14ac:dyDescent="0.25">
      <c r="A15" s="139" t="s">
        <v>264</v>
      </c>
      <c r="B15" s="139" t="s">
        <v>365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104.99</v>
      </c>
      <c r="I15" s="140">
        <v>1.04</v>
      </c>
      <c r="J15" s="140">
        <v>394.11</v>
      </c>
      <c r="K15" s="140">
        <v>1.1100000000000001</v>
      </c>
    </row>
    <row r="16" spans="1:11" x14ac:dyDescent="0.25">
      <c r="A16" s="137" t="s">
        <v>264</v>
      </c>
      <c r="B16" s="137" t="s">
        <v>365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114.5</v>
      </c>
      <c r="I16" s="138">
        <v>1.1200000000000001</v>
      </c>
      <c r="J16" s="138">
        <v>394.11</v>
      </c>
      <c r="K16" s="138">
        <v>1.1100000000000001</v>
      </c>
    </row>
    <row r="17" spans="1:11" x14ac:dyDescent="0.25">
      <c r="A17" s="139" t="s">
        <v>264</v>
      </c>
      <c r="B17" s="139" t="s">
        <v>365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10.32</v>
      </c>
      <c r="I17" s="140">
        <v>1.0900000000000001</v>
      </c>
      <c r="J17" s="140">
        <v>394.11</v>
      </c>
      <c r="K17" s="140">
        <v>1.1100000000000001</v>
      </c>
    </row>
    <row r="18" spans="1:11" x14ac:dyDescent="0.25">
      <c r="A18" s="137" t="s">
        <v>264</v>
      </c>
      <c r="B18" s="137" t="s">
        <v>365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9.07</v>
      </c>
      <c r="I18" s="138">
        <v>0.92</v>
      </c>
      <c r="J18" s="138">
        <v>394.11</v>
      </c>
      <c r="K18" s="138">
        <v>1.1100000000000001</v>
      </c>
    </row>
    <row r="19" spans="1:11" x14ac:dyDescent="0.25">
      <c r="A19" s="139" t="s">
        <v>264</v>
      </c>
      <c r="B19" s="139" t="s">
        <v>365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73.98</v>
      </c>
      <c r="I19" s="140">
        <v>1.1100000000000001</v>
      </c>
      <c r="J19" s="140">
        <v>394.11</v>
      </c>
      <c r="K19" s="140">
        <v>1.1100000000000001</v>
      </c>
    </row>
    <row r="20" spans="1:11" x14ac:dyDescent="0.25">
      <c r="A20" s="137" t="s">
        <v>264</v>
      </c>
      <c r="B20" s="137" t="s">
        <v>365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>
        <v>1.53</v>
      </c>
      <c r="I20" s="138">
        <v>0.02</v>
      </c>
      <c r="J20" s="138">
        <v>1.53</v>
      </c>
      <c r="K20" s="138">
        <v>0</v>
      </c>
    </row>
    <row r="21" spans="1:11" x14ac:dyDescent="0.25">
      <c r="A21" s="139" t="s">
        <v>264</v>
      </c>
      <c r="B21" s="139" t="s">
        <v>365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>
        <v>1.53</v>
      </c>
      <c r="K21" s="140">
        <v>0</v>
      </c>
    </row>
    <row r="22" spans="1:11" x14ac:dyDescent="0.25">
      <c r="A22" s="137" t="s">
        <v>264</v>
      </c>
      <c r="B22" s="137" t="s">
        <v>365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>
        <v>1.53</v>
      </c>
      <c r="K22" s="138">
        <v>0</v>
      </c>
    </row>
    <row r="23" spans="1:11" x14ac:dyDescent="0.25">
      <c r="A23" s="139" t="s">
        <v>264</v>
      </c>
      <c r="B23" s="139" t="s">
        <v>365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>
        <v>1.53</v>
      </c>
      <c r="K23" s="140">
        <v>0</v>
      </c>
    </row>
    <row r="24" spans="1:11" x14ac:dyDescent="0.25">
      <c r="A24" s="137" t="s">
        <v>264</v>
      </c>
      <c r="B24" s="137" t="s">
        <v>365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>
        <v>1.53</v>
      </c>
      <c r="K24" s="138">
        <v>0</v>
      </c>
    </row>
    <row r="25" spans="1:11" x14ac:dyDescent="0.25">
      <c r="A25" s="139" t="s">
        <v>264</v>
      </c>
      <c r="B25" s="139" t="s">
        <v>365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>
        <v>1.53</v>
      </c>
      <c r="K25" s="140">
        <v>0</v>
      </c>
    </row>
    <row r="26" spans="1:11" x14ac:dyDescent="0.25">
      <c r="A26" s="137" t="s">
        <v>264</v>
      </c>
      <c r="B26" s="137" t="s">
        <v>365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5907.34</v>
      </c>
      <c r="I26" s="138">
        <v>89.59</v>
      </c>
      <c r="J26" s="138">
        <v>31163.32</v>
      </c>
      <c r="K26" s="138">
        <v>87.62</v>
      </c>
    </row>
    <row r="27" spans="1:11" x14ac:dyDescent="0.25">
      <c r="A27" s="139" t="s">
        <v>264</v>
      </c>
      <c r="B27" s="139" t="s">
        <v>365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8789.5300000000007</v>
      </c>
      <c r="I27" s="140">
        <v>86.88</v>
      </c>
      <c r="J27" s="140">
        <v>31163.32</v>
      </c>
      <c r="K27" s="140">
        <v>87.62</v>
      </c>
    </row>
    <row r="28" spans="1:11" x14ac:dyDescent="0.25">
      <c r="A28" s="137" t="s">
        <v>264</v>
      </c>
      <c r="B28" s="137" t="s">
        <v>365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8591.58</v>
      </c>
      <c r="I28" s="138">
        <v>83.99</v>
      </c>
      <c r="J28" s="138">
        <v>31163.32</v>
      </c>
      <c r="K28" s="138">
        <v>87.62</v>
      </c>
    </row>
    <row r="29" spans="1:11" x14ac:dyDescent="0.25">
      <c r="A29" s="139" t="s">
        <v>264</v>
      </c>
      <c r="B29" s="139" t="s">
        <v>365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814.96</v>
      </c>
      <c r="I29" s="140">
        <v>86.12</v>
      </c>
      <c r="J29" s="140">
        <v>31163.32</v>
      </c>
      <c r="K29" s="140">
        <v>87.62</v>
      </c>
    </row>
    <row r="30" spans="1:11" x14ac:dyDescent="0.25">
      <c r="A30" s="137" t="s">
        <v>264</v>
      </c>
      <c r="B30" s="137" t="s">
        <v>365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894.03</v>
      </c>
      <c r="I30" s="138">
        <v>90.44</v>
      </c>
      <c r="J30" s="138">
        <v>31163.32</v>
      </c>
      <c r="K30" s="138">
        <v>87.62</v>
      </c>
    </row>
    <row r="31" spans="1:11" x14ac:dyDescent="0.25">
      <c r="A31" s="139" t="s">
        <v>264</v>
      </c>
      <c r="B31" s="139" t="s">
        <v>365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6165.89</v>
      </c>
      <c r="I31" s="140">
        <v>92.11</v>
      </c>
      <c r="J31" s="140">
        <v>31163.32</v>
      </c>
      <c r="K31" s="140">
        <v>87.62</v>
      </c>
    </row>
    <row r="32" spans="1:11" x14ac:dyDescent="0.25">
      <c r="A32" s="137" t="s">
        <v>264</v>
      </c>
      <c r="B32" s="137" t="s">
        <v>365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656.04</v>
      </c>
      <c r="I32" s="138">
        <v>9.9499999999999993</v>
      </c>
      <c r="J32" s="138">
        <v>3674.13</v>
      </c>
      <c r="K32" s="138">
        <v>10.33</v>
      </c>
    </row>
    <row r="33" spans="1:11" x14ac:dyDescent="0.25">
      <c r="A33" s="139" t="s">
        <v>264</v>
      </c>
      <c r="B33" s="139" t="s">
        <v>365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1418.27</v>
      </c>
      <c r="I33" s="140">
        <v>14.02</v>
      </c>
      <c r="J33" s="140">
        <v>3674.13</v>
      </c>
      <c r="K33" s="140">
        <v>10.33</v>
      </c>
    </row>
    <row r="34" spans="1:11" x14ac:dyDescent="0.25">
      <c r="A34" s="137" t="s">
        <v>264</v>
      </c>
      <c r="B34" s="137" t="s">
        <v>365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688.07</v>
      </c>
      <c r="I34" s="138">
        <v>6.73</v>
      </c>
      <c r="J34" s="138">
        <v>3674.13</v>
      </c>
      <c r="K34" s="138">
        <v>10.33</v>
      </c>
    </row>
    <row r="35" spans="1:11" x14ac:dyDescent="0.25">
      <c r="A35" s="139" t="s">
        <v>264</v>
      </c>
      <c r="B35" s="139" t="s">
        <v>365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278.81</v>
      </c>
      <c r="I35" s="140">
        <v>29.46</v>
      </c>
      <c r="J35" s="140">
        <v>3674.13</v>
      </c>
      <c r="K35" s="140">
        <v>10.33</v>
      </c>
    </row>
    <row r="36" spans="1:11" x14ac:dyDescent="0.25">
      <c r="A36" s="137" t="s">
        <v>264</v>
      </c>
      <c r="B36" s="137" t="s">
        <v>365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72.489999999999995</v>
      </c>
      <c r="I36" s="138">
        <v>7.33</v>
      </c>
      <c r="J36" s="138">
        <v>3674.13</v>
      </c>
      <c r="K36" s="138">
        <v>10.33</v>
      </c>
    </row>
    <row r="37" spans="1:11" x14ac:dyDescent="0.25">
      <c r="A37" s="139" t="s">
        <v>264</v>
      </c>
      <c r="B37" s="139" t="s">
        <v>365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560.45000000000005</v>
      </c>
      <c r="I37" s="140">
        <v>8.3699999999999992</v>
      </c>
      <c r="J37" s="140">
        <v>3674.13</v>
      </c>
      <c r="K37" s="140">
        <v>10.33</v>
      </c>
    </row>
    <row r="38" spans="1:11" x14ac:dyDescent="0.25">
      <c r="A38" s="137" t="s">
        <v>264</v>
      </c>
      <c r="B38" s="137" t="s">
        <v>365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2158.5</v>
      </c>
      <c r="I38" s="138">
        <v>32.74</v>
      </c>
      <c r="J38" s="138">
        <v>11374.12</v>
      </c>
      <c r="K38" s="138">
        <v>31.98</v>
      </c>
    </row>
    <row r="39" spans="1:11" x14ac:dyDescent="0.25">
      <c r="A39" s="139" t="s">
        <v>264</v>
      </c>
      <c r="B39" s="139" t="s">
        <v>365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3185.47</v>
      </c>
      <c r="I39" s="140">
        <v>31.49</v>
      </c>
      <c r="J39" s="140">
        <v>11374.12</v>
      </c>
      <c r="K39" s="140">
        <v>31.98</v>
      </c>
    </row>
    <row r="40" spans="1:11" x14ac:dyDescent="0.25">
      <c r="A40" s="137" t="s">
        <v>264</v>
      </c>
      <c r="B40" s="137" t="s">
        <v>365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2829.17</v>
      </c>
      <c r="I40" s="138">
        <v>27.66</v>
      </c>
      <c r="J40" s="138">
        <v>11374.12</v>
      </c>
      <c r="K40" s="138">
        <v>31.98</v>
      </c>
    </row>
    <row r="41" spans="1:11" x14ac:dyDescent="0.25">
      <c r="A41" s="139" t="s">
        <v>264</v>
      </c>
      <c r="B41" s="139" t="s">
        <v>365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228.85</v>
      </c>
      <c r="I41" s="140">
        <v>24.18</v>
      </c>
      <c r="J41" s="140">
        <v>11374.12</v>
      </c>
      <c r="K41" s="140">
        <v>31.98</v>
      </c>
    </row>
    <row r="42" spans="1:11" x14ac:dyDescent="0.25">
      <c r="A42" s="137" t="s">
        <v>264</v>
      </c>
      <c r="B42" s="137" t="s">
        <v>365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325.01</v>
      </c>
      <c r="I42" s="138">
        <v>32.880000000000003</v>
      </c>
      <c r="J42" s="138">
        <v>11374.12</v>
      </c>
      <c r="K42" s="138">
        <v>31.98</v>
      </c>
    </row>
    <row r="43" spans="1:11" x14ac:dyDescent="0.25">
      <c r="A43" s="139" t="s">
        <v>264</v>
      </c>
      <c r="B43" s="139" t="s">
        <v>365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2647.12</v>
      </c>
      <c r="I43" s="140">
        <v>39.54</v>
      </c>
      <c r="J43" s="140">
        <v>11374.12</v>
      </c>
      <c r="K43" s="140">
        <v>31.98</v>
      </c>
    </row>
    <row r="44" spans="1:11" x14ac:dyDescent="0.25">
      <c r="A44" s="137" t="s">
        <v>264</v>
      </c>
      <c r="B44" s="137" t="s">
        <v>365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0.5</v>
      </c>
      <c r="I44" s="138">
        <v>0.01</v>
      </c>
      <c r="J44" s="138">
        <v>58.63</v>
      </c>
      <c r="K44" s="138">
        <v>0.16</v>
      </c>
    </row>
    <row r="45" spans="1:11" x14ac:dyDescent="0.25">
      <c r="A45" s="139" t="s">
        <v>264</v>
      </c>
      <c r="B45" s="139" t="s">
        <v>365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27.1</v>
      </c>
      <c r="I45" s="140">
        <v>0.27</v>
      </c>
      <c r="J45" s="140">
        <v>58.63</v>
      </c>
      <c r="K45" s="140">
        <v>0.16</v>
      </c>
    </row>
    <row r="46" spans="1:11" x14ac:dyDescent="0.25">
      <c r="A46" s="137" t="s">
        <v>264</v>
      </c>
      <c r="B46" s="137" t="s">
        <v>365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58.63</v>
      </c>
      <c r="K46" s="138">
        <v>0.16</v>
      </c>
    </row>
    <row r="47" spans="1:11" x14ac:dyDescent="0.25">
      <c r="A47" s="139" t="s">
        <v>264</v>
      </c>
      <c r="B47" s="139" t="s">
        <v>365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28.22</v>
      </c>
      <c r="I47" s="140">
        <v>2.98</v>
      </c>
      <c r="J47" s="140">
        <v>58.63</v>
      </c>
      <c r="K47" s="140">
        <v>0.16</v>
      </c>
    </row>
    <row r="48" spans="1:11" x14ac:dyDescent="0.25">
      <c r="A48" s="137" t="s">
        <v>264</v>
      </c>
      <c r="B48" s="137" t="s">
        <v>365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0.87</v>
      </c>
      <c r="I48" s="138">
        <v>0.09</v>
      </c>
      <c r="J48" s="138">
        <v>58.63</v>
      </c>
      <c r="K48" s="138">
        <v>0.16</v>
      </c>
    </row>
    <row r="49" spans="1:11" x14ac:dyDescent="0.25">
      <c r="A49" s="139" t="s">
        <v>264</v>
      </c>
      <c r="B49" s="139" t="s">
        <v>365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1.93</v>
      </c>
      <c r="I49" s="140">
        <v>0.03</v>
      </c>
      <c r="J49" s="140">
        <v>58.63</v>
      </c>
      <c r="K49" s="140">
        <v>0.16</v>
      </c>
    </row>
    <row r="50" spans="1:11" x14ac:dyDescent="0.25">
      <c r="A50" s="137" t="s">
        <v>264</v>
      </c>
      <c r="B50" s="137" t="s">
        <v>365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559.55999999999995</v>
      </c>
      <c r="I50" s="138">
        <v>8.49</v>
      </c>
      <c r="J50" s="138">
        <v>2530.2199999999998</v>
      </c>
      <c r="K50" s="138">
        <v>7.11</v>
      </c>
    </row>
    <row r="51" spans="1:11" x14ac:dyDescent="0.25">
      <c r="A51" s="139" t="s">
        <v>264</v>
      </c>
      <c r="B51" s="139" t="s">
        <v>365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595.74</v>
      </c>
      <c r="I51" s="140">
        <v>5.89</v>
      </c>
      <c r="J51" s="140">
        <v>2530.2199999999998</v>
      </c>
      <c r="K51" s="140">
        <v>7.11</v>
      </c>
    </row>
    <row r="52" spans="1:11" x14ac:dyDescent="0.25">
      <c r="A52" s="137" t="s">
        <v>264</v>
      </c>
      <c r="B52" s="137" t="s">
        <v>365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815.72</v>
      </c>
      <c r="I52" s="138">
        <v>7.97</v>
      </c>
      <c r="J52" s="138">
        <v>2530.2199999999998</v>
      </c>
      <c r="K52" s="138">
        <v>7.11</v>
      </c>
    </row>
    <row r="53" spans="1:11" x14ac:dyDescent="0.25">
      <c r="A53" s="139" t="s">
        <v>264</v>
      </c>
      <c r="B53" s="139" t="s">
        <v>365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105.5</v>
      </c>
      <c r="I53" s="140">
        <v>11.15</v>
      </c>
      <c r="J53" s="140">
        <v>2530.2199999999998</v>
      </c>
      <c r="K53" s="140">
        <v>7.11</v>
      </c>
    </row>
    <row r="54" spans="1:11" x14ac:dyDescent="0.25">
      <c r="A54" s="137" t="s">
        <v>264</v>
      </c>
      <c r="B54" s="137" t="s">
        <v>365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93.94</v>
      </c>
      <c r="I54" s="138">
        <v>9.5</v>
      </c>
      <c r="J54" s="138">
        <v>2530.2199999999998</v>
      </c>
      <c r="K54" s="138">
        <v>7.11</v>
      </c>
    </row>
    <row r="55" spans="1:11" x14ac:dyDescent="0.25">
      <c r="A55" s="139" t="s">
        <v>264</v>
      </c>
      <c r="B55" s="139" t="s">
        <v>365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359.76</v>
      </c>
      <c r="I55" s="140">
        <v>5.37</v>
      </c>
      <c r="J55" s="140">
        <v>2530.2199999999998</v>
      </c>
      <c r="K55" s="140">
        <v>7.11</v>
      </c>
    </row>
    <row r="56" spans="1:11" x14ac:dyDescent="0.25">
      <c r="A56" s="137" t="s">
        <v>264</v>
      </c>
      <c r="B56" s="137" t="s">
        <v>365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1216.94</v>
      </c>
      <c r="I56" s="138">
        <v>18.46</v>
      </c>
      <c r="J56" s="138">
        <v>6256.75</v>
      </c>
      <c r="K56" s="138">
        <v>17.59</v>
      </c>
    </row>
    <row r="57" spans="1:11" x14ac:dyDescent="0.25">
      <c r="A57" s="139" t="s">
        <v>264</v>
      </c>
      <c r="B57" s="139" t="s">
        <v>365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1586.84</v>
      </c>
      <c r="I57" s="140">
        <v>15.69</v>
      </c>
      <c r="J57" s="140">
        <v>6256.75</v>
      </c>
      <c r="K57" s="140">
        <v>17.59</v>
      </c>
    </row>
    <row r="58" spans="1:11" x14ac:dyDescent="0.25">
      <c r="A58" s="137" t="s">
        <v>264</v>
      </c>
      <c r="B58" s="137" t="s">
        <v>365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2291.0300000000002</v>
      </c>
      <c r="I58" s="138">
        <v>22.4</v>
      </c>
      <c r="J58" s="138">
        <v>6256.75</v>
      </c>
      <c r="K58" s="138">
        <v>17.59</v>
      </c>
    </row>
    <row r="59" spans="1:11" x14ac:dyDescent="0.25">
      <c r="A59" s="139" t="s">
        <v>264</v>
      </c>
      <c r="B59" s="139" t="s">
        <v>365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86.91</v>
      </c>
      <c r="I59" s="140">
        <v>9.18</v>
      </c>
      <c r="J59" s="140">
        <v>6256.75</v>
      </c>
      <c r="K59" s="140">
        <v>17.59</v>
      </c>
    </row>
    <row r="60" spans="1:11" x14ac:dyDescent="0.25">
      <c r="A60" s="137" t="s">
        <v>264</v>
      </c>
      <c r="B60" s="137" t="s">
        <v>365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172.44</v>
      </c>
      <c r="I60" s="138">
        <v>17.440000000000001</v>
      </c>
      <c r="J60" s="138">
        <v>6256.75</v>
      </c>
      <c r="K60" s="138">
        <v>17.59</v>
      </c>
    </row>
    <row r="61" spans="1:11" x14ac:dyDescent="0.25">
      <c r="A61" s="139" t="s">
        <v>264</v>
      </c>
      <c r="B61" s="139" t="s">
        <v>365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902.59</v>
      </c>
      <c r="I61" s="140">
        <v>13.48</v>
      </c>
      <c r="J61" s="140">
        <v>6256.75</v>
      </c>
      <c r="K61" s="140">
        <v>17.59</v>
      </c>
    </row>
    <row r="62" spans="1:11" x14ac:dyDescent="0.25">
      <c r="A62" s="137" t="s">
        <v>264</v>
      </c>
      <c r="B62" s="137" t="s">
        <v>365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20.46</v>
      </c>
      <c r="I62" s="138">
        <v>0.31</v>
      </c>
      <c r="J62" s="138">
        <v>116.2</v>
      </c>
      <c r="K62" s="138">
        <v>0.33</v>
      </c>
    </row>
    <row r="63" spans="1:11" x14ac:dyDescent="0.25">
      <c r="A63" s="139" t="s">
        <v>264</v>
      </c>
      <c r="B63" s="139" t="s">
        <v>365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34.42</v>
      </c>
      <c r="I63" s="140">
        <v>0.34</v>
      </c>
      <c r="J63" s="140">
        <v>116.2</v>
      </c>
      <c r="K63" s="140">
        <v>0.33</v>
      </c>
    </row>
    <row r="64" spans="1:11" x14ac:dyDescent="0.25">
      <c r="A64" s="137" t="s">
        <v>264</v>
      </c>
      <c r="B64" s="137" t="s">
        <v>365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9.7200000000000006</v>
      </c>
      <c r="I64" s="138">
        <v>0.1</v>
      </c>
      <c r="J64" s="138">
        <v>116.2</v>
      </c>
      <c r="K64" s="138">
        <v>0.33</v>
      </c>
    </row>
    <row r="65" spans="1:11" x14ac:dyDescent="0.25">
      <c r="A65" s="139" t="s">
        <v>264</v>
      </c>
      <c r="B65" s="139" t="s">
        <v>365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17.399999999999999</v>
      </c>
      <c r="I65" s="140">
        <v>1.84</v>
      </c>
      <c r="J65" s="140">
        <v>116.2</v>
      </c>
      <c r="K65" s="140">
        <v>0.33</v>
      </c>
    </row>
    <row r="66" spans="1:11" x14ac:dyDescent="0.25">
      <c r="A66" s="137" t="s">
        <v>264</v>
      </c>
      <c r="B66" s="137" t="s">
        <v>365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1.1100000000000001</v>
      </c>
      <c r="I66" s="138">
        <v>0.11</v>
      </c>
      <c r="J66" s="138">
        <v>116.2</v>
      </c>
      <c r="K66" s="138">
        <v>0.33</v>
      </c>
    </row>
    <row r="67" spans="1:11" x14ac:dyDescent="0.25">
      <c r="A67" s="139" t="s">
        <v>264</v>
      </c>
      <c r="B67" s="139" t="s">
        <v>365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33.090000000000003</v>
      </c>
      <c r="I67" s="140">
        <v>0.49</v>
      </c>
      <c r="J67" s="140">
        <v>116.2</v>
      </c>
      <c r="K67" s="140">
        <v>0.33</v>
      </c>
    </row>
    <row r="68" spans="1:11" x14ac:dyDescent="0.25">
      <c r="A68" s="137" t="s">
        <v>264</v>
      </c>
      <c r="B68" s="137" t="s">
        <v>365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1284.0899999999999</v>
      </c>
      <c r="I68" s="138">
        <v>19.47</v>
      </c>
      <c r="J68" s="138">
        <v>7090.17</v>
      </c>
      <c r="K68" s="138">
        <v>19.93</v>
      </c>
    </row>
    <row r="69" spans="1:11" x14ac:dyDescent="0.25">
      <c r="A69" s="139" t="s">
        <v>264</v>
      </c>
      <c r="B69" s="139" t="s">
        <v>365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1933.93</v>
      </c>
      <c r="I69" s="140">
        <v>19.12</v>
      </c>
      <c r="J69" s="140">
        <v>7090.17</v>
      </c>
      <c r="K69" s="140">
        <v>19.93</v>
      </c>
    </row>
    <row r="70" spans="1:11" x14ac:dyDescent="0.25">
      <c r="A70" s="137" t="s">
        <v>264</v>
      </c>
      <c r="B70" s="137" t="s">
        <v>365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1935.48</v>
      </c>
      <c r="I70" s="138">
        <v>18.920000000000002</v>
      </c>
      <c r="J70" s="138">
        <v>7090.17</v>
      </c>
      <c r="K70" s="138">
        <v>19.93</v>
      </c>
    </row>
    <row r="71" spans="1:11" x14ac:dyDescent="0.25">
      <c r="A71" s="139" t="s">
        <v>264</v>
      </c>
      <c r="B71" s="139" t="s">
        <v>365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67.87</v>
      </c>
      <c r="I71" s="140">
        <v>7.17</v>
      </c>
      <c r="J71" s="140">
        <v>7090.17</v>
      </c>
      <c r="K71" s="140">
        <v>19.93</v>
      </c>
    </row>
    <row r="72" spans="1:11" x14ac:dyDescent="0.25">
      <c r="A72" s="137" t="s">
        <v>264</v>
      </c>
      <c r="B72" s="137" t="s">
        <v>365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227.68</v>
      </c>
      <c r="I72" s="138">
        <v>23.03</v>
      </c>
      <c r="J72" s="138">
        <v>7090.17</v>
      </c>
      <c r="K72" s="138">
        <v>19.93</v>
      </c>
    </row>
    <row r="73" spans="1:11" x14ac:dyDescent="0.25">
      <c r="A73" s="139" t="s">
        <v>264</v>
      </c>
      <c r="B73" s="139" t="s">
        <v>365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1641.11</v>
      </c>
      <c r="I73" s="140">
        <v>24.52</v>
      </c>
      <c r="J73" s="140">
        <v>7090.17</v>
      </c>
      <c r="K73" s="140">
        <v>19.93</v>
      </c>
    </row>
    <row r="74" spans="1:11" x14ac:dyDescent="0.25">
      <c r="A74" s="137" t="s">
        <v>264</v>
      </c>
      <c r="B74" s="137" t="s">
        <v>365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>
        <v>11.16</v>
      </c>
      <c r="I74" s="138">
        <v>0.17</v>
      </c>
      <c r="J74" s="138">
        <v>38.909999999999997</v>
      </c>
      <c r="K74" s="138">
        <v>0.11</v>
      </c>
    </row>
    <row r="75" spans="1:11" x14ac:dyDescent="0.25">
      <c r="A75" s="139" t="s">
        <v>264</v>
      </c>
      <c r="B75" s="139" t="s">
        <v>365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6.07</v>
      </c>
      <c r="I75" s="140">
        <v>0.06</v>
      </c>
      <c r="J75" s="140">
        <v>38.909999999999997</v>
      </c>
      <c r="K75" s="140">
        <v>0.11</v>
      </c>
    </row>
    <row r="76" spans="1:11" x14ac:dyDescent="0.25">
      <c r="A76" s="137" t="s">
        <v>264</v>
      </c>
      <c r="B76" s="137" t="s">
        <v>365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0.81</v>
      </c>
      <c r="I76" s="138">
        <v>0.01</v>
      </c>
      <c r="J76" s="138">
        <v>38.909999999999997</v>
      </c>
      <c r="K76" s="138">
        <v>0.11</v>
      </c>
    </row>
    <row r="77" spans="1:11" x14ac:dyDescent="0.25">
      <c r="A77" s="139" t="s">
        <v>264</v>
      </c>
      <c r="B77" s="139" t="s">
        <v>365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>
        <v>1.3</v>
      </c>
      <c r="I77" s="140">
        <v>0.14000000000000001</v>
      </c>
      <c r="J77" s="140">
        <v>38.909999999999997</v>
      </c>
      <c r="K77" s="140">
        <v>0.11</v>
      </c>
    </row>
    <row r="78" spans="1:11" x14ac:dyDescent="0.25">
      <c r="A78" s="137" t="s">
        <v>264</v>
      </c>
      <c r="B78" s="137" t="s">
        <v>365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0.16</v>
      </c>
      <c r="I78" s="138">
        <v>0.02</v>
      </c>
      <c r="J78" s="138">
        <v>38.909999999999997</v>
      </c>
      <c r="K78" s="138">
        <v>0.11</v>
      </c>
    </row>
    <row r="79" spans="1:11" x14ac:dyDescent="0.25">
      <c r="A79" s="139" t="s">
        <v>264</v>
      </c>
      <c r="B79" s="139" t="s">
        <v>365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19.41</v>
      </c>
      <c r="I79" s="140">
        <v>0.28999999999999998</v>
      </c>
      <c r="J79" s="140">
        <v>38.909999999999997</v>
      </c>
      <c r="K79" s="140">
        <v>0.11</v>
      </c>
    </row>
    <row r="80" spans="1:11" x14ac:dyDescent="0.25">
      <c r="A80" s="137" t="s">
        <v>264</v>
      </c>
      <c r="B80" s="137" t="s">
        <v>365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0.09</v>
      </c>
      <c r="I80" s="138">
        <v>0</v>
      </c>
      <c r="J80" s="138">
        <v>24.19</v>
      </c>
      <c r="K80" s="138">
        <v>7.0000000000000007E-2</v>
      </c>
    </row>
    <row r="81" spans="1:11" x14ac:dyDescent="0.25">
      <c r="A81" s="139" t="s">
        <v>264</v>
      </c>
      <c r="B81" s="139" t="s">
        <v>365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1.69</v>
      </c>
      <c r="I81" s="140">
        <v>0.02</v>
      </c>
      <c r="J81" s="140">
        <v>24.19</v>
      </c>
      <c r="K81" s="140">
        <v>7.0000000000000007E-2</v>
      </c>
    </row>
    <row r="82" spans="1:11" x14ac:dyDescent="0.25">
      <c r="A82" s="137" t="s">
        <v>264</v>
      </c>
      <c r="B82" s="137" t="s">
        <v>365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21.57</v>
      </c>
      <c r="I82" s="138">
        <v>0.21</v>
      </c>
      <c r="J82" s="138">
        <v>24.19</v>
      </c>
      <c r="K82" s="138">
        <v>7.0000000000000007E-2</v>
      </c>
    </row>
    <row r="83" spans="1:11" x14ac:dyDescent="0.25">
      <c r="A83" s="139" t="s">
        <v>264</v>
      </c>
      <c r="B83" s="139" t="s">
        <v>365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</v>
      </c>
      <c r="I83" s="140">
        <v>0.01</v>
      </c>
      <c r="J83" s="140">
        <v>24.19</v>
      </c>
      <c r="K83" s="140">
        <v>7.0000000000000007E-2</v>
      </c>
    </row>
    <row r="84" spans="1:11" x14ac:dyDescent="0.25">
      <c r="A84" s="137" t="s">
        <v>264</v>
      </c>
      <c r="B84" s="137" t="s">
        <v>365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0.33</v>
      </c>
      <c r="I84" s="138">
        <v>0.03</v>
      </c>
      <c r="J84" s="138">
        <v>24.19</v>
      </c>
      <c r="K84" s="138">
        <v>7.0000000000000007E-2</v>
      </c>
    </row>
    <row r="85" spans="1:11" x14ac:dyDescent="0.25">
      <c r="A85" s="139" t="s">
        <v>264</v>
      </c>
      <c r="B85" s="139" t="s">
        <v>365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0.41</v>
      </c>
      <c r="I85" s="140">
        <v>0.01</v>
      </c>
      <c r="J85" s="140">
        <v>24.19</v>
      </c>
      <c r="K85" s="140">
        <v>7.0000000000000007E-2</v>
      </c>
    </row>
    <row r="86" spans="1:11" x14ac:dyDescent="0.25">
      <c r="A86" s="137" t="s">
        <v>264</v>
      </c>
      <c r="B86" s="137" t="s">
        <v>365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-2.67</v>
      </c>
      <c r="I86" s="138">
        <v>-0.04</v>
      </c>
      <c r="J86" s="138">
        <v>34.33</v>
      </c>
      <c r="K86" s="138">
        <v>0.1</v>
      </c>
    </row>
    <row r="87" spans="1:11" x14ac:dyDescent="0.25">
      <c r="A87" s="139" t="s">
        <v>264</v>
      </c>
      <c r="B87" s="139" t="s">
        <v>365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9.86</v>
      </c>
      <c r="I87" s="140">
        <v>0.1</v>
      </c>
      <c r="J87" s="140">
        <v>34.33</v>
      </c>
      <c r="K87" s="140">
        <v>0.1</v>
      </c>
    </row>
    <row r="88" spans="1:11" x14ac:dyDescent="0.25">
      <c r="A88" s="137" t="s">
        <v>264</v>
      </c>
      <c r="B88" s="137" t="s">
        <v>365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20.5</v>
      </c>
      <c r="I88" s="138">
        <v>0.2</v>
      </c>
      <c r="J88" s="138">
        <v>34.33</v>
      </c>
      <c r="K88" s="138">
        <v>0.1</v>
      </c>
    </row>
    <row r="89" spans="1:11" x14ac:dyDescent="0.25">
      <c r="A89" s="139" t="s">
        <v>264</v>
      </c>
      <c r="B89" s="139" t="s">
        <v>365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-1.1000000000000001</v>
      </c>
      <c r="I89" s="140">
        <v>-0.12</v>
      </c>
      <c r="J89" s="140">
        <v>34.33</v>
      </c>
      <c r="K89" s="140">
        <v>0.1</v>
      </c>
    </row>
    <row r="90" spans="1:11" x14ac:dyDescent="0.25">
      <c r="A90" s="137" t="s">
        <v>264</v>
      </c>
      <c r="B90" s="137" t="s">
        <v>365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0.49</v>
      </c>
      <c r="I90" s="138">
        <v>0.05</v>
      </c>
      <c r="J90" s="138">
        <v>34.33</v>
      </c>
      <c r="K90" s="138">
        <v>0.1</v>
      </c>
    </row>
    <row r="91" spans="1:11" x14ac:dyDescent="0.25">
      <c r="A91" s="139" t="s">
        <v>264</v>
      </c>
      <c r="B91" s="139" t="s">
        <v>365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7.25</v>
      </c>
      <c r="I91" s="140">
        <v>0.11</v>
      </c>
      <c r="J91" s="140">
        <v>34.33</v>
      </c>
      <c r="K91" s="140">
        <v>0.1</v>
      </c>
    </row>
    <row r="92" spans="1:11" x14ac:dyDescent="0.25">
      <c r="A92" s="137" t="s">
        <v>264</v>
      </c>
      <c r="B92" s="137" t="s">
        <v>365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0.46</v>
      </c>
      <c r="I92" s="138">
        <v>0.01</v>
      </c>
      <c r="J92" s="138">
        <v>14.36</v>
      </c>
      <c r="K92" s="138">
        <v>0.04</v>
      </c>
    </row>
    <row r="93" spans="1:11" x14ac:dyDescent="0.25">
      <c r="A93" s="139" t="s">
        <v>264</v>
      </c>
      <c r="B93" s="139" t="s">
        <v>365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12.62</v>
      </c>
      <c r="I93" s="140">
        <v>0.12</v>
      </c>
      <c r="J93" s="140">
        <v>14.36</v>
      </c>
      <c r="K93" s="140">
        <v>0.04</v>
      </c>
    </row>
    <row r="94" spans="1:11" x14ac:dyDescent="0.25">
      <c r="A94" s="137" t="s">
        <v>264</v>
      </c>
      <c r="B94" s="137" t="s">
        <v>365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0.79</v>
      </c>
      <c r="I94" s="138">
        <v>0.01</v>
      </c>
      <c r="J94" s="138">
        <v>14.36</v>
      </c>
      <c r="K94" s="138">
        <v>0.04</v>
      </c>
    </row>
    <row r="95" spans="1:11" x14ac:dyDescent="0.25">
      <c r="A95" s="139" t="s">
        <v>264</v>
      </c>
      <c r="B95" s="139" t="s">
        <v>365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0.28999999999999998</v>
      </c>
      <c r="I95" s="140">
        <v>0.03</v>
      </c>
      <c r="J95" s="140">
        <v>14.36</v>
      </c>
      <c r="K95" s="140">
        <v>0.04</v>
      </c>
    </row>
    <row r="96" spans="1:11" x14ac:dyDescent="0.25">
      <c r="A96" s="137" t="s">
        <v>264</v>
      </c>
      <c r="B96" s="137" t="s">
        <v>365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0.17</v>
      </c>
      <c r="I96" s="138">
        <v>0.02</v>
      </c>
      <c r="J96" s="138">
        <v>14.36</v>
      </c>
      <c r="K96" s="138">
        <v>0.04</v>
      </c>
    </row>
    <row r="97" spans="1:11" x14ac:dyDescent="0.25">
      <c r="A97" s="139" t="s">
        <v>264</v>
      </c>
      <c r="B97" s="139" t="s">
        <v>365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0.03</v>
      </c>
      <c r="I97" s="140">
        <v>0</v>
      </c>
      <c r="J97" s="140">
        <v>14.36</v>
      </c>
      <c r="K97" s="140">
        <v>0.04</v>
      </c>
    </row>
    <row r="98" spans="1:11" x14ac:dyDescent="0.25">
      <c r="A98" s="137" t="s">
        <v>264</v>
      </c>
      <c r="B98" s="137" t="s">
        <v>365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605.79999999999995</v>
      </c>
      <c r="I98" s="138">
        <v>9.19</v>
      </c>
      <c r="J98" s="138">
        <v>3960.76</v>
      </c>
      <c r="K98" s="138">
        <v>11.14</v>
      </c>
    </row>
    <row r="99" spans="1:11" x14ac:dyDescent="0.25">
      <c r="A99" s="139" t="s">
        <v>264</v>
      </c>
      <c r="B99" s="139" t="s">
        <v>365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1199.28</v>
      </c>
      <c r="I99" s="140">
        <v>11.85</v>
      </c>
      <c r="J99" s="140">
        <v>3960.76</v>
      </c>
      <c r="K99" s="140">
        <v>11.14</v>
      </c>
    </row>
    <row r="100" spans="1:11" x14ac:dyDescent="0.25">
      <c r="A100" s="137" t="s">
        <v>264</v>
      </c>
      <c r="B100" s="137" t="s">
        <v>365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1502.05</v>
      </c>
      <c r="I100" s="138">
        <v>14.68</v>
      </c>
      <c r="J100" s="138">
        <v>3960.76</v>
      </c>
      <c r="K100" s="138">
        <v>11.14</v>
      </c>
    </row>
    <row r="101" spans="1:11" x14ac:dyDescent="0.25">
      <c r="A101" s="139" t="s">
        <v>264</v>
      </c>
      <c r="B101" s="139" t="s">
        <v>365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121.83</v>
      </c>
      <c r="I101" s="140">
        <v>12.87</v>
      </c>
      <c r="J101" s="140">
        <v>3960.76</v>
      </c>
      <c r="K101" s="140">
        <v>11.14</v>
      </c>
    </row>
    <row r="102" spans="1:11" x14ac:dyDescent="0.25">
      <c r="A102" s="137" t="s">
        <v>264</v>
      </c>
      <c r="B102" s="137" t="s">
        <v>365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84.78</v>
      </c>
      <c r="I102" s="138">
        <v>8.58</v>
      </c>
      <c r="J102" s="138">
        <v>3960.76</v>
      </c>
      <c r="K102" s="138">
        <v>11.14</v>
      </c>
    </row>
    <row r="103" spans="1:11" x14ac:dyDescent="0.25">
      <c r="A103" s="139" t="s">
        <v>264</v>
      </c>
      <c r="B103" s="139" t="s">
        <v>365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447.02</v>
      </c>
      <c r="I103" s="140">
        <v>6.68</v>
      </c>
      <c r="J103" s="140">
        <v>3960.76</v>
      </c>
      <c r="K103" s="140">
        <v>11.14</v>
      </c>
    </row>
    <row r="104" spans="1:11" x14ac:dyDescent="0.25">
      <c r="A104" s="137" t="s">
        <v>264</v>
      </c>
      <c r="B104" s="137" t="s">
        <v>365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112.55</v>
      </c>
      <c r="I104" s="138">
        <v>1.71</v>
      </c>
      <c r="J104" s="138">
        <v>434.01</v>
      </c>
      <c r="K104" s="138">
        <v>1.22</v>
      </c>
    </row>
    <row r="105" spans="1:11" x14ac:dyDescent="0.25">
      <c r="A105" s="139" t="s">
        <v>264</v>
      </c>
      <c r="B105" s="139" t="s">
        <v>365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115.26</v>
      </c>
      <c r="I105" s="140">
        <v>1.1399999999999999</v>
      </c>
      <c r="J105" s="140">
        <v>434.01</v>
      </c>
      <c r="K105" s="140">
        <v>1.22</v>
      </c>
    </row>
    <row r="106" spans="1:11" x14ac:dyDescent="0.25">
      <c r="A106" s="137" t="s">
        <v>264</v>
      </c>
      <c r="B106" s="137" t="s">
        <v>365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174.03</v>
      </c>
      <c r="I106" s="138">
        <v>1.7</v>
      </c>
      <c r="J106" s="138">
        <v>434.01</v>
      </c>
      <c r="K106" s="138">
        <v>1.22</v>
      </c>
    </row>
    <row r="107" spans="1:11" x14ac:dyDescent="0.25">
      <c r="A107" s="139" t="s">
        <v>264</v>
      </c>
      <c r="B107" s="139" t="s">
        <v>365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17.48</v>
      </c>
      <c r="I107" s="140">
        <v>1.85</v>
      </c>
      <c r="J107" s="140">
        <v>434.01</v>
      </c>
      <c r="K107" s="140">
        <v>1.22</v>
      </c>
    </row>
    <row r="108" spans="1:11" x14ac:dyDescent="0.25">
      <c r="A108" s="137" t="s">
        <v>264</v>
      </c>
      <c r="B108" s="137" t="s">
        <v>365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11.75</v>
      </c>
      <c r="I108" s="138">
        <v>1.19</v>
      </c>
      <c r="J108" s="138">
        <v>434.01</v>
      </c>
      <c r="K108" s="138">
        <v>1.22</v>
      </c>
    </row>
    <row r="109" spans="1:11" x14ac:dyDescent="0.25">
      <c r="A109" s="139" t="s">
        <v>264</v>
      </c>
      <c r="B109" s="139" t="s">
        <v>365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2.94</v>
      </c>
      <c r="I109" s="140">
        <v>0.04</v>
      </c>
      <c r="J109" s="140">
        <v>434.01</v>
      </c>
      <c r="K109" s="140">
        <v>1.22</v>
      </c>
    </row>
    <row r="110" spans="1:11" x14ac:dyDescent="0.25">
      <c r="A110" s="137" t="s">
        <v>264</v>
      </c>
      <c r="B110" s="137" t="s">
        <v>365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365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365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365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365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365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365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112.55</v>
      </c>
      <c r="I116" s="138">
        <v>1.71</v>
      </c>
      <c r="J116" s="138">
        <v>434.01</v>
      </c>
      <c r="K116" s="138">
        <v>1.22</v>
      </c>
    </row>
    <row r="117" spans="1:11" x14ac:dyDescent="0.25">
      <c r="A117" s="139" t="s">
        <v>264</v>
      </c>
      <c r="B117" s="139" t="s">
        <v>365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115.26</v>
      </c>
      <c r="I117" s="140">
        <v>1.1399999999999999</v>
      </c>
      <c r="J117" s="140">
        <v>434.01</v>
      </c>
      <c r="K117" s="140">
        <v>1.22</v>
      </c>
    </row>
    <row r="118" spans="1:11" x14ac:dyDescent="0.25">
      <c r="A118" s="137" t="s">
        <v>264</v>
      </c>
      <c r="B118" s="137" t="s">
        <v>365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174.03</v>
      </c>
      <c r="I118" s="138">
        <v>1.7</v>
      </c>
      <c r="J118" s="138">
        <v>434.01</v>
      </c>
      <c r="K118" s="138">
        <v>1.22</v>
      </c>
    </row>
    <row r="119" spans="1:11" x14ac:dyDescent="0.25">
      <c r="A119" s="139" t="s">
        <v>264</v>
      </c>
      <c r="B119" s="139" t="s">
        <v>365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17.48</v>
      </c>
      <c r="I119" s="140">
        <v>1.85</v>
      </c>
      <c r="J119" s="140">
        <v>434.01</v>
      </c>
      <c r="K119" s="140">
        <v>1.22</v>
      </c>
    </row>
    <row r="120" spans="1:11" x14ac:dyDescent="0.25">
      <c r="A120" s="137" t="s">
        <v>264</v>
      </c>
      <c r="B120" s="137" t="s">
        <v>365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11.75</v>
      </c>
      <c r="I120" s="138">
        <v>1.19</v>
      </c>
      <c r="J120" s="138">
        <v>434.01</v>
      </c>
      <c r="K120" s="138">
        <v>1.22</v>
      </c>
    </row>
    <row r="121" spans="1:11" x14ac:dyDescent="0.25">
      <c r="A121" s="139" t="s">
        <v>264</v>
      </c>
      <c r="B121" s="139" t="s">
        <v>365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2.94</v>
      </c>
      <c r="I121" s="140">
        <v>0.04</v>
      </c>
      <c r="J121" s="140">
        <v>434.01</v>
      </c>
      <c r="K121" s="140">
        <v>1.22</v>
      </c>
    </row>
    <row r="122" spans="1:11" x14ac:dyDescent="0.25">
      <c r="A122" s="137" t="s">
        <v>264</v>
      </c>
      <c r="B122" s="137" t="s">
        <v>365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493.28</v>
      </c>
      <c r="I122" s="138">
        <v>7.48</v>
      </c>
      <c r="J122" s="138">
        <v>3508.91</v>
      </c>
      <c r="K122" s="138">
        <v>9.8699999999999992</v>
      </c>
    </row>
    <row r="123" spans="1:11" x14ac:dyDescent="0.25">
      <c r="A123" s="139" t="s">
        <v>264</v>
      </c>
      <c r="B123" s="139" t="s">
        <v>365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1082.1400000000001</v>
      </c>
      <c r="I123" s="140">
        <v>10.7</v>
      </c>
      <c r="J123" s="140">
        <v>3508.91</v>
      </c>
      <c r="K123" s="140">
        <v>9.8699999999999992</v>
      </c>
    </row>
    <row r="124" spans="1:11" x14ac:dyDescent="0.25">
      <c r="A124" s="137" t="s">
        <v>264</v>
      </c>
      <c r="B124" s="137" t="s">
        <v>365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1319.34</v>
      </c>
      <c r="I124" s="138">
        <v>12.9</v>
      </c>
      <c r="J124" s="138">
        <v>3508.91</v>
      </c>
      <c r="K124" s="138">
        <v>9.8699999999999992</v>
      </c>
    </row>
    <row r="125" spans="1:11" x14ac:dyDescent="0.25">
      <c r="A125" s="139" t="s">
        <v>264</v>
      </c>
      <c r="B125" s="139" t="s">
        <v>365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104.36</v>
      </c>
      <c r="I125" s="140">
        <v>11.03</v>
      </c>
      <c r="J125" s="140">
        <v>3508.91</v>
      </c>
      <c r="K125" s="140">
        <v>9.8699999999999992</v>
      </c>
    </row>
    <row r="126" spans="1:11" x14ac:dyDescent="0.25">
      <c r="A126" s="137" t="s">
        <v>264</v>
      </c>
      <c r="B126" s="137" t="s">
        <v>365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73.03</v>
      </c>
      <c r="I126" s="138">
        <v>7.39</v>
      </c>
      <c r="J126" s="138">
        <v>3508.91</v>
      </c>
      <c r="K126" s="138">
        <v>9.8699999999999992</v>
      </c>
    </row>
    <row r="127" spans="1:11" x14ac:dyDescent="0.25">
      <c r="A127" s="139" t="s">
        <v>264</v>
      </c>
      <c r="B127" s="139" t="s">
        <v>365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436.77</v>
      </c>
      <c r="I127" s="140">
        <v>6.52</v>
      </c>
      <c r="J127" s="140">
        <v>3508.91</v>
      </c>
      <c r="K127" s="140">
        <v>9.8699999999999992</v>
      </c>
    </row>
    <row r="128" spans="1:11" x14ac:dyDescent="0.25">
      <c r="A128" s="137" t="s">
        <v>264</v>
      </c>
      <c r="B128" s="137" t="s">
        <v>365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-0.03</v>
      </c>
      <c r="I128" s="138">
        <v>0</v>
      </c>
      <c r="J128" s="138">
        <v>9.7200000000000006</v>
      </c>
      <c r="K128" s="138">
        <v>0.03</v>
      </c>
    </row>
    <row r="129" spans="1:11" x14ac:dyDescent="0.25">
      <c r="A129" s="139" t="s">
        <v>264</v>
      </c>
      <c r="B129" s="139" t="s">
        <v>365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1.88</v>
      </c>
      <c r="I129" s="140">
        <v>0.02</v>
      </c>
      <c r="J129" s="140">
        <v>9.7200000000000006</v>
      </c>
      <c r="K129" s="140">
        <v>0.03</v>
      </c>
    </row>
    <row r="130" spans="1:11" x14ac:dyDescent="0.25">
      <c r="A130" s="137" t="s">
        <v>264</v>
      </c>
      <c r="B130" s="137" t="s">
        <v>365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8.69</v>
      </c>
      <c r="I130" s="138">
        <v>0.08</v>
      </c>
      <c r="J130" s="138">
        <v>9.7200000000000006</v>
      </c>
      <c r="K130" s="138">
        <v>0.03</v>
      </c>
    </row>
    <row r="131" spans="1:11" x14ac:dyDescent="0.25">
      <c r="A131" s="139" t="s">
        <v>264</v>
      </c>
      <c r="B131" s="139" t="s">
        <v>365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9.7200000000000006</v>
      </c>
      <c r="K131" s="140">
        <v>0.03</v>
      </c>
    </row>
    <row r="132" spans="1:11" x14ac:dyDescent="0.25">
      <c r="A132" s="137" t="s">
        <v>264</v>
      </c>
      <c r="B132" s="137" t="s">
        <v>365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9.7200000000000006</v>
      </c>
      <c r="K132" s="138">
        <v>0.03</v>
      </c>
    </row>
    <row r="133" spans="1:11" x14ac:dyDescent="0.25">
      <c r="A133" s="139" t="s">
        <v>264</v>
      </c>
      <c r="B133" s="139" t="s">
        <v>365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-0.81</v>
      </c>
      <c r="I133" s="140">
        <v>-0.01</v>
      </c>
      <c r="J133" s="140">
        <v>9.7200000000000006</v>
      </c>
      <c r="K133" s="140">
        <v>0.03</v>
      </c>
    </row>
    <row r="134" spans="1:11" x14ac:dyDescent="0.25">
      <c r="A134" s="137" t="s">
        <v>264</v>
      </c>
      <c r="B134" s="137" t="s">
        <v>365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8.1199999999999992</v>
      </c>
      <c r="K134" s="138">
        <v>0.02</v>
      </c>
    </row>
    <row r="135" spans="1:11" x14ac:dyDescent="0.25">
      <c r="A135" s="139" t="s">
        <v>264</v>
      </c>
      <c r="B135" s="139" t="s">
        <v>365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8.1199999999999992</v>
      </c>
      <c r="K135" s="140">
        <v>0.02</v>
      </c>
    </row>
    <row r="136" spans="1:11" x14ac:dyDescent="0.25">
      <c r="A136" s="137" t="s">
        <v>264</v>
      </c>
      <c r="B136" s="137" t="s">
        <v>365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8.1199999999999992</v>
      </c>
      <c r="K136" s="138">
        <v>0.02</v>
      </c>
    </row>
    <row r="137" spans="1:11" x14ac:dyDescent="0.25">
      <c r="A137" s="139" t="s">
        <v>264</v>
      </c>
      <c r="B137" s="139" t="s">
        <v>365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8.1199999999999992</v>
      </c>
      <c r="K137" s="140">
        <v>0.02</v>
      </c>
    </row>
    <row r="138" spans="1:11" x14ac:dyDescent="0.25">
      <c r="A138" s="137" t="s">
        <v>264</v>
      </c>
      <c r="B138" s="137" t="s">
        <v>365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8.1199999999999992</v>
      </c>
      <c r="K138" s="138">
        <v>0.02</v>
      </c>
    </row>
    <row r="139" spans="1:11" x14ac:dyDescent="0.25">
      <c r="A139" s="139" t="s">
        <v>264</v>
      </c>
      <c r="B139" s="139" t="s">
        <v>365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8.1199999999999992</v>
      </c>
      <c r="I139" s="140">
        <v>0.12</v>
      </c>
      <c r="J139" s="140">
        <v>8.1199999999999992</v>
      </c>
      <c r="K139" s="140">
        <v>0.02</v>
      </c>
    </row>
    <row r="140" spans="1:11" x14ac:dyDescent="0.25">
      <c r="A140" s="137" t="s">
        <v>264</v>
      </c>
      <c r="B140" s="137" t="s">
        <v>365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6593.7</v>
      </c>
      <c r="I140" s="138">
        <v>100</v>
      </c>
      <c r="J140" s="138">
        <v>35568.410000000003</v>
      </c>
      <c r="K140" s="138">
        <v>100</v>
      </c>
    </row>
    <row r="141" spans="1:11" x14ac:dyDescent="0.25">
      <c r="A141" s="139" t="s">
        <v>264</v>
      </c>
      <c r="B141" s="139" t="s">
        <v>365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10116.290000000001</v>
      </c>
      <c r="I141" s="140">
        <v>100</v>
      </c>
      <c r="J141" s="140">
        <v>35568.410000000003</v>
      </c>
      <c r="K141" s="140">
        <v>100</v>
      </c>
    </row>
    <row r="142" spans="1:11" x14ac:dyDescent="0.25">
      <c r="A142" s="137" t="s">
        <v>264</v>
      </c>
      <c r="B142" s="137" t="s">
        <v>365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10229.42</v>
      </c>
      <c r="I142" s="138">
        <v>100</v>
      </c>
      <c r="J142" s="138">
        <v>35568.410000000003</v>
      </c>
      <c r="K142" s="138">
        <v>100</v>
      </c>
    </row>
    <row r="143" spans="1:11" x14ac:dyDescent="0.25">
      <c r="A143" s="139" t="s">
        <v>264</v>
      </c>
      <c r="B143" s="139" t="s">
        <v>365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946.3</v>
      </c>
      <c r="I143" s="140">
        <v>100</v>
      </c>
      <c r="J143" s="140">
        <v>35568.410000000003</v>
      </c>
      <c r="K143" s="140">
        <v>100</v>
      </c>
    </row>
    <row r="144" spans="1:11" x14ac:dyDescent="0.25">
      <c r="A144" s="137" t="s">
        <v>264</v>
      </c>
      <c r="B144" s="137" t="s">
        <v>365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988.53</v>
      </c>
      <c r="I144" s="138">
        <v>100</v>
      </c>
      <c r="J144" s="138">
        <v>35568.410000000003</v>
      </c>
      <c r="K144" s="138">
        <v>100</v>
      </c>
    </row>
    <row r="145" spans="1:11" x14ac:dyDescent="0.25">
      <c r="A145" s="139" t="s">
        <v>264</v>
      </c>
      <c r="B145" s="139" t="s">
        <v>365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6694.18</v>
      </c>
      <c r="I145" s="140">
        <v>100</v>
      </c>
      <c r="J145" s="140">
        <v>35568.410000000003</v>
      </c>
      <c r="K145" s="140">
        <v>100</v>
      </c>
    </row>
    <row r="146" spans="1:11" x14ac:dyDescent="0.25">
      <c r="A146" s="137" t="s">
        <v>264</v>
      </c>
      <c r="B146" s="137" t="s">
        <v>365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195.32</v>
      </c>
      <c r="I146" s="138">
        <v>2.96</v>
      </c>
      <c r="J146" s="138">
        <v>829.65</v>
      </c>
      <c r="K146" s="138">
        <v>2.33</v>
      </c>
    </row>
    <row r="147" spans="1:11" x14ac:dyDescent="0.25">
      <c r="A147" s="139" t="s">
        <v>264</v>
      </c>
      <c r="B147" s="139" t="s">
        <v>365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220.26</v>
      </c>
      <c r="I147" s="140">
        <v>2.1800000000000002</v>
      </c>
      <c r="J147" s="140">
        <v>829.65</v>
      </c>
      <c r="K147" s="140">
        <v>2.33</v>
      </c>
    </row>
    <row r="148" spans="1:11" x14ac:dyDescent="0.25">
      <c r="A148" s="137" t="s">
        <v>264</v>
      </c>
      <c r="B148" s="137" t="s">
        <v>365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288.52999999999997</v>
      </c>
      <c r="I148" s="138">
        <v>2.82</v>
      </c>
      <c r="J148" s="138">
        <v>829.65</v>
      </c>
      <c r="K148" s="138">
        <v>2.33</v>
      </c>
    </row>
    <row r="149" spans="1:11" x14ac:dyDescent="0.25">
      <c r="A149" s="139" t="s">
        <v>264</v>
      </c>
      <c r="B149" s="139" t="s">
        <v>365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27.79</v>
      </c>
      <c r="I149" s="140">
        <v>2.94</v>
      </c>
      <c r="J149" s="140">
        <v>829.65</v>
      </c>
      <c r="K149" s="140">
        <v>2.33</v>
      </c>
    </row>
    <row r="150" spans="1:11" x14ac:dyDescent="0.25">
      <c r="A150" s="137" t="s">
        <v>264</v>
      </c>
      <c r="B150" s="137" t="s">
        <v>365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20.82</v>
      </c>
      <c r="I150" s="138">
        <v>2.11</v>
      </c>
      <c r="J150" s="138">
        <v>829.65</v>
      </c>
      <c r="K150" s="138">
        <v>2.33</v>
      </c>
    </row>
    <row r="151" spans="1:11" x14ac:dyDescent="0.25">
      <c r="A151" s="139" t="s">
        <v>264</v>
      </c>
      <c r="B151" s="139" t="s">
        <v>365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76.930000000000007</v>
      </c>
      <c r="I151" s="140">
        <v>1.1499999999999999</v>
      </c>
      <c r="J151" s="140">
        <v>829.65</v>
      </c>
      <c r="K151" s="140">
        <v>2.33</v>
      </c>
    </row>
    <row r="152" spans="1:11" x14ac:dyDescent="0.25">
      <c r="A152" s="137" t="s">
        <v>264</v>
      </c>
      <c r="B152" s="137" t="s">
        <v>365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6400.62</v>
      </c>
      <c r="I152" s="138">
        <v>97.07</v>
      </c>
      <c r="J152" s="138">
        <v>34672.230000000003</v>
      </c>
      <c r="K152" s="138">
        <v>97.48</v>
      </c>
    </row>
    <row r="153" spans="1:11" x14ac:dyDescent="0.25">
      <c r="A153" s="139" t="s">
        <v>264</v>
      </c>
      <c r="B153" s="139" t="s">
        <v>365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9871.66</v>
      </c>
      <c r="I153" s="140">
        <v>97.58</v>
      </c>
      <c r="J153" s="140">
        <v>34672.230000000003</v>
      </c>
      <c r="K153" s="140">
        <v>97.48</v>
      </c>
    </row>
    <row r="154" spans="1:11" x14ac:dyDescent="0.25">
      <c r="A154" s="137" t="s">
        <v>264</v>
      </c>
      <c r="B154" s="137" t="s">
        <v>365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9910.92</v>
      </c>
      <c r="I154" s="138">
        <v>96.89</v>
      </c>
      <c r="J154" s="138">
        <v>34672.230000000003</v>
      </c>
      <c r="K154" s="138">
        <v>97.48</v>
      </c>
    </row>
    <row r="155" spans="1:11" x14ac:dyDescent="0.25">
      <c r="A155" s="139" t="s">
        <v>264</v>
      </c>
      <c r="B155" s="139" t="s">
        <v>365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919.31</v>
      </c>
      <c r="I155" s="140">
        <v>97.15</v>
      </c>
      <c r="J155" s="140">
        <v>34672.230000000003</v>
      </c>
      <c r="K155" s="140">
        <v>97.48</v>
      </c>
    </row>
    <row r="156" spans="1:11" x14ac:dyDescent="0.25">
      <c r="A156" s="137" t="s">
        <v>264</v>
      </c>
      <c r="B156" s="137" t="s">
        <v>365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967.06</v>
      </c>
      <c r="I156" s="138">
        <v>97.83</v>
      </c>
      <c r="J156" s="138">
        <v>34672.230000000003</v>
      </c>
      <c r="K156" s="138">
        <v>97.48</v>
      </c>
    </row>
    <row r="157" spans="1:11" x14ac:dyDescent="0.25">
      <c r="A157" s="139" t="s">
        <v>264</v>
      </c>
      <c r="B157" s="139" t="s">
        <v>365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6602.66</v>
      </c>
      <c r="I157" s="140">
        <v>98.63</v>
      </c>
      <c r="J157" s="140">
        <v>34672.230000000003</v>
      </c>
      <c r="K157" s="140">
        <v>97.48</v>
      </c>
    </row>
    <row r="158" spans="1:11" x14ac:dyDescent="0.25">
      <c r="A158" s="137" t="s">
        <v>264</v>
      </c>
      <c r="B158" s="137" t="s">
        <v>365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-2.7</v>
      </c>
      <c r="I158" s="138">
        <v>-0.04</v>
      </c>
      <c r="J158" s="138">
        <v>44.06</v>
      </c>
      <c r="K158" s="138">
        <v>0.12</v>
      </c>
    </row>
    <row r="159" spans="1:11" x14ac:dyDescent="0.25">
      <c r="A159" s="139" t="s">
        <v>264</v>
      </c>
      <c r="B159" s="139" t="s">
        <v>365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11.74</v>
      </c>
      <c r="I159" s="140">
        <v>0.12</v>
      </c>
      <c r="J159" s="140">
        <v>44.06</v>
      </c>
      <c r="K159" s="140">
        <v>0.12</v>
      </c>
    </row>
    <row r="160" spans="1:11" x14ac:dyDescent="0.25">
      <c r="A160" s="137" t="s">
        <v>264</v>
      </c>
      <c r="B160" s="137" t="s">
        <v>365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29.18</v>
      </c>
      <c r="I160" s="138">
        <v>0.28999999999999998</v>
      </c>
      <c r="J160" s="138">
        <v>44.06</v>
      </c>
      <c r="K160" s="138">
        <v>0.12</v>
      </c>
    </row>
    <row r="161" spans="1:11" x14ac:dyDescent="0.25">
      <c r="A161" s="139" t="s">
        <v>264</v>
      </c>
      <c r="B161" s="139" t="s">
        <v>365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-1.1000000000000001</v>
      </c>
      <c r="I161" s="140">
        <v>-0.12</v>
      </c>
      <c r="J161" s="140">
        <v>44.06</v>
      </c>
      <c r="K161" s="140">
        <v>0.12</v>
      </c>
    </row>
    <row r="162" spans="1:11" x14ac:dyDescent="0.25">
      <c r="A162" s="137" t="s">
        <v>264</v>
      </c>
      <c r="B162" s="137" t="s">
        <v>365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0.49</v>
      </c>
      <c r="I162" s="138">
        <v>0.05</v>
      </c>
      <c r="J162" s="138">
        <v>44.06</v>
      </c>
      <c r="K162" s="138">
        <v>0.12</v>
      </c>
    </row>
    <row r="163" spans="1:11" x14ac:dyDescent="0.25">
      <c r="A163" s="139" t="s">
        <v>264</v>
      </c>
      <c r="B163" s="139" t="s">
        <v>365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6.44</v>
      </c>
      <c r="I163" s="140">
        <v>0.1</v>
      </c>
      <c r="J163" s="140">
        <v>44.06</v>
      </c>
      <c r="K163" s="140">
        <v>0.12</v>
      </c>
    </row>
    <row r="164" spans="1:11" x14ac:dyDescent="0.25">
      <c r="A164" s="137" t="s">
        <v>264</v>
      </c>
      <c r="B164" s="137" t="s">
        <v>365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0.46</v>
      </c>
      <c r="I164" s="138">
        <v>0.01</v>
      </c>
      <c r="J164" s="138">
        <v>22.48</v>
      </c>
      <c r="K164" s="138">
        <v>0.06</v>
      </c>
    </row>
    <row r="165" spans="1:11" x14ac:dyDescent="0.25">
      <c r="A165" s="139" t="s">
        <v>264</v>
      </c>
      <c r="B165" s="139" t="s">
        <v>365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12.62</v>
      </c>
      <c r="I165" s="140">
        <v>0.12</v>
      </c>
      <c r="J165" s="140">
        <v>22.48</v>
      </c>
      <c r="K165" s="140">
        <v>0.06</v>
      </c>
    </row>
    <row r="166" spans="1:11" x14ac:dyDescent="0.25">
      <c r="A166" s="137" t="s">
        <v>264</v>
      </c>
      <c r="B166" s="137" t="s">
        <v>365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0.8</v>
      </c>
      <c r="I166" s="138">
        <v>0.01</v>
      </c>
      <c r="J166" s="138">
        <v>22.48</v>
      </c>
      <c r="K166" s="138">
        <v>0.06</v>
      </c>
    </row>
    <row r="167" spans="1:11" x14ac:dyDescent="0.25">
      <c r="A167" s="139" t="s">
        <v>264</v>
      </c>
      <c r="B167" s="139" t="s">
        <v>365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0.28999999999999998</v>
      </c>
      <c r="I167" s="140">
        <v>0.03</v>
      </c>
      <c r="J167" s="140">
        <v>22.48</v>
      </c>
      <c r="K167" s="140">
        <v>0.06</v>
      </c>
    </row>
    <row r="168" spans="1:11" x14ac:dyDescent="0.25">
      <c r="A168" s="137" t="s">
        <v>264</v>
      </c>
      <c r="B168" s="137" t="s">
        <v>365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0.17</v>
      </c>
      <c r="I168" s="138">
        <v>0.02</v>
      </c>
      <c r="J168" s="138">
        <v>22.48</v>
      </c>
      <c r="K168" s="138">
        <v>0.06</v>
      </c>
    </row>
    <row r="169" spans="1:11" x14ac:dyDescent="0.25">
      <c r="A169" s="139" t="s">
        <v>264</v>
      </c>
      <c r="B169" s="139" t="s">
        <v>365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8.15</v>
      </c>
      <c r="I169" s="140">
        <v>0.12</v>
      </c>
      <c r="J169" s="140">
        <v>22.48</v>
      </c>
      <c r="K169" s="140">
        <v>0.06</v>
      </c>
    </row>
    <row r="170" spans="1:11" x14ac:dyDescent="0.25">
      <c r="A170" s="137" t="s">
        <v>264</v>
      </c>
      <c r="B170" s="137" t="s">
        <v>365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365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365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4" t="s">
        <v>107</v>
      </c>
      <c r="B2" s="3" t="s">
        <v>108</v>
      </c>
    </row>
    <row r="3" spans="1:6" ht="15.75" thickBot="1" x14ac:dyDescent="0.3">
      <c r="A3" s="205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32" t="s">
        <v>115</v>
      </c>
      <c r="E6" s="233"/>
      <c r="F6" s="234"/>
      <c r="G6" s="232" t="s">
        <v>116</v>
      </c>
      <c r="H6" s="233"/>
      <c r="I6" s="234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32" t="s">
        <v>115</v>
      </c>
      <c r="E16" s="233"/>
      <c r="F16" s="234"/>
      <c r="G16" s="232" t="s">
        <v>116</v>
      </c>
      <c r="H16" s="233"/>
      <c r="I16" s="234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30" t="s">
        <v>56</v>
      </c>
      <c r="D1" s="218">
        <v>0.01</v>
      </c>
      <c r="E1" s="218">
        <v>4.09</v>
      </c>
      <c r="F1" s="218">
        <v>0.39</v>
      </c>
      <c r="G1" s="218">
        <v>4.0999999999999996</v>
      </c>
      <c r="H1" s="218">
        <v>0.45</v>
      </c>
      <c r="I1" s="218">
        <v>4.1100000000000003</v>
      </c>
      <c r="J1" s="218">
        <v>0.97</v>
      </c>
      <c r="K1" s="218">
        <v>4.1100000000000003</v>
      </c>
      <c r="L1" s="218">
        <v>1.77</v>
      </c>
      <c r="M1" s="218">
        <v>4.1399999999999997</v>
      </c>
      <c r="N1" s="218">
        <v>0.65</v>
      </c>
      <c r="O1" s="227">
        <v>4.12</v>
      </c>
    </row>
    <row r="2" spans="1:15" ht="15.75" x14ac:dyDescent="0.3">
      <c r="A2" s="5" t="s">
        <v>63</v>
      </c>
      <c r="B2" s="5" t="s">
        <v>29</v>
      </c>
      <c r="C2" s="231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28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9" t="s">
        <v>56</v>
      </c>
      <c r="D26" s="219">
        <v>0.16</v>
      </c>
      <c r="E26" s="219">
        <v>0.26</v>
      </c>
      <c r="F26" s="219">
        <v>1.55</v>
      </c>
      <c r="G26" s="219">
        <v>0.28000000000000003</v>
      </c>
      <c r="H26" s="219">
        <v>1.3</v>
      </c>
      <c r="I26" s="219">
        <v>0.28000000000000003</v>
      </c>
      <c r="J26" s="219">
        <v>4.5</v>
      </c>
      <c r="K26" s="219">
        <v>0.28000000000000003</v>
      </c>
      <c r="L26" s="219">
        <v>17.350000000000001</v>
      </c>
      <c r="M26" s="219">
        <v>0.28000000000000003</v>
      </c>
      <c r="N26" s="219">
        <v>4.0199999999999996</v>
      </c>
      <c r="O26" s="228">
        <v>0.28000000000000003</v>
      </c>
    </row>
    <row r="27" spans="1:15" ht="15.75" x14ac:dyDescent="0.3">
      <c r="A27" s="5" t="s">
        <v>95</v>
      </c>
      <c r="B27" s="5" t="s">
        <v>46</v>
      </c>
      <c r="C27" s="22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28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9" t="s">
        <v>165</v>
      </c>
      <c r="D30" s="219" t="s">
        <v>139</v>
      </c>
      <c r="E30" s="219" t="s">
        <v>139</v>
      </c>
      <c r="F30" s="219" t="s">
        <v>139</v>
      </c>
      <c r="G30" s="219" t="s">
        <v>139</v>
      </c>
      <c r="H30" s="219">
        <v>0</v>
      </c>
      <c r="I30" s="219">
        <v>7.34</v>
      </c>
      <c r="J30" s="219">
        <v>0.01</v>
      </c>
      <c r="K30" s="219">
        <v>7.34</v>
      </c>
      <c r="L30" s="219">
        <v>0.01</v>
      </c>
      <c r="M30" s="219">
        <v>7.34</v>
      </c>
      <c r="N30" s="219">
        <v>0.01</v>
      </c>
      <c r="O30" s="228">
        <v>7.34</v>
      </c>
    </row>
    <row r="31" spans="1:15" ht="15.75" x14ac:dyDescent="0.3">
      <c r="A31" s="5" t="s">
        <v>69</v>
      </c>
      <c r="B31" s="5" t="s">
        <v>49</v>
      </c>
      <c r="C31" s="22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28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N26:N27"/>
    <mergeCell ref="O1:O2"/>
    <mergeCell ref="I1:I2"/>
    <mergeCell ref="J1:J2"/>
    <mergeCell ref="K1:K2"/>
    <mergeCell ref="L1:L2"/>
    <mergeCell ref="M1:M2"/>
    <mergeCell ref="N1:N2"/>
    <mergeCell ref="H1:H2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1"/>
  <sheetViews>
    <sheetView workbookViewId="0">
      <selection activeCell="C25" sqref="C25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1.3</v>
      </c>
      <c r="E2" s="138"/>
      <c r="F2" s="138"/>
      <c r="G2" s="138"/>
      <c r="H2" s="138">
        <v>979.27</v>
      </c>
      <c r="I2" s="138">
        <v>0.56999999999999995</v>
      </c>
      <c r="J2" s="138">
        <v>659216.28</v>
      </c>
    </row>
    <row r="3" spans="1:10" x14ac:dyDescent="0.25">
      <c r="A3" s="139" t="s">
        <v>67</v>
      </c>
      <c r="B3" s="139" t="s">
        <v>28</v>
      </c>
      <c r="C3" s="140"/>
      <c r="D3" s="140">
        <v>6.67</v>
      </c>
      <c r="E3" s="140"/>
      <c r="F3" s="140"/>
      <c r="G3" s="140"/>
      <c r="H3" s="140">
        <v>7033.68</v>
      </c>
      <c r="I3" s="140">
        <v>4.07</v>
      </c>
      <c r="J3" s="140">
        <v>4734861.67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51.01</v>
      </c>
      <c r="I4" s="138">
        <v>0.03</v>
      </c>
      <c r="J4" s="138">
        <v>34341.32</v>
      </c>
    </row>
    <row r="5" spans="1:10" x14ac:dyDescent="0.25">
      <c r="A5" s="139" t="s">
        <v>95</v>
      </c>
      <c r="B5" s="139" t="s">
        <v>28</v>
      </c>
      <c r="C5" s="140"/>
      <c r="D5" s="140">
        <v>2.34</v>
      </c>
      <c r="E5" s="140"/>
      <c r="F5" s="140"/>
      <c r="G5" s="140"/>
      <c r="H5" s="140">
        <v>1221.5899999999999</v>
      </c>
      <c r="I5" s="140">
        <v>0.71</v>
      </c>
      <c r="J5" s="140">
        <v>822338.34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8.33</v>
      </c>
      <c r="I6" s="138">
        <v>0</v>
      </c>
      <c r="J6" s="138">
        <v>5609.24</v>
      </c>
    </row>
    <row r="7" spans="1:10" x14ac:dyDescent="0.25">
      <c r="A7" s="139" t="s">
        <v>216</v>
      </c>
      <c r="B7" s="139" t="s">
        <v>28</v>
      </c>
      <c r="C7" s="140"/>
      <c r="D7" s="140">
        <v>10.33</v>
      </c>
      <c r="E7" s="140"/>
      <c r="F7" s="140"/>
      <c r="G7" s="140"/>
      <c r="H7" s="140">
        <v>9293.89</v>
      </c>
      <c r="I7" s="140">
        <v>5.38</v>
      </c>
      <c r="J7" s="140">
        <v>6256366.8399999999</v>
      </c>
    </row>
    <row r="8" spans="1:10" x14ac:dyDescent="0.25">
      <c r="A8" s="137" t="s">
        <v>127</v>
      </c>
      <c r="B8" s="137" t="s">
        <v>28</v>
      </c>
      <c r="C8" s="138"/>
      <c r="D8" s="138">
        <v>0</v>
      </c>
      <c r="E8" s="138"/>
      <c r="F8" s="138"/>
      <c r="G8" s="138"/>
      <c r="H8" s="138">
        <v>12.09</v>
      </c>
      <c r="I8" s="138">
        <v>0.01</v>
      </c>
      <c r="J8" s="138">
        <v>8138.4</v>
      </c>
    </row>
    <row r="9" spans="1:10" x14ac:dyDescent="0.25">
      <c r="A9" s="139" t="s">
        <v>77</v>
      </c>
      <c r="B9" s="139" t="s">
        <v>28</v>
      </c>
      <c r="C9" s="140"/>
      <c r="D9" s="140">
        <v>12.81</v>
      </c>
      <c r="E9" s="140"/>
      <c r="F9" s="140"/>
      <c r="G9" s="140"/>
      <c r="H9" s="140">
        <v>12709.18</v>
      </c>
      <c r="I9" s="140">
        <v>7.35</v>
      </c>
      <c r="J9" s="140">
        <v>8555438.5800000001</v>
      </c>
    </row>
    <row r="10" spans="1:10" x14ac:dyDescent="0.25">
      <c r="A10" s="137" t="s">
        <v>79</v>
      </c>
      <c r="B10" s="137" t="s">
        <v>28</v>
      </c>
      <c r="C10" s="138"/>
      <c r="D10" s="138">
        <v>19.16</v>
      </c>
      <c r="E10" s="138"/>
      <c r="F10" s="138"/>
      <c r="G10" s="138"/>
      <c r="H10" s="138">
        <v>20946.48</v>
      </c>
      <c r="I10" s="138">
        <v>12.12</v>
      </c>
      <c r="J10" s="138">
        <v>14100544.699999999</v>
      </c>
    </row>
    <row r="11" spans="1:10" x14ac:dyDescent="0.25">
      <c r="A11" s="139" t="s">
        <v>217</v>
      </c>
      <c r="B11" s="139" t="s">
        <v>28</v>
      </c>
      <c r="C11" s="140"/>
      <c r="D11" s="140">
        <v>31.98</v>
      </c>
      <c r="E11" s="140"/>
      <c r="F11" s="140"/>
      <c r="G11" s="140"/>
      <c r="H11" s="140">
        <v>33667.75</v>
      </c>
      <c r="I11" s="140">
        <v>19.48</v>
      </c>
      <c r="J11" s="140">
        <v>22664121.68</v>
      </c>
    </row>
    <row r="12" spans="1:10" x14ac:dyDescent="0.25">
      <c r="A12" s="137" t="s">
        <v>73</v>
      </c>
      <c r="B12" s="137" t="s">
        <v>28</v>
      </c>
      <c r="C12" s="138"/>
      <c r="D12" s="138">
        <v>0.15</v>
      </c>
      <c r="E12" s="138"/>
      <c r="F12" s="138"/>
      <c r="G12" s="138"/>
      <c r="H12" s="138">
        <v>237.66</v>
      </c>
      <c r="I12" s="138">
        <v>0.14000000000000001</v>
      </c>
      <c r="J12" s="138">
        <v>159983.76</v>
      </c>
    </row>
    <row r="13" spans="1:10" x14ac:dyDescent="0.25">
      <c r="A13" s="139" t="s">
        <v>81</v>
      </c>
      <c r="B13" s="139" t="s">
        <v>28</v>
      </c>
      <c r="C13" s="140"/>
      <c r="D13" s="140">
        <v>0.02</v>
      </c>
      <c r="E13" s="140"/>
      <c r="F13" s="140"/>
      <c r="G13" s="140"/>
      <c r="H13" s="140">
        <v>26.12</v>
      </c>
      <c r="I13" s="140">
        <v>0.02</v>
      </c>
      <c r="J13" s="140">
        <v>17580.88</v>
      </c>
    </row>
    <row r="14" spans="1:10" x14ac:dyDescent="0.25">
      <c r="A14" s="137" t="s">
        <v>218</v>
      </c>
      <c r="B14" s="137" t="s">
        <v>28</v>
      </c>
      <c r="C14" s="138"/>
      <c r="D14" s="138">
        <v>0.16</v>
      </c>
      <c r="E14" s="138"/>
      <c r="F14" s="138"/>
      <c r="G14" s="138"/>
      <c r="H14" s="138">
        <v>263.77</v>
      </c>
      <c r="I14" s="138">
        <v>0.15</v>
      </c>
      <c r="J14" s="138">
        <v>177564.64</v>
      </c>
    </row>
    <row r="15" spans="1:10" x14ac:dyDescent="0.25">
      <c r="A15" s="139" t="s">
        <v>40</v>
      </c>
      <c r="B15" s="139" t="s">
        <v>28</v>
      </c>
      <c r="C15" s="140"/>
      <c r="D15" s="140">
        <v>42.47</v>
      </c>
      <c r="E15" s="140"/>
      <c r="F15" s="140"/>
      <c r="G15" s="140"/>
      <c r="H15" s="140">
        <v>43225.42</v>
      </c>
      <c r="I15" s="140">
        <v>25.01</v>
      </c>
      <c r="J15" s="140">
        <v>29098053.16</v>
      </c>
    </row>
    <row r="16" spans="1:10" x14ac:dyDescent="0.25">
      <c r="A16" s="137" t="s">
        <v>228</v>
      </c>
      <c r="B16" s="137" t="s">
        <v>28</v>
      </c>
      <c r="C16" s="138"/>
      <c r="D16" s="138">
        <v>0.21</v>
      </c>
      <c r="E16" s="138"/>
      <c r="F16" s="138"/>
      <c r="G16" s="138"/>
      <c r="H16" s="138">
        <v>1289.77</v>
      </c>
      <c r="I16" s="138">
        <v>0.75</v>
      </c>
      <c r="J16" s="138">
        <v>868234.4</v>
      </c>
    </row>
    <row r="17" spans="1:10" x14ac:dyDescent="0.25">
      <c r="A17" s="139" t="s">
        <v>71</v>
      </c>
      <c r="B17" s="139" t="s">
        <v>28</v>
      </c>
      <c r="C17" s="140"/>
      <c r="D17" s="140">
        <v>15.46</v>
      </c>
      <c r="E17" s="140"/>
      <c r="F17" s="140"/>
      <c r="G17" s="140"/>
      <c r="H17" s="140">
        <v>16743.09</v>
      </c>
      <c r="I17" s="140">
        <v>9.69</v>
      </c>
      <c r="J17" s="140">
        <v>11270948.99</v>
      </c>
    </row>
    <row r="18" spans="1:10" x14ac:dyDescent="0.25">
      <c r="A18" s="137" t="s">
        <v>153</v>
      </c>
      <c r="B18" s="137" t="s">
        <v>28</v>
      </c>
      <c r="C18" s="138"/>
      <c r="D18" s="138">
        <v>0.04</v>
      </c>
      <c r="E18" s="138"/>
      <c r="F18" s="138"/>
      <c r="G18" s="138"/>
      <c r="H18" s="138">
        <v>129.72999999999999</v>
      </c>
      <c r="I18" s="138">
        <v>0.08</v>
      </c>
      <c r="J18" s="138">
        <v>87331.8</v>
      </c>
    </row>
    <row r="19" spans="1:10" x14ac:dyDescent="0.25">
      <c r="A19" s="139" t="s">
        <v>75</v>
      </c>
      <c r="B19" s="139" t="s">
        <v>28</v>
      </c>
      <c r="C19" s="140"/>
      <c r="D19" s="140">
        <v>2.09</v>
      </c>
      <c r="E19" s="140"/>
      <c r="F19" s="140"/>
      <c r="G19" s="140"/>
      <c r="H19" s="140">
        <v>2743.7</v>
      </c>
      <c r="I19" s="140">
        <v>1.59</v>
      </c>
      <c r="J19" s="140">
        <v>1846977.07</v>
      </c>
    </row>
    <row r="20" spans="1:10" x14ac:dyDescent="0.25">
      <c r="A20" s="137" t="s">
        <v>87</v>
      </c>
      <c r="B20" s="137" t="s">
        <v>28</v>
      </c>
      <c r="C20" s="138"/>
      <c r="D20" s="138">
        <v>19.93</v>
      </c>
      <c r="E20" s="138"/>
      <c r="F20" s="138"/>
      <c r="G20" s="138"/>
      <c r="H20" s="138">
        <v>11591.28</v>
      </c>
      <c r="I20" s="138">
        <v>6.71</v>
      </c>
      <c r="J20" s="138">
        <v>7802905.0499999998</v>
      </c>
    </row>
    <row r="21" spans="1:10" x14ac:dyDescent="0.25">
      <c r="A21" s="139" t="s">
        <v>93</v>
      </c>
      <c r="B21" s="139" t="s">
        <v>28</v>
      </c>
      <c r="C21" s="140"/>
      <c r="D21" s="140">
        <v>0.33</v>
      </c>
      <c r="E21" s="140"/>
      <c r="F21" s="140"/>
      <c r="G21" s="140"/>
      <c r="H21" s="140">
        <v>768.23</v>
      </c>
      <c r="I21" s="140">
        <v>0.44</v>
      </c>
      <c r="J21" s="140">
        <v>517148.41</v>
      </c>
    </row>
    <row r="22" spans="1:10" x14ac:dyDescent="0.25">
      <c r="A22" s="137" t="s">
        <v>229</v>
      </c>
      <c r="B22" s="137" t="s">
        <v>28</v>
      </c>
      <c r="C22" s="138"/>
      <c r="D22" s="138">
        <v>0.02</v>
      </c>
      <c r="E22" s="138"/>
      <c r="F22" s="138"/>
      <c r="G22" s="138"/>
      <c r="H22" s="138">
        <v>3.49</v>
      </c>
      <c r="I22" s="138">
        <v>0</v>
      </c>
      <c r="J22" s="138">
        <v>2350.4899999999998</v>
      </c>
    </row>
    <row r="23" spans="1:10" x14ac:dyDescent="0.25">
      <c r="A23" s="139" t="s">
        <v>230</v>
      </c>
      <c r="B23" s="139" t="s">
        <v>28</v>
      </c>
      <c r="C23" s="140"/>
      <c r="D23" s="140">
        <v>0.08</v>
      </c>
      <c r="E23" s="140"/>
      <c r="F23" s="140"/>
      <c r="G23" s="140"/>
      <c r="H23" s="140">
        <v>158.24</v>
      </c>
      <c r="I23" s="140">
        <v>0.09</v>
      </c>
      <c r="J23" s="140">
        <v>106522.78</v>
      </c>
    </row>
    <row r="24" spans="1:10" x14ac:dyDescent="0.25">
      <c r="A24" s="137" t="s">
        <v>48</v>
      </c>
      <c r="B24" s="137" t="s">
        <v>28</v>
      </c>
      <c r="C24" s="138"/>
      <c r="D24" s="138">
        <v>38.159999999999997</v>
      </c>
      <c r="E24" s="138"/>
      <c r="F24" s="138"/>
      <c r="G24" s="138"/>
      <c r="H24" s="138">
        <v>33427.54</v>
      </c>
      <c r="I24" s="138">
        <v>19.34</v>
      </c>
      <c r="J24" s="138">
        <v>22502418.989999998</v>
      </c>
    </row>
    <row r="25" spans="1:10" x14ac:dyDescent="0.25">
      <c r="A25" s="139" t="s">
        <v>228</v>
      </c>
      <c r="B25" s="139" t="s">
        <v>28</v>
      </c>
      <c r="C25" s="140"/>
      <c r="D25" s="140">
        <v>0.9</v>
      </c>
      <c r="E25" s="140"/>
      <c r="F25" s="140"/>
      <c r="G25" s="140"/>
      <c r="H25" s="140">
        <v>12333.64</v>
      </c>
      <c r="I25" s="140">
        <v>7.14</v>
      </c>
      <c r="J25" s="140">
        <v>8302637.7400000002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26.65</v>
      </c>
      <c r="I26" s="138">
        <v>0.02</v>
      </c>
      <c r="J26" s="138">
        <v>17937.349999999999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8.56</v>
      </c>
      <c r="I27" s="140">
        <v>0</v>
      </c>
      <c r="J27" s="140">
        <v>5761.62</v>
      </c>
    </row>
    <row r="28" spans="1:10" x14ac:dyDescent="0.25">
      <c r="A28" s="137" t="s">
        <v>65</v>
      </c>
      <c r="B28" s="137" t="s">
        <v>28</v>
      </c>
      <c r="C28" s="138"/>
      <c r="D28" s="138">
        <v>0.04</v>
      </c>
      <c r="E28" s="138"/>
      <c r="F28" s="138"/>
      <c r="G28" s="138"/>
      <c r="H28" s="138">
        <v>48</v>
      </c>
      <c r="I28" s="138">
        <v>0.03</v>
      </c>
      <c r="J28" s="138">
        <v>32309.05</v>
      </c>
    </row>
    <row r="29" spans="1:10" x14ac:dyDescent="0.25">
      <c r="A29" s="139" t="s">
        <v>85</v>
      </c>
      <c r="B29" s="139" t="s">
        <v>28</v>
      </c>
      <c r="C29" s="140"/>
      <c r="D29" s="140">
        <v>7.07</v>
      </c>
      <c r="E29" s="140"/>
      <c r="F29" s="140"/>
      <c r="G29" s="140"/>
      <c r="H29" s="140">
        <v>10503.38</v>
      </c>
      <c r="I29" s="140">
        <v>6.08</v>
      </c>
      <c r="J29" s="140">
        <v>7070561.1799999997</v>
      </c>
    </row>
    <row r="30" spans="1:10" x14ac:dyDescent="0.25">
      <c r="A30" s="137" t="s">
        <v>364</v>
      </c>
      <c r="B30" s="137" t="s">
        <v>28</v>
      </c>
      <c r="C30" s="138"/>
      <c r="D30" s="138">
        <v>0</v>
      </c>
      <c r="E30" s="138"/>
      <c r="F30" s="138"/>
      <c r="G30" s="138"/>
      <c r="H30" s="138">
        <v>0.02</v>
      </c>
      <c r="I30" s="138">
        <v>0</v>
      </c>
      <c r="J30" s="138">
        <v>11.06</v>
      </c>
    </row>
    <row r="31" spans="1:10" x14ac:dyDescent="0.25">
      <c r="A31" s="139" t="s">
        <v>43</v>
      </c>
      <c r="B31" s="139" t="s">
        <v>28</v>
      </c>
      <c r="C31" s="140"/>
      <c r="D31" s="140">
        <v>8.01</v>
      </c>
      <c r="E31" s="140"/>
      <c r="F31" s="140"/>
      <c r="G31" s="140"/>
      <c r="H31" s="140">
        <v>22920.240000000002</v>
      </c>
      <c r="I31" s="140">
        <v>13.26</v>
      </c>
      <c r="J31" s="140">
        <v>15429218.01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87.14</v>
      </c>
      <c r="I32" s="138">
        <v>0.05</v>
      </c>
      <c r="J32" s="138">
        <v>58659.23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2981.7</v>
      </c>
      <c r="I33" s="140">
        <v>1.72</v>
      </c>
      <c r="J33" s="140">
        <v>2007193.5</v>
      </c>
    </row>
    <row r="34" spans="1:10" x14ac:dyDescent="0.25">
      <c r="A34" s="137" t="s">
        <v>234</v>
      </c>
      <c r="B34" s="137" t="s">
        <v>28</v>
      </c>
      <c r="C34" s="138"/>
      <c r="D34" s="138">
        <v>0.11</v>
      </c>
      <c r="E34" s="138"/>
      <c r="F34" s="138"/>
      <c r="G34" s="138"/>
      <c r="H34" s="138">
        <v>94.22</v>
      </c>
      <c r="I34" s="138">
        <v>0.05</v>
      </c>
      <c r="J34" s="138">
        <v>63425.7</v>
      </c>
    </row>
    <row r="35" spans="1:10" x14ac:dyDescent="0.25">
      <c r="A35" s="139" t="s">
        <v>235</v>
      </c>
      <c r="B35" s="139" t="s">
        <v>28</v>
      </c>
      <c r="C35" s="140"/>
      <c r="D35" s="140">
        <v>0</v>
      </c>
      <c r="E35" s="140"/>
      <c r="F35" s="140"/>
      <c r="G35" s="140"/>
      <c r="H35" s="140">
        <v>18.47</v>
      </c>
      <c r="I35" s="140">
        <v>0.01</v>
      </c>
      <c r="J35" s="140">
        <v>12436.01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3.08</v>
      </c>
      <c r="I36" s="138">
        <v>0</v>
      </c>
      <c r="J36" s="138">
        <v>2072.14</v>
      </c>
    </row>
    <row r="37" spans="1:10" x14ac:dyDescent="0.25">
      <c r="A37" s="139" t="s">
        <v>187</v>
      </c>
      <c r="B37" s="139" t="s">
        <v>28</v>
      </c>
      <c r="C37" s="140"/>
      <c r="D37" s="140">
        <v>0.11</v>
      </c>
      <c r="E37" s="140"/>
      <c r="F37" s="140"/>
      <c r="G37" s="140"/>
      <c r="H37" s="140">
        <v>3184.61</v>
      </c>
      <c r="I37" s="140">
        <v>1.84</v>
      </c>
      <c r="J37" s="140">
        <v>2143786.59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19.23</v>
      </c>
      <c r="I38" s="138">
        <v>0.01</v>
      </c>
      <c r="J38" s="138">
        <v>12945.92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55.46</v>
      </c>
      <c r="I39" s="140">
        <v>0.03</v>
      </c>
      <c r="J39" s="140">
        <v>37336.230000000003</v>
      </c>
    </row>
    <row r="40" spans="1:10" x14ac:dyDescent="0.25">
      <c r="A40" s="137" t="s">
        <v>69</v>
      </c>
      <c r="B40" s="137" t="s">
        <v>28</v>
      </c>
      <c r="C40" s="138"/>
      <c r="D40" s="138">
        <v>0.15</v>
      </c>
      <c r="E40" s="138"/>
      <c r="F40" s="138"/>
      <c r="G40" s="138"/>
      <c r="H40" s="138">
        <v>228.14</v>
      </c>
      <c r="I40" s="138">
        <v>0.13</v>
      </c>
      <c r="J40" s="138">
        <v>153574.06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660.2</v>
      </c>
      <c r="I41" s="140">
        <v>0.38</v>
      </c>
      <c r="J41" s="140">
        <v>444428.12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3857.51</v>
      </c>
      <c r="I42" s="138">
        <v>2.23</v>
      </c>
      <c r="J42" s="138">
        <v>2596759.0699999998</v>
      </c>
    </row>
    <row r="43" spans="1:10" x14ac:dyDescent="0.25">
      <c r="A43" s="139" t="s">
        <v>240</v>
      </c>
      <c r="B43" s="139" t="s">
        <v>28</v>
      </c>
      <c r="C43" s="140"/>
      <c r="D43" s="140">
        <v>0.2</v>
      </c>
      <c r="E43" s="140"/>
      <c r="F43" s="140"/>
      <c r="G43" s="140"/>
      <c r="H43" s="140">
        <v>290.55</v>
      </c>
      <c r="I43" s="140">
        <v>0.17</v>
      </c>
      <c r="J43" s="140">
        <v>195591.94</v>
      </c>
    </row>
    <row r="44" spans="1:10" x14ac:dyDescent="0.25">
      <c r="A44" s="137" t="s">
        <v>241</v>
      </c>
      <c r="B44" s="137" t="s">
        <v>28</v>
      </c>
      <c r="C44" s="138"/>
      <c r="D44" s="138">
        <v>0</v>
      </c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2.4700000000000002</v>
      </c>
      <c r="I45" s="140">
        <v>0</v>
      </c>
      <c r="J45" s="140">
        <v>1664.72</v>
      </c>
    </row>
    <row r="46" spans="1:10" x14ac:dyDescent="0.25">
      <c r="A46" s="137" t="s">
        <v>243</v>
      </c>
      <c r="B46" s="137" t="s">
        <v>28</v>
      </c>
      <c r="C46" s="138"/>
      <c r="D46" s="138">
        <v>3.02</v>
      </c>
      <c r="E46" s="138"/>
      <c r="F46" s="138"/>
      <c r="G46" s="138"/>
      <c r="H46" s="138">
        <v>20758.669999999998</v>
      </c>
      <c r="I46" s="138">
        <v>12.01</v>
      </c>
      <c r="J46" s="138">
        <v>13974116.710000001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29902.09</v>
      </c>
      <c r="I47" s="140">
        <v>17.3</v>
      </c>
      <c r="J47" s="140">
        <v>20129188.02</v>
      </c>
    </row>
    <row r="48" spans="1:10" x14ac:dyDescent="0.25">
      <c r="A48" s="137" t="s">
        <v>89</v>
      </c>
      <c r="B48" s="137" t="s">
        <v>28</v>
      </c>
      <c r="C48" s="138"/>
      <c r="D48" s="138">
        <v>6.15</v>
      </c>
      <c r="E48" s="138"/>
      <c r="F48" s="138"/>
      <c r="G48" s="138"/>
      <c r="H48" s="138">
        <v>6299.11</v>
      </c>
      <c r="I48" s="138">
        <v>3.64</v>
      </c>
      <c r="J48" s="138">
        <v>4240372.7300000004</v>
      </c>
    </row>
    <row r="49" spans="1:10" x14ac:dyDescent="0.25">
      <c r="A49" s="139" t="s">
        <v>245</v>
      </c>
      <c r="B49" s="139" t="s">
        <v>28</v>
      </c>
      <c r="C49" s="140"/>
      <c r="D49" s="140">
        <v>1.22</v>
      </c>
      <c r="E49" s="140"/>
      <c r="F49" s="140"/>
      <c r="G49" s="140"/>
      <c r="H49" s="140">
        <v>6817.94</v>
      </c>
      <c r="I49" s="140">
        <v>3.94</v>
      </c>
      <c r="J49" s="140">
        <v>4589634.28</v>
      </c>
    </row>
    <row r="50" spans="1:10" x14ac:dyDescent="0.25">
      <c r="A50" s="137" t="s">
        <v>246</v>
      </c>
      <c r="B50" s="137" t="s">
        <v>28</v>
      </c>
      <c r="C50" s="138"/>
      <c r="D50" s="138">
        <v>0.2</v>
      </c>
      <c r="E50" s="138"/>
      <c r="F50" s="138"/>
      <c r="G50" s="138"/>
      <c r="H50" s="138">
        <v>235.44</v>
      </c>
      <c r="I50" s="138">
        <v>0.14000000000000001</v>
      </c>
      <c r="J50" s="138">
        <v>158493.76000000001</v>
      </c>
    </row>
    <row r="51" spans="1:10" x14ac:dyDescent="0.25">
      <c r="A51" s="139" t="s">
        <v>247</v>
      </c>
      <c r="B51" s="139" t="s">
        <v>28</v>
      </c>
      <c r="C51" s="140"/>
      <c r="D51" s="140"/>
      <c r="E51" s="140"/>
      <c r="F51" s="140"/>
      <c r="G51" s="140"/>
      <c r="H51" s="140">
        <v>0.21</v>
      </c>
      <c r="I51" s="140">
        <v>0</v>
      </c>
      <c r="J51" s="140">
        <v>143.07</v>
      </c>
    </row>
    <row r="52" spans="1:10" x14ac:dyDescent="0.25">
      <c r="A52" s="137" t="s">
        <v>99</v>
      </c>
      <c r="B52" s="137" t="s">
        <v>28</v>
      </c>
      <c r="C52" s="138"/>
      <c r="D52" s="138">
        <v>0.06</v>
      </c>
      <c r="E52" s="138"/>
      <c r="F52" s="138"/>
      <c r="G52" s="138"/>
      <c r="H52" s="138">
        <v>67.14</v>
      </c>
      <c r="I52" s="138">
        <v>0.04</v>
      </c>
      <c r="J52" s="138">
        <v>45196.28</v>
      </c>
    </row>
    <row r="53" spans="1:10" x14ac:dyDescent="0.25">
      <c r="A53" s="139" t="s">
        <v>248</v>
      </c>
      <c r="B53" s="139" t="s">
        <v>28</v>
      </c>
      <c r="C53" s="140"/>
      <c r="D53" s="140">
        <v>0.02</v>
      </c>
      <c r="E53" s="140"/>
      <c r="F53" s="140"/>
      <c r="G53" s="140"/>
      <c r="H53" s="140">
        <v>44.55</v>
      </c>
      <c r="I53" s="140">
        <v>0.03</v>
      </c>
      <c r="J53" s="140">
        <v>29992.78</v>
      </c>
    </row>
    <row r="54" spans="1:10" x14ac:dyDescent="0.25">
      <c r="A54" s="137" t="s">
        <v>249</v>
      </c>
      <c r="B54" s="137" t="s">
        <v>28</v>
      </c>
      <c r="C54" s="138"/>
      <c r="D54" s="138">
        <v>0.01</v>
      </c>
      <c r="E54" s="138"/>
      <c r="F54" s="138"/>
      <c r="G54" s="138"/>
      <c r="H54" s="138">
        <v>-18.57</v>
      </c>
      <c r="I54" s="138">
        <v>-0.01</v>
      </c>
      <c r="J54" s="138">
        <v>-12497.63</v>
      </c>
    </row>
    <row r="55" spans="1:10" x14ac:dyDescent="0.25">
      <c r="A55" s="139" t="s">
        <v>52</v>
      </c>
      <c r="B55" s="139" t="s">
        <v>28</v>
      </c>
      <c r="C55" s="140"/>
      <c r="D55" s="140">
        <v>11.03</v>
      </c>
      <c r="E55" s="140"/>
      <c r="F55" s="140"/>
      <c r="G55" s="140"/>
      <c r="H55" s="140">
        <v>69220.17</v>
      </c>
      <c r="I55" s="140">
        <v>40.04</v>
      </c>
      <c r="J55" s="140">
        <v>46596940.07</v>
      </c>
    </row>
    <row r="56" spans="1:10" x14ac:dyDescent="0.25">
      <c r="A56" s="137" t="s">
        <v>250</v>
      </c>
      <c r="B56" s="137" t="s">
        <v>28</v>
      </c>
      <c r="C56" s="138"/>
      <c r="D56" s="138">
        <v>7.0000000000000007E-2</v>
      </c>
      <c r="E56" s="138"/>
      <c r="F56" s="138"/>
      <c r="G56" s="138"/>
      <c r="H56" s="138">
        <v>452.71</v>
      </c>
      <c r="I56" s="138">
        <v>0.26</v>
      </c>
      <c r="J56" s="138">
        <v>304750.09000000003</v>
      </c>
    </row>
    <row r="57" spans="1:10" x14ac:dyDescent="0.25">
      <c r="A57" s="139" t="s">
        <v>251</v>
      </c>
      <c r="B57" s="139" t="s">
        <v>28</v>
      </c>
      <c r="C57" s="140"/>
      <c r="D57" s="140">
        <v>0.08</v>
      </c>
      <c r="E57" s="140"/>
      <c r="F57" s="140"/>
      <c r="G57" s="140"/>
      <c r="H57" s="140">
        <v>370.06</v>
      </c>
      <c r="I57" s="140">
        <v>0.21</v>
      </c>
      <c r="J57" s="140">
        <v>249112.73</v>
      </c>
    </row>
    <row r="58" spans="1:10" x14ac:dyDescent="0.25">
      <c r="A58" s="137" t="s">
        <v>252</v>
      </c>
      <c r="B58" s="137" t="s">
        <v>28</v>
      </c>
      <c r="C58" s="138"/>
      <c r="D58" s="138">
        <v>0.06</v>
      </c>
      <c r="E58" s="138"/>
      <c r="F58" s="138"/>
      <c r="G58" s="138"/>
      <c r="H58" s="138">
        <v>59.83</v>
      </c>
      <c r="I58" s="138">
        <v>0.03</v>
      </c>
      <c r="J58" s="138">
        <v>40274.9</v>
      </c>
    </row>
    <row r="59" spans="1:10" x14ac:dyDescent="0.25">
      <c r="A59" s="139" t="s">
        <v>204</v>
      </c>
      <c r="B59" s="139" t="s">
        <v>28</v>
      </c>
      <c r="C59" s="140"/>
      <c r="D59" s="140">
        <v>0.21</v>
      </c>
      <c r="E59" s="140"/>
      <c r="F59" s="140"/>
      <c r="G59" s="140"/>
      <c r="H59" s="140">
        <v>882.6</v>
      </c>
      <c r="I59" s="140">
        <v>0.51</v>
      </c>
      <c r="J59" s="140">
        <v>594137.72</v>
      </c>
    </row>
    <row r="60" spans="1:10" x14ac:dyDescent="0.25">
      <c r="A60" s="137" t="s">
        <v>205</v>
      </c>
      <c r="B60" s="137" t="s">
        <v>28</v>
      </c>
      <c r="C60" s="138"/>
      <c r="D60" s="138"/>
      <c r="E60" s="138">
        <v>23943588.100000001</v>
      </c>
      <c r="F60" s="138"/>
      <c r="G60" s="138"/>
      <c r="H60" s="138">
        <v>172860.58</v>
      </c>
      <c r="I60" s="138">
        <v>100</v>
      </c>
      <c r="J60" s="138">
        <v>116364554.53</v>
      </c>
    </row>
    <row r="61" spans="1:10" x14ac:dyDescent="0.25">
      <c r="A61" t="s">
        <v>206</v>
      </c>
      <c r="B61" t="s">
        <v>28</v>
      </c>
      <c r="C61">
        <v>35568.410000000003</v>
      </c>
      <c r="H61">
        <v>172860.58</v>
      </c>
      <c r="I61">
        <v>100</v>
      </c>
      <c r="J61">
        <v>116364554.53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B14" sqref="B14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</v>
      </c>
      <c r="J2" s="138"/>
      <c r="K2" s="138">
        <v>1.04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1.3</v>
      </c>
      <c r="E3" s="140"/>
      <c r="F3" s="140">
        <v>3.9</v>
      </c>
      <c r="G3" s="140"/>
      <c r="H3" s="140"/>
      <c r="I3" s="140">
        <v>0.56999999999999995</v>
      </c>
      <c r="J3" s="140"/>
      <c r="K3" s="140">
        <v>3.92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0.03</v>
      </c>
      <c r="E4" s="138"/>
      <c r="F4" s="138">
        <v>5.74</v>
      </c>
      <c r="G4" s="138"/>
      <c r="H4" s="138"/>
      <c r="I4" s="138">
        <v>0.01</v>
      </c>
      <c r="J4" s="138"/>
      <c r="K4" s="138">
        <v>5.8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0.01</v>
      </c>
      <c r="E5" s="140"/>
      <c r="F5" s="140">
        <v>2.95</v>
      </c>
      <c r="G5" s="140"/>
      <c r="H5" s="140"/>
      <c r="I5" s="140">
        <v>0.02</v>
      </c>
      <c r="J5" s="140"/>
      <c r="K5" s="140">
        <v>3.28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6.67</v>
      </c>
      <c r="E6" s="138"/>
      <c r="F6" s="138">
        <v>1.18</v>
      </c>
      <c r="G6" s="138"/>
      <c r="H6" s="138"/>
      <c r="I6" s="138">
        <v>4.07</v>
      </c>
      <c r="J6" s="138"/>
      <c r="K6" s="138">
        <v>1.25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</v>
      </c>
      <c r="E7" s="140"/>
      <c r="F7" s="140">
        <v>0.64</v>
      </c>
      <c r="G7" s="140"/>
      <c r="H7" s="140"/>
      <c r="I7" s="140">
        <v>0</v>
      </c>
      <c r="J7" s="140"/>
      <c r="K7" s="140">
        <v>0.61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3.78</v>
      </c>
      <c r="G8" s="138"/>
      <c r="H8" s="138"/>
      <c r="I8" s="138">
        <v>0</v>
      </c>
      <c r="J8" s="138"/>
      <c r="K8" s="138">
        <v>3.78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</v>
      </c>
      <c r="E9" s="140"/>
      <c r="F9" s="140">
        <v>2.67</v>
      </c>
      <c r="G9" s="140"/>
      <c r="H9" s="140"/>
      <c r="I9" s="140">
        <v>0</v>
      </c>
      <c r="J9" s="140"/>
      <c r="K9" s="140">
        <v>2.62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0.54</v>
      </c>
      <c r="E10" s="138"/>
      <c r="F10" s="138">
        <v>4.92</v>
      </c>
      <c r="G10" s="138"/>
      <c r="H10" s="138"/>
      <c r="I10" s="138">
        <v>0.42</v>
      </c>
      <c r="J10" s="138"/>
      <c r="K10" s="138">
        <v>4.93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14.5</v>
      </c>
      <c r="E11" s="140"/>
      <c r="F11" s="140">
        <v>2.19</v>
      </c>
      <c r="G11" s="140"/>
      <c r="H11" s="140"/>
      <c r="I11" s="140">
        <v>9.07</v>
      </c>
      <c r="J11" s="140"/>
      <c r="K11" s="140">
        <v>2.16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0.42</v>
      </c>
      <c r="E12" s="138"/>
      <c r="F12" s="138">
        <v>2.61</v>
      </c>
      <c r="G12" s="138"/>
      <c r="H12" s="138"/>
      <c r="I12" s="138">
        <v>0.2</v>
      </c>
      <c r="J12" s="138"/>
      <c r="K12" s="138">
        <v>2.58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0.04</v>
      </c>
      <c r="E13" s="140"/>
      <c r="F13" s="140">
        <v>2.1</v>
      </c>
      <c r="G13" s="140"/>
      <c r="H13" s="140"/>
      <c r="I13" s="140">
        <v>0.08</v>
      </c>
      <c r="J13" s="140"/>
      <c r="K13" s="140">
        <v>2.14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0.15</v>
      </c>
      <c r="E14" s="138"/>
      <c r="F14" s="138">
        <v>2.34</v>
      </c>
      <c r="G14" s="138"/>
      <c r="H14" s="138"/>
      <c r="I14" s="138">
        <v>0.14000000000000001</v>
      </c>
      <c r="J14" s="138"/>
      <c r="K14" s="138">
        <v>2.39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2.09</v>
      </c>
      <c r="E15" s="140"/>
      <c r="F15" s="140">
        <v>2.68</v>
      </c>
      <c r="G15" s="140"/>
      <c r="H15" s="140"/>
      <c r="I15" s="140">
        <v>1.59</v>
      </c>
      <c r="J15" s="140"/>
      <c r="K15" s="140">
        <v>2.65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12.81</v>
      </c>
      <c r="E16" s="138"/>
      <c r="F16" s="138">
        <v>4.3499999999999996</v>
      </c>
      <c r="G16" s="138"/>
      <c r="H16" s="138"/>
      <c r="I16" s="138">
        <v>7.35</v>
      </c>
      <c r="J16" s="138"/>
      <c r="K16" s="138">
        <v>4.38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19.16</v>
      </c>
      <c r="E17" s="140"/>
      <c r="F17" s="140">
        <v>1.37</v>
      </c>
      <c r="G17" s="140"/>
      <c r="H17" s="140"/>
      <c r="I17" s="140">
        <v>12.12</v>
      </c>
      <c r="J17" s="140"/>
      <c r="K17" s="140">
        <v>1.43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0.02</v>
      </c>
      <c r="E18" s="138"/>
      <c r="F18" s="138">
        <v>3.16</v>
      </c>
      <c r="G18" s="138"/>
      <c r="H18" s="138"/>
      <c r="I18" s="138">
        <v>0.02</v>
      </c>
      <c r="J18" s="138"/>
      <c r="K18" s="138">
        <v>3.14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1.56</v>
      </c>
      <c r="G19" s="140"/>
      <c r="H19" s="140"/>
      <c r="I19" s="140">
        <v>0.03</v>
      </c>
      <c r="J19" s="140"/>
      <c r="K19" s="140">
        <v>1.37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0.09</v>
      </c>
      <c r="E20" s="138"/>
      <c r="F20" s="138">
        <v>10.33</v>
      </c>
      <c r="G20" s="138"/>
      <c r="H20" s="138"/>
      <c r="I20" s="138">
        <v>0.05</v>
      </c>
      <c r="J20" s="138"/>
      <c r="K20" s="138">
        <v>15.87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5.53</v>
      </c>
      <c r="E21" s="140"/>
      <c r="F21" s="140">
        <v>2.52</v>
      </c>
      <c r="G21" s="140"/>
      <c r="H21" s="140"/>
      <c r="I21" s="140">
        <v>4.92</v>
      </c>
      <c r="J21" s="140"/>
      <c r="K21" s="140">
        <v>2.5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1.45</v>
      </c>
      <c r="E22" s="138"/>
      <c r="F22" s="138">
        <v>3.7</v>
      </c>
      <c r="G22" s="138"/>
      <c r="H22" s="138"/>
      <c r="I22" s="138">
        <v>1.1100000000000001</v>
      </c>
      <c r="J22" s="138"/>
      <c r="K22" s="138">
        <v>3.88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0.33</v>
      </c>
      <c r="E23" s="140"/>
      <c r="F23" s="140">
        <v>3.1</v>
      </c>
      <c r="G23" s="140"/>
      <c r="H23" s="140"/>
      <c r="I23" s="140">
        <v>0.44</v>
      </c>
      <c r="J23" s="140"/>
      <c r="K23" s="140">
        <v>3.15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1.1399999999999999</v>
      </c>
      <c r="G24" s="138"/>
      <c r="H24" s="138"/>
      <c r="I24" s="138">
        <v>0</v>
      </c>
      <c r="J24" s="138"/>
      <c r="K24" s="138">
        <v>1.0900000000000001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11.52</v>
      </c>
      <c r="E25" s="140"/>
      <c r="F25" s="140">
        <v>0.32</v>
      </c>
      <c r="G25" s="140"/>
      <c r="H25" s="140"/>
      <c r="I25" s="140">
        <v>3.58</v>
      </c>
      <c r="J25" s="140"/>
      <c r="K25" s="140">
        <v>0.32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8.42</v>
      </c>
      <c r="E26" s="138"/>
      <c r="F26" s="138">
        <v>1.59</v>
      </c>
      <c r="G26" s="138"/>
      <c r="H26" s="138"/>
      <c r="I26" s="138">
        <v>3.12</v>
      </c>
      <c r="J26" s="138"/>
      <c r="K26" s="138">
        <v>1.59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2.34</v>
      </c>
      <c r="E27" s="140"/>
      <c r="F27" s="140">
        <v>0.28999999999999998</v>
      </c>
      <c r="G27" s="140"/>
      <c r="H27" s="140"/>
      <c r="I27" s="140">
        <v>0.71</v>
      </c>
      <c r="J27" s="140"/>
      <c r="K27" s="140">
        <v>0.28999999999999998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9.8000000000000007</v>
      </c>
      <c r="G28" s="138"/>
      <c r="H28" s="138"/>
      <c r="I28" s="138">
        <v>0</v>
      </c>
      <c r="J28" s="138"/>
      <c r="K28" s="138">
        <v>9.8000000000000007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6.68</v>
      </c>
      <c r="G29" s="140"/>
      <c r="H29" s="140"/>
      <c r="I29" s="140">
        <v>0.02</v>
      </c>
      <c r="J29" s="140"/>
      <c r="K29" s="140">
        <v>6.68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2.58</v>
      </c>
      <c r="G30" s="138"/>
      <c r="H30" s="138"/>
      <c r="I30" s="138">
        <v>0.03</v>
      </c>
      <c r="J30" s="138"/>
      <c r="K30" s="138">
        <v>2.58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>
        <v>0.13</v>
      </c>
      <c r="E31" s="140"/>
      <c r="F31" s="140">
        <v>4.26</v>
      </c>
      <c r="G31" s="140"/>
      <c r="H31" s="140"/>
      <c r="I31" s="140">
        <v>0.09</v>
      </c>
      <c r="J31" s="140"/>
      <c r="K31" s="140">
        <v>4.3099999999999996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1.8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10.61</v>
      </c>
      <c r="G33" s="140"/>
      <c r="H33" s="140"/>
      <c r="I33" s="140">
        <v>0.03</v>
      </c>
      <c r="J33" s="140"/>
      <c r="K33" s="140">
        <v>10.63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>
        <v>0.99</v>
      </c>
      <c r="E34" s="138"/>
      <c r="F34" s="138">
        <v>-0.45</v>
      </c>
      <c r="G34" s="138"/>
      <c r="H34" s="138"/>
      <c r="I34" s="138">
        <v>0.3</v>
      </c>
      <c r="J34" s="138"/>
      <c r="K34" s="138">
        <v>-0.15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0.39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1.63</v>
      </c>
      <c r="E36" s="138"/>
      <c r="F36" s="138">
        <v>4.97</v>
      </c>
      <c r="G36" s="138"/>
      <c r="H36" s="138"/>
      <c r="I36" s="138">
        <v>1.05</v>
      </c>
      <c r="J36" s="138"/>
      <c r="K36" s="138">
        <v>4.04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3.52</v>
      </c>
      <c r="E37" s="140"/>
      <c r="F37" s="140">
        <v>0.86</v>
      </c>
      <c r="G37" s="140"/>
      <c r="H37" s="140"/>
      <c r="I37" s="140">
        <v>2.2599999999999998</v>
      </c>
      <c r="J37" s="140"/>
      <c r="K37" s="140">
        <v>0.99</v>
      </c>
      <c r="L37" s="140"/>
      <c r="M37" s="140"/>
      <c r="N37" s="140"/>
      <c r="O37" s="139" t="s">
        <v>57</v>
      </c>
    </row>
    <row r="38" spans="1:15" x14ac:dyDescent="0.25">
      <c r="A38" s="139" t="s">
        <v>99</v>
      </c>
      <c r="B38" s="139" t="s">
        <v>28</v>
      </c>
      <c r="C38" s="140"/>
      <c r="D38" s="140">
        <v>0.06</v>
      </c>
      <c r="E38" s="140"/>
      <c r="F38" s="140">
        <v>3.45</v>
      </c>
      <c r="I38">
        <v>0.04</v>
      </c>
      <c r="K38">
        <v>3.42</v>
      </c>
      <c r="O38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30"/>
  <sheetViews>
    <sheetView workbookViewId="0">
      <selection activeCell="C33" sqref="C33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1534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2450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535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74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754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1793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3848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3574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4217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3959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911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2314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1078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3421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1238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3228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3217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2311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2131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4160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217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1503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1303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2708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1303</v>
      </c>
    </row>
    <row r="28" spans="1:7" x14ac:dyDescent="0.25">
      <c r="A28" s="137" t="s">
        <v>99</v>
      </c>
      <c r="B28" s="137" t="s">
        <v>28</v>
      </c>
      <c r="C28" s="138"/>
      <c r="D28" s="138"/>
      <c r="E28" s="138"/>
      <c r="F28" s="138"/>
      <c r="G28" s="138">
        <v>2047</v>
      </c>
    </row>
    <row r="29" spans="1:7" x14ac:dyDescent="0.25">
      <c r="A29" s="139" t="s">
        <v>52</v>
      </c>
      <c r="B29" s="139" t="s">
        <v>28</v>
      </c>
      <c r="C29" s="140"/>
      <c r="D29" s="140"/>
      <c r="E29" s="140"/>
      <c r="F29" s="140"/>
      <c r="G29" s="140">
        <v>1343</v>
      </c>
    </row>
    <row r="30" spans="1:7" x14ac:dyDescent="0.25">
      <c r="A30" t="s">
        <v>141</v>
      </c>
      <c r="B30" t="s">
        <v>28</v>
      </c>
      <c r="G30">
        <v>2410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X108"/>
  <sheetViews>
    <sheetView showGridLines="0" tabSelected="1" topLeftCell="F1" workbookViewId="0">
      <selection activeCell="U28" sqref="U28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  <col min="19" max="19" width="16.7109375" bestFit="1" customWidth="1"/>
  </cols>
  <sheetData>
    <row r="1" spans="1:24" ht="15.75" thickBot="1" x14ac:dyDescent="0.3">
      <c r="B1" s="193" t="s">
        <v>322</v>
      </c>
      <c r="C1" s="199"/>
      <c r="D1" s="199"/>
      <c r="E1" s="199"/>
      <c r="F1" s="194"/>
      <c r="H1" s="193" t="s">
        <v>325</v>
      </c>
      <c r="I1" s="194"/>
    </row>
    <row r="2" spans="1:24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200">
        <v>42491</v>
      </c>
      <c r="Q2" s="201"/>
      <c r="R2" s="193" t="s">
        <v>116</v>
      </c>
      <c r="S2" s="194"/>
      <c r="T2" s="193" t="s">
        <v>351</v>
      </c>
      <c r="U2" s="194"/>
      <c r="W2">
        <v>0.27144964597024701</v>
      </c>
      <c r="X2">
        <v>6.8650008723295279</v>
      </c>
    </row>
    <row r="3" spans="1:24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88.86</v>
      </c>
      <c r="E3" s="146" t="s">
        <v>63</v>
      </c>
      <c r="F3" s="145">
        <f>+SUMIFS('Cuadro 3'!$D:$D,'Cuadro 3'!$A:$A,Resumen!$E3)</f>
        <v>1.3</v>
      </c>
      <c r="H3" s="147" t="s">
        <v>63</v>
      </c>
      <c r="I3" s="145">
        <f>+SUMIFS('Cuadro 7'!$G:$G,'Cuadro 7'!$A:$A,Resumen!$H3)</f>
        <v>1534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3" t="s">
        <v>109</v>
      </c>
      <c r="U3" s="174" t="s">
        <v>321</v>
      </c>
      <c r="W3">
        <v>0.49378360416517658</v>
      </c>
      <c r="X3">
        <v>7.0477456490928461</v>
      </c>
    </row>
    <row r="4" spans="1:24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1.1100000000000001</v>
      </c>
      <c r="E4" s="146" t="s">
        <v>67</v>
      </c>
      <c r="F4" s="145">
        <f>+SUMIFS('Cuadro 3'!$D:$D,'Cuadro 3'!$A:$A,Resumen!$E4)</f>
        <v>6.67</v>
      </c>
      <c r="H4" s="147" t="s">
        <v>67</v>
      </c>
      <c r="I4" s="145">
        <f>+SUMIFS('Cuadro 7'!$G:$G,'Cuadro 7'!$A:$A,Resumen!$H4)</f>
        <v>2450</v>
      </c>
      <c r="K4" s="147" t="s">
        <v>63</v>
      </c>
      <c r="L4" s="153" t="s">
        <v>56</v>
      </c>
      <c r="M4" s="58">
        <f>+SUMIFS('Cuadro 4'!$D:$D,'Cuadro 4'!$A:$A,Resumen!$K4,'Cuadro 4'!$O:$O,Resumen!$L4)</f>
        <v>1.3</v>
      </c>
      <c r="N4">
        <f>+(M4/100*I3+M17/100*I10)/((M17+M4)/100)</f>
        <v>3386.0481927710839</v>
      </c>
      <c r="O4" s="159" t="s">
        <v>21</v>
      </c>
      <c r="P4" s="171">
        <f>+SUM(C8:C10)</f>
        <v>42.47</v>
      </c>
      <c r="Q4" s="172">
        <f>+I16/365</f>
        <v>9.3726027397260268</v>
      </c>
      <c r="R4" s="188">
        <v>39.76</v>
      </c>
      <c r="S4" s="191">
        <v>9.39</v>
      </c>
      <c r="T4" s="175">
        <f>+R4-P4</f>
        <v>-2.7100000000000009</v>
      </c>
      <c r="U4" s="172">
        <f>+S4-Q4</f>
        <v>1.7397260273973814E-2</v>
      </c>
      <c r="W4">
        <v>0.23476674986457641</v>
      </c>
      <c r="X4">
        <v>0.43100526368453146</v>
      </c>
    </row>
    <row r="5" spans="1:24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1.1100000000000001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535</v>
      </c>
      <c r="K5" s="147" t="s">
        <v>65</v>
      </c>
      <c r="L5" s="153" t="s">
        <v>56</v>
      </c>
      <c r="M5" s="58">
        <f>+SUMIFS('Cuadro 4'!$D:$D,'Cuadro 4'!$A:$A,Resumen!$K5,'Cuadro 4'!$O:$O,Resumen!$L5)</f>
        <v>0.03</v>
      </c>
      <c r="O5" s="157" t="s">
        <v>277</v>
      </c>
      <c r="P5" s="165">
        <f>+C12</f>
        <v>17.59</v>
      </c>
      <c r="Q5" s="166">
        <f>+SUMPRODUCT(F18:F20,I21:I23)/SUM(F18:F20)/365</f>
        <v>6.9322856230579335</v>
      </c>
      <c r="R5" s="202">
        <v>41.34</v>
      </c>
      <c r="S5" s="197">
        <v>6.5</v>
      </c>
      <c r="T5" s="195">
        <f>R5-(P5+P6)</f>
        <v>16.640000000000004</v>
      </c>
      <c r="U5" s="197">
        <f>S5-SUMPRODUCT(P5:P6,Q5:Q6)/SUM(P5:P6)</f>
        <v>-0.97370417614109073</v>
      </c>
    </row>
    <row r="6" spans="1:24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2.34</v>
      </c>
      <c r="H6" s="147" t="s">
        <v>95</v>
      </c>
      <c r="I6" s="145">
        <f>+SUMIFS('Cuadro 7'!$G:$G,'Cuadro 7'!$A:$A,Resumen!$H6)</f>
        <v>74</v>
      </c>
      <c r="K6" s="147" t="s">
        <v>65</v>
      </c>
      <c r="L6" s="153" t="s">
        <v>58</v>
      </c>
      <c r="M6" s="58">
        <f>+SUMIFS('Cuadro 4'!$D:$D,'Cuadro 4'!$A:$A,Resumen!$K6,'Cuadro 4'!$O:$O,Resumen!$L6)</f>
        <v>0.01</v>
      </c>
      <c r="O6" s="167" t="s">
        <v>330</v>
      </c>
      <c r="P6" s="168">
        <f>+C11</f>
        <v>7.11</v>
      </c>
      <c r="Q6" s="169">
        <f>+SUMPRODUCT(F29:F30,I18:I19)/SUM(F29:F30)/365</f>
        <v>8.8131630156253014</v>
      </c>
      <c r="R6" s="203"/>
      <c r="S6" s="198"/>
      <c r="T6" s="196"/>
      <c r="U6" s="198"/>
    </row>
    <row r="7" spans="1:24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87.62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754</v>
      </c>
      <c r="K7" s="147" t="s">
        <v>67</v>
      </c>
      <c r="L7" s="153" t="s">
        <v>58</v>
      </c>
      <c r="M7" s="58">
        <f>+SUMIFS('Cuadro 4'!$D:$D,'Cuadro 4'!$A:$A,Resumen!$K7,'Cuadro 4'!$O:$O,Resumen!$L7)</f>
        <v>6.67</v>
      </c>
      <c r="O7" s="159" t="s">
        <v>23</v>
      </c>
      <c r="P7" s="164">
        <f>+C14</f>
        <v>19.93</v>
      </c>
      <c r="Q7" s="160">
        <f>+I24/365</f>
        <v>0.59452054794520548</v>
      </c>
      <c r="R7" s="189">
        <v>18.87</v>
      </c>
      <c r="S7" s="192">
        <v>0.4</v>
      </c>
      <c r="T7" s="176">
        <f>+R7-P7</f>
        <v>-1.0599999999999987</v>
      </c>
      <c r="U7" s="166">
        <f>+S7-Q7</f>
        <v>-0.19452054794520546</v>
      </c>
    </row>
    <row r="8" spans="1:24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10.33</v>
      </c>
      <c r="E8" s="147" t="s">
        <v>216</v>
      </c>
      <c r="F8" s="145">
        <f>+SUMIFS('Cuadro 3'!$D:$D,'Cuadro 3'!$A:$A,Resumen!$E8)</f>
        <v>10.33</v>
      </c>
      <c r="H8" s="154" t="s">
        <v>216</v>
      </c>
      <c r="I8" s="145">
        <f>+SUMIFS('Cuadro 7'!$G:$G,'Cuadro 7'!$A:$A,Resumen!$H8)</f>
        <v>1793</v>
      </c>
      <c r="K8" s="147" t="s">
        <v>127</v>
      </c>
      <c r="L8" s="153" t="s">
        <v>166</v>
      </c>
      <c r="M8" s="58">
        <f>+SUMIFS('Cuadro 4'!$D:$D,'Cuadro 4'!$A:$A,Resumen!$K8,'Cuadro 4'!$O:$O,Resumen!$L8)</f>
        <v>0</v>
      </c>
      <c r="O8" s="159" t="s">
        <v>24</v>
      </c>
      <c r="P8" s="164">
        <f>+C13</f>
        <v>0.33</v>
      </c>
      <c r="Q8" s="160">
        <f>+I25/365</f>
        <v>4.117808219178082</v>
      </c>
      <c r="R8" s="159"/>
      <c r="S8" s="170"/>
      <c r="T8" s="177">
        <f t="shared" ref="T8:T14" si="0">+R8-P8</f>
        <v>-0.33</v>
      </c>
      <c r="U8" s="182"/>
    </row>
    <row r="9" spans="1:24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31.98</v>
      </c>
      <c r="E9" s="146" t="s">
        <v>127</v>
      </c>
      <c r="F9" s="145">
        <f>+SUMIFS('Cuadro 3'!$D:$D,'Cuadro 3'!$A:$A,Resumen!$E9)</f>
        <v>0</v>
      </c>
      <c r="H9" s="147" t="s">
        <v>127</v>
      </c>
      <c r="I9" s="145">
        <f>+SUMIFS('Cuadro 7'!$G:$G,'Cuadro 7'!$A:$A,Resumen!$H9)</f>
        <v>3848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6.15</v>
      </c>
      <c r="Q9" s="161">
        <f>+I28/365</f>
        <v>3.56986301369863</v>
      </c>
      <c r="R9" s="159"/>
      <c r="S9" s="170"/>
      <c r="T9" s="177">
        <f t="shared" si="0"/>
        <v>-6.15</v>
      </c>
      <c r="U9" s="182"/>
    </row>
    <row r="10" spans="1:24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0.16</v>
      </c>
      <c r="E10" s="146" t="s">
        <v>77</v>
      </c>
      <c r="F10" s="145">
        <f>+SUMIFS('Cuadro 3'!$D:$D,'Cuadro 3'!$A:$A,Resumen!$E10)</f>
        <v>12.81</v>
      </c>
      <c r="H10" s="147" t="s">
        <v>77</v>
      </c>
      <c r="I10" s="145">
        <f>+SUMIFS('Cuadro 7'!$G:$G,'Cuadro 7'!$A:$A,Resumen!$H10)</f>
        <v>3574</v>
      </c>
      <c r="K10" s="147" t="s">
        <v>127</v>
      </c>
      <c r="L10" s="153" t="s">
        <v>57</v>
      </c>
      <c r="M10" s="58">
        <f>+SUMIFS('Cuadro 4'!$D:$D,'Cuadro 4'!$A:$A,Resumen!$K10,'Cuadro 4'!$O:$O,Resumen!$L10)</f>
        <v>0</v>
      </c>
      <c r="O10" s="159" t="s">
        <v>329</v>
      </c>
      <c r="P10" s="164">
        <f>+F40</f>
        <v>0.15</v>
      </c>
      <c r="Q10" s="161">
        <f>+I27/365</f>
        <v>7.419178082191781</v>
      </c>
      <c r="R10" s="159"/>
      <c r="S10" s="170"/>
      <c r="T10" s="177">
        <f t="shared" si="0"/>
        <v>-0.15</v>
      </c>
      <c r="U10" s="182"/>
    </row>
    <row r="11" spans="1:24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7.11</v>
      </c>
      <c r="E11" s="146" t="s">
        <v>79</v>
      </c>
      <c r="F11" s="145">
        <f>+SUMIFS('Cuadro 3'!$D:$D,'Cuadro 3'!$A:$A,Resumen!$E11)</f>
        <v>19.16</v>
      </c>
      <c r="H11" s="147" t="s">
        <v>79</v>
      </c>
      <c r="I11" s="145">
        <f>+SUMIFS('Cuadro 7'!$G:$G,'Cuadro 7'!$A:$A,Resumen!$H11)</f>
        <v>4217</v>
      </c>
      <c r="K11" s="147" t="s">
        <v>71</v>
      </c>
      <c r="L11" s="153" t="s">
        <v>56</v>
      </c>
      <c r="M11" s="58">
        <f>+SUMIFS('Cuadro 4'!$D:$D,'Cuadro 4'!$A:$A,Resumen!$K11,'Cuadro 4'!$O:$O,Resumen!$L11)</f>
        <v>0.54</v>
      </c>
      <c r="O11" s="159" t="s">
        <v>328</v>
      </c>
      <c r="P11" s="164">
        <f>+C23-F48-F40</f>
        <v>3.569999999999999</v>
      </c>
      <c r="Q11" s="162" t="s">
        <v>139</v>
      </c>
      <c r="R11" s="159"/>
      <c r="S11" s="170"/>
      <c r="T11" s="177">
        <f t="shared" si="0"/>
        <v>-3.569999999999999</v>
      </c>
      <c r="U11" s="182"/>
    </row>
    <row r="12" spans="1:24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17.59</v>
      </c>
      <c r="E12" s="147" t="s">
        <v>217</v>
      </c>
      <c r="F12" s="145">
        <f>+SUMIFS('Cuadro 3'!$D:$D,'Cuadro 3'!$A:$A,Resumen!$E12)</f>
        <v>31.98</v>
      </c>
      <c r="H12" s="154" t="s">
        <v>217</v>
      </c>
      <c r="I12" s="145">
        <f>+SUMIFS('Cuadro 7'!$G:$G,'Cuadro 7'!$A:$A,Resumen!$H12)</f>
        <v>3959</v>
      </c>
      <c r="K12" s="147" t="s">
        <v>71</v>
      </c>
      <c r="L12" s="153" t="s">
        <v>58</v>
      </c>
      <c r="M12" s="58">
        <f>+SUMIFS('Cuadro 4'!$D:$D,'Cuadro 4'!$A:$A,Resumen!$K12,'Cuadro 4'!$O:$O,Resumen!$L12)</f>
        <v>14.5</v>
      </c>
      <c r="O12" s="159" t="s">
        <v>288</v>
      </c>
      <c r="P12" s="164">
        <f>+C20</f>
        <v>1.22</v>
      </c>
      <c r="Q12" s="162" t="s">
        <v>139</v>
      </c>
      <c r="R12" s="159"/>
      <c r="S12" s="170"/>
      <c r="T12" s="177">
        <f t="shared" si="0"/>
        <v>-1.22</v>
      </c>
      <c r="U12" s="182"/>
    </row>
    <row r="13" spans="1:24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0.33</v>
      </c>
      <c r="E13" s="146" t="s">
        <v>73</v>
      </c>
      <c r="F13" s="145">
        <f>+SUMIFS('Cuadro 3'!$D:$D,'Cuadro 3'!$A:$A,Resumen!$E13)</f>
        <v>0.15</v>
      </c>
      <c r="H13" s="147" t="s">
        <v>73</v>
      </c>
      <c r="I13" s="145">
        <f>+SUMIFS('Cuadro 7'!$G:$G,'Cuadro 7'!$A:$A,Resumen!$H13)</f>
        <v>911</v>
      </c>
      <c r="K13" s="147" t="s">
        <v>71</v>
      </c>
      <c r="L13" s="153" t="s">
        <v>57</v>
      </c>
      <c r="M13" s="58">
        <f>+SUMIFS('Cuadro 4'!$D:$D,'Cuadro 4'!$A:$A,Resumen!$K13,'Cuadro 4'!$O:$O,Resumen!$L13)</f>
        <v>0.42</v>
      </c>
      <c r="O13" s="159" t="s">
        <v>287</v>
      </c>
      <c r="P13" s="164">
        <f>+C5</f>
        <v>1.1100000000000001</v>
      </c>
      <c r="Q13" s="162" t="s">
        <v>139</v>
      </c>
      <c r="R13" s="159"/>
      <c r="S13" s="170"/>
      <c r="T13" s="177">
        <f t="shared" si="0"/>
        <v>-1.1100000000000001</v>
      </c>
      <c r="U13" s="182"/>
    </row>
    <row r="14" spans="1:24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19.93</v>
      </c>
      <c r="E14" s="146" t="s">
        <v>81</v>
      </c>
      <c r="F14" s="145">
        <f>+SUMIFS('Cuadro 3'!$D:$D,'Cuadro 3'!$A:$A,Resumen!$E14)</f>
        <v>0.02</v>
      </c>
      <c r="H14" s="147" t="s">
        <v>81</v>
      </c>
      <c r="I14" s="145">
        <f>+SUMIFS('Cuadro 7'!$G:$G,'Cuadro 7'!$A:$A,Resumen!$H14)</f>
        <v>2314</v>
      </c>
      <c r="K14" s="147" t="s">
        <v>153</v>
      </c>
      <c r="L14" s="153" t="s">
        <v>58</v>
      </c>
      <c r="M14" s="58">
        <f>+SUMIFS('Cuadro 4'!$D:$D,'Cuadro 4'!$A:$A,Resumen!$K14,'Cuadro 4'!$O:$O,Resumen!$L14)</f>
        <v>0.04</v>
      </c>
      <c r="O14" s="159" t="s">
        <v>285</v>
      </c>
      <c r="P14" s="164">
        <f>+C15+C16+C17+C18+C6+C25</f>
        <v>0.34</v>
      </c>
      <c r="Q14" s="162" t="s">
        <v>139</v>
      </c>
      <c r="R14" s="159"/>
      <c r="S14" s="170"/>
      <c r="T14" s="177">
        <f t="shared" si="0"/>
        <v>-0.34</v>
      </c>
      <c r="U14" s="182"/>
    </row>
    <row r="15" spans="1:24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0.11</v>
      </c>
      <c r="E15" s="147" t="s">
        <v>218</v>
      </c>
      <c r="F15" s="145">
        <f>+SUMIFS('Cuadro 3'!$D:$D,'Cuadro 3'!$A:$A,Resumen!$E15)</f>
        <v>0.16</v>
      </c>
      <c r="H15" s="147" t="s">
        <v>218</v>
      </c>
      <c r="I15" s="145">
        <f>+SUMIFS('Cuadro 7'!$G:$G,'Cuadro 7'!$A:$A,Resumen!$H15)</f>
        <v>1078</v>
      </c>
      <c r="K15" s="147" t="s">
        <v>73</v>
      </c>
      <c r="L15" s="153" t="s">
        <v>145</v>
      </c>
      <c r="M15" s="58">
        <f>+SUMIFS('Cuadro 4'!$D:$D,'Cuadro 4'!$A:$A,Resumen!$K15,'Cuadro 4'!$O:$O,Resumen!$L15)</f>
        <v>0.15</v>
      </c>
      <c r="O15" s="178" t="s">
        <v>289</v>
      </c>
      <c r="P15" s="179">
        <f>+SUM(P4:P14)</f>
        <v>99.97</v>
      </c>
      <c r="Q15" s="180">
        <f>+SUMPRODUCT(P4:P10,Q4:Q10)/SUM(P4:P10)</f>
        <v>6.6033301716238277</v>
      </c>
      <c r="R15" s="179">
        <v>100</v>
      </c>
      <c r="S15" s="172">
        <v>6.5</v>
      </c>
      <c r="T15" s="181"/>
      <c r="U15" s="183">
        <f>+S15-Q15</f>
        <v>-0.10333017162382774</v>
      </c>
    </row>
    <row r="16" spans="1:24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7.0000000000000007E-2</v>
      </c>
      <c r="E16" s="148" t="s">
        <v>40</v>
      </c>
      <c r="F16" s="145">
        <f>+SUMIFS('Cuadro 3'!$D:$D,'Cuadro 3'!$A:$A,Resumen!$E16)</f>
        <v>42.47</v>
      </c>
      <c r="H16" s="148" t="s">
        <v>40</v>
      </c>
      <c r="I16" s="145">
        <f>+SUMIFS('Cuadro 7'!$G:$G,'Cuadro 7'!$A:$A,Resumen!$H16)</f>
        <v>3421</v>
      </c>
      <c r="K16" s="147" t="s">
        <v>75</v>
      </c>
      <c r="L16" s="153" t="s">
        <v>58</v>
      </c>
      <c r="M16" s="58">
        <f>+SUMIFS('Cuadro 4'!$D:$D,'Cuadro 4'!$A:$A,Resumen!$K16,'Cuadro 4'!$O:$O,Resumen!$L16)</f>
        <v>2.09</v>
      </c>
      <c r="Q16" s="155">
        <f>+I30/365</f>
        <v>6.602739726027397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</v>
      </c>
      <c r="E17" s="147" t="s">
        <v>228</v>
      </c>
      <c r="F17" s="145">
        <f>+SUMIFS('Cuadro 3'!$D:$D,'Cuadro 3'!$A:$A,Resumen!$E17)</f>
        <v>1.1100000000000001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12.81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0.04</v>
      </c>
      <c r="E18" s="147" t="s">
        <v>71</v>
      </c>
      <c r="F18" s="145">
        <f>+SUMIFS('Cuadro 3'!$D:$D,'Cuadro 3'!$A:$A,Resumen!$E18)</f>
        <v>15.46</v>
      </c>
      <c r="H18" s="147" t="s">
        <v>65</v>
      </c>
      <c r="I18" s="145">
        <f>+SUMIFS('Cuadro 7'!$G:$G,'Cuadro 7'!$A:$A,Resumen!$H18)</f>
        <v>1238</v>
      </c>
      <c r="K18" s="147" t="s">
        <v>79</v>
      </c>
      <c r="L18" s="153" t="s">
        <v>58</v>
      </c>
      <c r="M18" s="58">
        <f>+SUMIFS('Cuadro 4'!$D:$D,'Cuadro 4'!$A:$A,Resumen!$K18,'Cuadro 4'!$O:$O,Resumen!$L18)</f>
        <v>19.16</v>
      </c>
      <c r="N18">
        <f>+(M18*I11+M7*I4)/(M7+M18)</f>
        <v>3760.7131242741002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11.14</v>
      </c>
      <c r="E19" s="147" t="s">
        <v>153</v>
      </c>
      <c r="F19" s="145">
        <f>+SUMIFS('Cuadro 3'!$D:$D,'Cuadro 3'!$A:$A,Resumen!$E19)</f>
        <v>0.04</v>
      </c>
      <c r="H19" s="147" t="s">
        <v>85</v>
      </c>
      <c r="I19" s="145">
        <f>+SUMIFS('Cuadro 7'!$G:$G,'Cuadro 7'!$A:$A,Resumen!$H19)</f>
        <v>3228</v>
      </c>
      <c r="K19" s="147" t="s">
        <v>81</v>
      </c>
      <c r="L19" s="153" t="s">
        <v>58</v>
      </c>
      <c r="M19" s="58">
        <f>+SUMIFS('Cuadro 4'!$D:$D,'Cuadro 4'!$A:$A,Resumen!$K19,'Cuadro 4'!$O:$O,Resumen!$L19)</f>
        <v>0.02</v>
      </c>
      <c r="N19">
        <f>+N18/365</f>
        <v>10.30332362814822</v>
      </c>
      <c r="O19" s="153" t="s">
        <v>56</v>
      </c>
      <c r="P19">
        <f t="shared" ref="P19:P28" si="1">+SUMIF($L:$L,$O19,$M:$M)</f>
        <v>28.63</v>
      </c>
      <c r="Q19" s="185">
        <f>+((P35+Q35+P37+P39+P41+P43+P45+P47)-(P34+Q34+P36+P38+P40+P42+P44+P46))/$P$31</f>
        <v>9.0324532358910734E-3</v>
      </c>
      <c r="R19" s="187">
        <f>+P19/100+Q19</f>
        <v>0.29533245323589108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1.22</v>
      </c>
      <c r="E20" s="147" t="s">
        <v>75</v>
      </c>
      <c r="F20" s="145">
        <f>+SUMIFS('Cuadro 3'!$D:$D,'Cuadro 3'!$A:$A,Resumen!$E20)</f>
        <v>2.09</v>
      </c>
      <c r="H20" s="148" t="s">
        <v>43</v>
      </c>
      <c r="I20" s="145">
        <f>+SUMIFS('Cuadro 7'!$G:$G,'Cuadro 7'!$A:$A,Resumen!$H20)</f>
        <v>3217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56.800000000000004</v>
      </c>
      <c r="Q20" s="185">
        <f>+(P36-P37)/$P$31</f>
        <v>4.8917283623305066E-2</v>
      </c>
      <c r="R20" s="187">
        <f t="shared" ref="R20:R28" si="2">+P20/100+Q20</f>
        <v>0.61691728362330511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19.93</v>
      </c>
      <c r="H21" s="147" t="s">
        <v>71</v>
      </c>
      <c r="I21" s="145">
        <f>+SUMIFS('Cuadro 7'!$G:$G,'Cuadro 7'!$A:$A,Resumen!$H21)</f>
        <v>2311</v>
      </c>
      <c r="K21" s="147" t="s">
        <v>85</v>
      </c>
      <c r="L21" s="153" t="s">
        <v>56</v>
      </c>
      <c r="M21" s="58">
        <f>+SUMIFS('Cuadro 4'!$D:$D,'Cuadro 4'!$A:$A,Resumen!$K21,'Cuadro 4'!$O:$O,Resumen!$L21)</f>
        <v>0.09</v>
      </c>
      <c r="O21" s="153" t="s">
        <v>57</v>
      </c>
      <c r="P21">
        <f t="shared" si="1"/>
        <v>5.52</v>
      </c>
      <c r="Q21" s="185">
        <f>+((P34+Q34+P48+P51+P53+P54+P57+P58)-(P35+Q35+P49+P50+P52+P55+P56+P59))/$P$31</f>
        <v>-4.8191358567897712E-2</v>
      </c>
      <c r="R21" s="187">
        <f>+P21/100+Q21</f>
        <v>7.0086414321022875E-3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1.22</v>
      </c>
      <c r="E22" s="147" t="s">
        <v>93</v>
      </c>
      <c r="F22" s="145">
        <f>+SUMIFS('Cuadro 3'!$D:$D,'Cuadro 3'!$A:$A,Resumen!$E22)</f>
        <v>0.33</v>
      </c>
      <c r="H22" s="147" t="s">
        <v>153</v>
      </c>
      <c r="I22" s="145">
        <f>+SUMIFS('Cuadro 7'!$G:$G,'Cuadro 7'!$A:$A,Resumen!$H22)</f>
        <v>2131</v>
      </c>
      <c r="K22" s="147" t="s">
        <v>85</v>
      </c>
      <c r="L22" s="153" t="s">
        <v>58</v>
      </c>
      <c r="M22" s="58">
        <f>+SUMIFS('Cuadro 4'!$D:$D,'Cuadro 4'!$A:$A,Resumen!$K22,'Cuadro 4'!$O:$O,Resumen!$L22)</f>
        <v>5.53</v>
      </c>
      <c r="O22" s="153" t="s">
        <v>166</v>
      </c>
      <c r="P22">
        <f t="shared" si="1"/>
        <v>0.99</v>
      </c>
      <c r="Q22" s="185">
        <f>+(P50-P51-P41-P58+P59)/$P$31</f>
        <v>-2.7797137965964742E-3</v>
      </c>
      <c r="R22" s="187">
        <f t="shared" si="2"/>
        <v>7.1202862034035249E-3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9.8699999999999992</v>
      </c>
      <c r="E23" s="147" t="s">
        <v>229</v>
      </c>
      <c r="F23" s="145">
        <f>+SUMIFS('Cuadro 3'!$D:$D,'Cuadro 3'!$A:$A,Resumen!$E23)</f>
        <v>0.02</v>
      </c>
      <c r="H23" s="147" t="s">
        <v>75</v>
      </c>
      <c r="I23" s="145">
        <f>+SUMIFS('Cuadro 7'!$G:$G,'Cuadro 7'!$A:$A,Resumen!$H23)</f>
        <v>4160</v>
      </c>
      <c r="K23" s="147" t="s">
        <v>85</v>
      </c>
      <c r="L23" s="153" t="s">
        <v>57</v>
      </c>
      <c r="M23" s="58">
        <f>+SUMIFS('Cuadro 4'!$D:$D,'Cuadro 4'!$A:$A,Resumen!$K23,'Cuadro 4'!$O:$O,Resumen!$L23)</f>
        <v>1.45</v>
      </c>
      <c r="O23" s="153" t="s">
        <v>145</v>
      </c>
      <c r="P23">
        <f t="shared" si="1"/>
        <v>0.15</v>
      </c>
      <c r="Q23" s="185"/>
      <c r="R23" s="187">
        <f t="shared" si="2"/>
        <v>1.5E-3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0.03</v>
      </c>
      <c r="E24" s="147" t="s">
        <v>230</v>
      </c>
      <c r="F24" s="145">
        <f>+SUMIFS('Cuadro 3'!$D:$D,'Cuadro 3'!$A:$A,Resumen!$E24)</f>
        <v>0.08</v>
      </c>
      <c r="H24" s="147" t="s">
        <v>87</v>
      </c>
      <c r="I24" s="145">
        <f>+SUMIFS('Cuadro 7'!$G:$G,'Cuadro 7'!$A:$A,Resumen!$H24)</f>
        <v>217</v>
      </c>
      <c r="K24" s="147" t="s">
        <v>93</v>
      </c>
      <c r="L24" s="153" t="s">
        <v>58</v>
      </c>
      <c r="M24" s="58">
        <f>+SUMIFS('Cuadro 4'!$D:$D,'Cuadro 4'!$A:$A,Resumen!$K24,'Cuadro 4'!$O:$O,Resumen!$L24)</f>
        <v>0.33</v>
      </c>
      <c r="O24" s="153" t="s">
        <v>165</v>
      </c>
      <c r="P24">
        <f t="shared" si="1"/>
        <v>0</v>
      </c>
      <c r="Q24" s="186"/>
      <c r="R24" s="187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0.02</v>
      </c>
      <c r="E25" s="148" t="s">
        <v>48</v>
      </c>
      <c r="F25" s="145">
        <f>+SUMIFS('Cuadro 3'!$D:$D,'Cuadro 3'!$A:$A,Resumen!$E25)</f>
        <v>38.159999999999997</v>
      </c>
      <c r="H25" s="147" t="s">
        <v>93</v>
      </c>
      <c r="I25" s="145">
        <f>+SUMIFS('Cuadro 7'!$G:$G,'Cuadro 7'!$A:$A,Resumen!$H25)</f>
        <v>1503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1.64</v>
      </c>
      <c r="Q25" s="185">
        <f>+(P46+P49-P47-P48+P52-P53)/$P$31</f>
        <v>-6.9078151089688846E-3</v>
      </c>
      <c r="R25" s="187">
        <f t="shared" si="2"/>
        <v>9.4921848910311142E-3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1.1100000000000001</v>
      </c>
      <c r="H26" s="148" t="s">
        <v>48</v>
      </c>
      <c r="I26" s="145">
        <f>+SUMIFS('Cuadro 7'!$G:$G,'Cuadro 7'!$A:$A,Resumen!$H26)</f>
        <v>1303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186"/>
      <c r="R26" s="187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2.33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2708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11.52</v>
      </c>
      <c r="O27" s="153" t="s">
        <v>60</v>
      </c>
      <c r="P27" s="58">
        <f t="shared" si="1"/>
        <v>0.01</v>
      </c>
      <c r="Q27" s="185">
        <f>+(P42-P43+P55-P54+P56-P57)/$P$31</f>
        <v>-7.0849385733014241E-5</v>
      </c>
      <c r="R27" s="187">
        <f t="shared" si="2"/>
        <v>2.9150614266985764E-5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97.48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1303</v>
      </c>
      <c r="K28" s="147" t="s">
        <v>87</v>
      </c>
      <c r="L28" s="153" t="s">
        <v>58</v>
      </c>
      <c r="M28" s="58">
        <f>+SUMIFS('Cuadro 4'!$D:$D,'Cuadro 4'!$A:$A,Resumen!$K28,'Cuadro 4'!$O:$O,Resumen!$L28)</f>
        <v>8.42</v>
      </c>
      <c r="O28" s="153" t="s">
        <v>62</v>
      </c>
      <c r="P28">
        <f t="shared" si="1"/>
        <v>0</v>
      </c>
      <c r="Q28" s="185">
        <f>+(P44-P45)/$P$31</f>
        <v>0</v>
      </c>
      <c r="R28" s="187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0.12</v>
      </c>
      <c r="E29" s="147" t="s">
        <v>65</v>
      </c>
      <c r="F29" s="145">
        <f>+SUMIFS('Cuadro 3'!$D:$D,'Cuadro 3'!$A:$A,Resumen!$E29)</f>
        <v>0.04</v>
      </c>
      <c r="H29" s="148" t="s">
        <v>52</v>
      </c>
      <c r="I29" s="145">
        <f>+SUMIFS('Cuadro 7'!$G:$G,'Cuadro 7'!$A:$A,Resumen!$H29)</f>
        <v>1343</v>
      </c>
      <c r="K29" s="147" t="s">
        <v>95</v>
      </c>
      <c r="L29" s="153" t="s">
        <v>56</v>
      </c>
      <c r="M29" s="58">
        <f>+SUMIFS('Cuadro 4'!$D:$D,'Cuadro 4'!$A:$A,Resumen!$K29,'Cuadro 4'!$O:$O,Resumen!$L29)</f>
        <v>2.34</v>
      </c>
      <c r="P29">
        <f>+SUM(P19:P28)</f>
        <v>93.740000000000009</v>
      </c>
      <c r="Q29" s="186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0.06</v>
      </c>
      <c r="E30" s="147" t="s">
        <v>85</v>
      </c>
      <c r="F30" s="145">
        <f>+SUMIFS('Cuadro 3'!$D:$D,'Cuadro 3'!$A:$A,Resumen!$E30)</f>
        <v>7.07</v>
      </c>
      <c r="H30" s="148" t="s">
        <v>141</v>
      </c>
      <c r="I30" s="145">
        <f>+SUMIFS('Cuadro 7'!$G:$G,'Cuadro 7'!$A:$A,Resumen!$H30)</f>
        <v>2410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8.01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35568.410000000003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9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9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0.11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0.13</v>
      </c>
      <c r="O34" t="s">
        <v>336</v>
      </c>
      <c r="P34">
        <v>1919.22</v>
      </c>
      <c r="Q34" s="184">
        <v>11</v>
      </c>
    </row>
    <row r="35" spans="1:19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3578.58</v>
      </c>
      <c r="Q35" s="184">
        <v>364.5</v>
      </c>
    </row>
    <row r="36" spans="1:19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2803.53</v>
      </c>
    </row>
    <row r="37" spans="1:19" ht="13.5" customHeight="1" x14ac:dyDescent="0.25">
      <c r="E37" s="148" t="s">
        <v>187</v>
      </c>
      <c r="F37" s="145">
        <f>+SUMIFS('Cuadro 3'!$D:$D,'Cuadro 3'!$A:$A,Resumen!$E37)</f>
        <v>0.11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0.99</v>
      </c>
      <c r="O37" t="s">
        <v>339</v>
      </c>
      <c r="P37">
        <v>1063.6199999999999</v>
      </c>
    </row>
    <row r="38" spans="1:19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9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1.63</v>
      </c>
      <c r="O39" t="s">
        <v>341</v>
      </c>
    </row>
    <row r="40" spans="1:19" ht="13.5" customHeight="1" x14ac:dyDescent="0.25">
      <c r="E40" s="147" t="s">
        <v>69</v>
      </c>
      <c r="F40" s="145">
        <f>+SUMIFS('Cuadro 3'!$D:$D,'Cuadro 3'!$A:$A,Resumen!$E40)</f>
        <v>0.15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3.52</v>
      </c>
      <c r="O40" t="s">
        <v>342</v>
      </c>
    </row>
    <row r="41" spans="1:19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v>2.27</v>
      </c>
    </row>
    <row r="42" spans="1:19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9" ht="13.5" customHeight="1" x14ac:dyDescent="0.25">
      <c r="E43" s="147" t="s">
        <v>240</v>
      </c>
      <c r="F43" s="145">
        <f>+SUMIFS('Cuadro 3'!$D:$D,'Cuadro 3'!$A:$A,Resumen!$E43)</f>
        <v>0.2</v>
      </c>
      <c r="H43" s="21" t="s">
        <v>77</v>
      </c>
      <c r="I43" s="22" t="s">
        <v>78</v>
      </c>
      <c r="O43" t="s">
        <v>345</v>
      </c>
      <c r="P43">
        <v>0.14000000000000001</v>
      </c>
    </row>
    <row r="44" spans="1:19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9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9" ht="13.5" customHeight="1" x14ac:dyDescent="0.25">
      <c r="E46" s="147" t="s">
        <v>243</v>
      </c>
      <c r="F46" s="145">
        <f>+SUMIFS('Cuadro 3'!$D:$D,'Cuadro 3'!$A:$A,Resumen!$E46)</f>
        <v>3.02</v>
      </c>
      <c r="H46" s="21" t="s">
        <v>83</v>
      </c>
      <c r="I46" s="22" t="s">
        <v>84</v>
      </c>
      <c r="O46" t="s">
        <v>348</v>
      </c>
      <c r="R46">
        <f>0.5%*12</f>
        <v>0.06</v>
      </c>
    </row>
    <row r="47" spans="1:19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349</v>
      </c>
      <c r="P47">
        <v>45.91</v>
      </c>
    </row>
    <row r="48" spans="1:19" ht="13.5" customHeight="1" x14ac:dyDescent="0.25">
      <c r="E48" s="147" t="s">
        <v>89</v>
      </c>
      <c r="F48" s="145">
        <f>+SUMIFS('Cuadro 3'!$D:$D,'Cuadro 3'!$A:$A,Resumen!$E48)</f>
        <v>6.15</v>
      </c>
      <c r="H48" s="21" t="s">
        <v>87</v>
      </c>
      <c r="I48" s="22" t="s">
        <v>88</v>
      </c>
      <c r="O48" s="184" t="s">
        <v>354</v>
      </c>
      <c r="P48">
        <v>161.11000000000001</v>
      </c>
      <c r="S48" s="190"/>
    </row>
    <row r="49" spans="5:19" ht="13.5" customHeight="1" x14ac:dyDescent="0.25">
      <c r="E49" s="147" t="s">
        <v>245</v>
      </c>
      <c r="F49" s="145">
        <f>+SUMIFS('Cuadro 3'!$D:$D,'Cuadro 3'!$A:$A,Resumen!$E49)</f>
        <v>1.22</v>
      </c>
      <c r="H49" s="21" t="s">
        <v>89</v>
      </c>
      <c r="I49" s="22" t="s">
        <v>90</v>
      </c>
      <c r="O49" s="184" t="s">
        <v>355</v>
      </c>
      <c r="P49">
        <v>42.22</v>
      </c>
      <c r="S49" s="190"/>
    </row>
    <row r="50" spans="5:19" ht="13.5" customHeight="1" x14ac:dyDescent="0.25">
      <c r="E50" s="147" t="s">
        <v>246</v>
      </c>
      <c r="F50" s="145">
        <f>+SUMIFS('Cuadro 3'!$D:$D,'Cuadro 3'!$A:$A,Resumen!$E50)</f>
        <v>0.2</v>
      </c>
      <c r="H50" s="21" t="s">
        <v>93</v>
      </c>
      <c r="I50" s="22" t="s">
        <v>94</v>
      </c>
      <c r="O50" s="184" t="s">
        <v>356</v>
      </c>
      <c r="P50">
        <v>178.11</v>
      </c>
    </row>
    <row r="51" spans="5:19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184" t="s">
        <v>357</v>
      </c>
      <c r="P51">
        <v>336.3</v>
      </c>
    </row>
    <row r="52" spans="5:19" ht="13.5" customHeight="1" x14ac:dyDescent="0.25">
      <c r="E52" s="147" t="s">
        <v>248</v>
      </c>
      <c r="F52" s="145">
        <f>+SUMIFS('Cuadro 3'!$D:$D,'Cuadro 3'!$A:$A,Resumen!$E52)</f>
        <v>0.02</v>
      </c>
      <c r="H52" s="21" t="s">
        <v>97</v>
      </c>
      <c r="I52" s="22" t="s">
        <v>98</v>
      </c>
      <c r="O52" s="184" t="s">
        <v>352</v>
      </c>
      <c r="P52">
        <v>44.15</v>
      </c>
    </row>
    <row r="53" spans="5:19" x14ac:dyDescent="0.25">
      <c r="E53" s="147" t="s">
        <v>249</v>
      </c>
      <c r="F53" s="145">
        <f>+SUMIFS('Cuadro 3'!$D:$D,'Cuadro 3'!$A:$A,Resumen!$E53)</f>
        <v>0.01</v>
      </c>
      <c r="O53" s="184" t="s">
        <v>353</v>
      </c>
      <c r="P53">
        <v>125.05</v>
      </c>
    </row>
    <row r="54" spans="5:19" x14ac:dyDescent="0.25">
      <c r="E54" s="148" t="s">
        <v>52</v>
      </c>
      <c r="F54" s="145">
        <f>+SUMIFS('Cuadro 3'!$D:$D,'Cuadro 3'!$A:$A,Resumen!$E54)</f>
        <v>11.03</v>
      </c>
      <c r="O54" s="184" t="s">
        <v>358</v>
      </c>
      <c r="P54">
        <v>28.25</v>
      </c>
    </row>
    <row r="55" spans="5:19" x14ac:dyDescent="0.25">
      <c r="E55" s="147" t="s">
        <v>250</v>
      </c>
      <c r="F55" s="145">
        <f>+SUMIFS('Cuadro 3'!$D:$D,'Cuadro 3'!$A:$A,Resumen!$E55)</f>
        <v>7.0000000000000007E-2</v>
      </c>
      <c r="O55" s="184" t="s">
        <v>359</v>
      </c>
      <c r="P55">
        <v>23.58</v>
      </c>
    </row>
    <row r="56" spans="5:19" x14ac:dyDescent="0.25">
      <c r="E56" s="147" t="s">
        <v>251</v>
      </c>
      <c r="F56" s="145">
        <f>+SUMIFS('Cuadro 3'!$D:$D,'Cuadro 3'!$A:$A,Resumen!$E56)</f>
        <v>0.08</v>
      </c>
      <c r="O56" s="184" t="s">
        <v>360</v>
      </c>
      <c r="P56">
        <v>12.32</v>
      </c>
    </row>
    <row r="57" spans="5:19" x14ac:dyDescent="0.25">
      <c r="E57" s="147" t="s">
        <v>252</v>
      </c>
      <c r="F57" s="145">
        <f>+SUMIFS('Cuadro 3'!$D:$D,'Cuadro 3'!$A:$A,Resumen!$E57)</f>
        <v>0.06</v>
      </c>
      <c r="O57" s="184" t="s">
        <v>361</v>
      </c>
      <c r="P57">
        <v>10.029999999999999</v>
      </c>
    </row>
    <row r="58" spans="5:19" x14ac:dyDescent="0.25">
      <c r="E58" s="148" t="s">
        <v>204</v>
      </c>
      <c r="F58" s="145">
        <f>+SUMIFS('Cuadro 3'!$D:$D,'Cuadro 3'!$A:$A,Resumen!$E58)</f>
        <v>0.21</v>
      </c>
      <c r="O58" s="184" t="s">
        <v>362</v>
      </c>
      <c r="P58">
        <v>0</v>
      </c>
    </row>
    <row r="59" spans="5:19" x14ac:dyDescent="0.25">
      <c r="E59" s="148" t="s">
        <v>205</v>
      </c>
      <c r="F59" s="145">
        <f>+SUMIFS('Cuadro 3'!$D:$D,'Cuadro 3'!$A:$A,Resumen!$E59)</f>
        <v>0</v>
      </c>
      <c r="O59" s="184" t="s">
        <v>363</v>
      </c>
      <c r="P59">
        <v>61.59</v>
      </c>
    </row>
    <row r="60" spans="5:19" x14ac:dyDescent="0.25">
      <c r="E60" s="148" t="s">
        <v>206</v>
      </c>
      <c r="F60" s="145">
        <f>+SUMIFS('Cuadro 3'!$D:$D,'Cuadro 3'!$A:$A,Resumen!$E60)</f>
        <v>0</v>
      </c>
    </row>
    <row r="62" spans="5:19" ht="13.5" customHeight="1" x14ac:dyDescent="0.25">
      <c r="E62" s="21">
        <v>-1</v>
      </c>
      <c r="F62" s="22" t="s">
        <v>293</v>
      </c>
    </row>
    <row r="63" spans="5:19" ht="13.5" customHeight="1" x14ac:dyDescent="0.25">
      <c r="E63" s="21">
        <v>-2</v>
      </c>
      <c r="F63" s="22" t="s">
        <v>294</v>
      </c>
    </row>
    <row r="64" spans="5:19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4" t="s">
        <v>120</v>
      </c>
      <c r="B1" s="7"/>
    </row>
    <row r="2" spans="1:8" ht="15.75" thickBot="1" x14ac:dyDescent="0.3">
      <c r="A2" s="205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11"/>
      <c r="B1" s="208" t="s">
        <v>131</v>
      </c>
      <c r="C1" s="209"/>
      <c r="D1" s="208" t="s">
        <v>132</v>
      </c>
      <c r="E1" s="209"/>
      <c r="F1" s="208" t="s">
        <v>133</v>
      </c>
      <c r="G1" s="209"/>
      <c r="H1" s="208" t="s">
        <v>134</v>
      </c>
      <c r="I1" s="209"/>
      <c r="J1" s="208" t="s">
        <v>135</v>
      </c>
      <c r="K1" s="209"/>
      <c r="L1" s="208" t="s">
        <v>136</v>
      </c>
      <c r="M1" s="209"/>
      <c r="N1" s="208" t="s">
        <v>137</v>
      </c>
      <c r="O1" s="209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06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8" t="s">
        <v>137</v>
      </c>
      <c r="AF1" s="210"/>
      <c r="AG1" s="209"/>
      <c r="AI1" s="206" t="s">
        <v>142</v>
      </c>
      <c r="AJ1" s="206" t="s">
        <v>143</v>
      </c>
      <c r="AK1" s="208" t="s">
        <v>140</v>
      </c>
      <c r="AL1" s="209"/>
      <c r="AM1" s="208" t="s">
        <v>149</v>
      </c>
      <c r="AN1" s="209"/>
      <c r="AO1" s="208" t="s">
        <v>150</v>
      </c>
      <c r="AP1" s="209"/>
      <c r="AQ1" s="208" t="s">
        <v>151</v>
      </c>
      <c r="AR1" s="209"/>
      <c r="AS1" s="208" t="s">
        <v>28</v>
      </c>
      <c r="AT1" s="209"/>
      <c r="AU1" s="208" t="s">
        <v>137</v>
      </c>
      <c r="AV1" s="209"/>
    </row>
    <row r="2" spans="1:48" ht="27.75" thickBot="1" x14ac:dyDescent="0.3">
      <c r="A2" s="212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07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07"/>
      <c r="AJ2" s="207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06" t="s">
        <v>56</v>
      </c>
      <c r="AK3" s="204">
        <v>0</v>
      </c>
      <c r="AL3" s="204">
        <v>0.94</v>
      </c>
      <c r="AM3" s="204">
        <v>0.02</v>
      </c>
      <c r="AN3" s="204">
        <v>0.94</v>
      </c>
      <c r="AO3" s="204">
        <v>0.01</v>
      </c>
      <c r="AP3" s="204">
        <v>0.94</v>
      </c>
      <c r="AQ3" s="204">
        <v>0.01</v>
      </c>
      <c r="AR3" s="204">
        <v>0.94</v>
      </c>
      <c r="AS3" s="204" t="s">
        <v>139</v>
      </c>
      <c r="AT3" s="204" t="s">
        <v>139</v>
      </c>
      <c r="AU3" s="204">
        <v>0.01</v>
      </c>
      <c r="AV3" s="204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07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06" t="s">
        <v>56</v>
      </c>
      <c r="AK27" s="204">
        <v>1.58</v>
      </c>
      <c r="AL27" s="204">
        <v>0.32</v>
      </c>
      <c r="AM27" s="204">
        <v>3.27</v>
      </c>
      <c r="AN27" s="204">
        <v>0.36</v>
      </c>
      <c r="AO27" s="204">
        <v>1.8</v>
      </c>
      <c r="AP27" s="204">
        <v>0.38</v>
      </c>
      <c r="AQ27" s="204">
        <v>6.83</v>
      </c>
      <c r="AR27" s="204">
        <v>0.37</v>
      </c>
      <c r="AS27" s="204">
        <v>16.72</v>
      </c>
      <c r="AT27" s="204">
        <v>0.36</v>
      </c>
      <c r="AU27" s="204">
        <v>5.23</v>
      </c>
      <c r="AV27" s="204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07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06" t="s">
        <v>165</v>
      </c>
      <c r="AK31" s="204" t="s">
        <v>139</v>
      </c>
      <c r="AL31" s="204" t="s">
        <v>139</v>
      </c>
      <c r="AM31" s="204" t="s">
        <v>139</v>
      </c>
      <c r="AN31" s="204" t="s">
        <v>139</v>
      </c>
      <c r="AO31" s="204">
        <v>0</v>
      </c>
      <c r="AP31" s="204">
        <v>11.04</v>
      </c>
      <c r="AQ31" s="204">
        <v>0.01</v>
      </c>
      <c r="AR31" s="204">
        <v>11.04</v>
      </c>
      <c r="AS31" s="204">
        <v>0.01</v>
      </c>
      <c r="AT31" s="204">
        <v>11.04</v>
      </c>
      <c r="AU31" s="204">
        <v>0</v>
      </c>
      <c r="AV31" s="204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07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J1:K1"/>
    <mergeCell ref="A1:A2"/>
    <mergeCell ref="B1:C1"/>
    <mergeCell ref="D1:E1"/>
    <mergeCell ref="F1:G1"/>
    <mergeCell ref="H1:I1"/>
    <mergeCell ref="AS1:AT1"/>
    <mergeCell ref="AU1:AV1"/>
    <mergeCell ref="L1:M1"/>
    <mergeCell ref="N1:O1"/>
    <mergeCell ref="Y1:Y2"/>
    <mergeCell ref="AE1:AG1"/>
    <mergeCell ref="AO3:AO4"/>
    <mergeCell ref="AK1:AL1"/>
    <mergeCell ref="AM1:AN1"/>
    <mergeCell ref="AO1:AP1"/>
    <mergeCell ref="AQ1:AR1"/>
    <mergeCell ref="AJ3:AJ4"/>
    <mergeCell ref="AK3:AK4"/>
    <mergeCell ref="AL3:AL4"/>
    <mergeCell ref="AM3:AM4"/>
    <mergeCell ref="AN3:AN4"/>
    <mergeCell ref="AV3:AV4"/>
    <mergeCell ref="AP3:AP4"/>
    <mergeCell ref="AQ3:AQ4"/>
    <mergeCell ref="AR3:AR4"/>
    <mergeCell ref="AS3:AS4"/>
    <mergeCell ref="AT3:AT4"/>
    <mergeCell ref="AU3:AU4"/>
    <mergeCell ref="AU31:AU32"/>
    <mergeCell ref="AJ31:AJ32"/>
    <mergeCell ref="AK31:AK32"/>
    <mergeCell ref="AL31:AL32"/>
    <mergeCell ref="AM31:AM32"/>
    <mergeCell ref="AN31:AN32"/>
    <mergeCell ref="AO31:AO32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Q27:AQ28"/>
    <mergeCell ref="AR27:AR28"/>
    <mergeCell ref="AS27:AS28"/>
    <mergeCell ref="AT27:AT28"/>
    <mergeCell ref="AU27:AU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4" t="s">
        <v>142</v>
      </c>
      <c r="U2" s="204" t="s">
        <v>143</v>
      </c>
      <c r="V2" s="220" t="s">
        <v>140</v>
      </c>
      <c r="W2" s="221"/>
      <c r="X2" s="220" t="s">
        <v>149</v>
      </c>
      <c r="Y2" s="221"/>
      <c r="Z2" s="220" t="s">
        <v>150</v>
      </c>
      <c r="AA2" s="221"/>
      <c r="AB2" s="220" t="s">
        <v>151</v>
      </c>
      <c r="AC2" s="221"/>
      <c r="AD2" s="220" t="s">
        <v>28</v>
      </c>
      <c r="AE2" s="221"/>
      <c r="AF2" s="220" t="s">
        <v>137</v>
      </c>
      <c r="AG2" s="221"/>
    </row>
    <row r="3" spans="3:49" ht="27.75" thickBot="1" x14ac:dyDescent="0.3">
      <c r="C3" s="208" t="s">
        <v>131</v>
      </c>
      <c r="D3" s="209"/>
      <c r="E3" s="208" t="s">
        <v>132</v>
      </c>
      <c r="F3" s="209"/>
      <c r="G3" s="208" t="s">
        <v>133</v>
      </c>
      <c r="H3" s="209"/>
      <c r="I3" s="208" t="s">
        <v>134</v>
      </c>
      <c r="J3" s="209"/>
      <c r="K3" s="208" t="s">
        <v>135</v>
      </c>
      <c r="L3" s="209"/>
      <c r="M3" s="208" t="s">
        <v>136</v>
      </c>
      <c r="N3" s="209"/>
      <c r="O3" s="208" t="s">
        <v>137</v>
      </c>
      <c r="P3" s="209"/>
      <c r="Q3" s="96"/>
      <c r="T3" s="205"/>
      <c r="U3" s="205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25" t="s">
        <v>56</v>
      </c>
      <c r="V4" s="222">
        <v>0</v>
      </c>
      <c r="W4" s="222">
        <v>0.95</v>
      </c>
      <c r="X4" s="222">
        <v>0.01</v>
      </c>
      <c r="Y4" s="222">
        <v>0.95</v>
      </c>
      <c r="Z4" s="222">
        <v>0.01</v>
      </c>
      <c r="AA4" s="222">
        <v>0.95</v>
      </c>
      <c r="AB4" s="222">
        <v>0.01</v>
      </c>
      <c r="AC4" s="222">
        <v>0.95</v>
      </c>
      <c r="AD4" s="222" t="s">
        <v>139</v>
      </c>
      <c r="AE4" s="222" t="s">
        <v>139</v>
      </c>
      <c r="AF4" s="222">
        <v>0.01</v>
      </c>
      <c r="AG4" s="224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26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15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14" t="s">
        <v>56</v>
      </c>
      <c r="V29" s="213">
        <v>4.68</v>
      </c>
      <c r="W29" s="213">
        <v>0.36</v>
      </c>
      <c r="X29" s="213">
        <v>4.26</v>
      </c>
      <c r="Y29" s="213">
        <v>0.38</v>
      </c>
      <c r="Z29" s="213">
        <v>2.3199999999999998</v>
      </c>
      <c r="AA29" s="213">
        <v>0.39</v>
      </c>
      <c r="AB29" s="213">
        <v>6.53</v>
      </c>
      <c r="AC29" s="213">
        <v>0.38</v>
      </c>
      <c r="AD29" s="213">
        <v>9.1</v>
      </c>
      <c r="AE29" s="213">
        <v>0.39</v>
      </c>
      <c r="AF29" s="213">
        <v>4.63</v>
      </c>
      <c r="AG29" s="215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14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5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14" t="s">
        <v>165</v>
      </c>
      <c r="V32" s="213" t="s">
        <v>139</v>
      </c>
      <c r="W32" s="213" t="s">
        <v>139</v>
      </c>
      <c r="X32" s="213" t="s">
        <v>139</v>
      </c>
      <c r="Y32" s="213" t="s">
        <v>139</v>
      </c>
      <c r="Z32" s="213">
        <v>0</v>
      </c>
      <c r="AA32" s="213">
        <v>10.7</v>
      </c>
      <c r="AB32" s="213">
        <v>0.01</v>
      </c>
      <c r="AC32" s="213">
        <v>10.7</v>
      </c>
      <c r="AD32" s="213">
        <v>0.01</v>
      </c>
      <c r="AE32" s="213">
        <v>10.7</v>
      </c>
      <c r="AF32" s="213">
        <v>0</v>
      </c>
      <c r="AG32" s="215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14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5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16">
        <v>7.84</v>
      </c>
      <c r="K34" s="218">
        <v>0.01</v>
      </c>
      <c r="L34" s="218">
        <v>7.84</v>
      </c>
      <c r="M34" s="218">
        <v>0.01</v>
      </c>
      <c r="N34" s="218">
        <v>7.84</v>
      </c>
      <c r="O34" s="218">
        <v>0</v>
      </c>
      <c r="P34" s="227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17"/>
      <c r="K35" s="219"/>
      <c r="L35" s="219"/>
      <c r="M35" s="219"/>
      <c r="N35" s="219"/>
      <c r="O35" s="219"/>
      <c r="P35" s="228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4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5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14" t="s">
        <v>56</v>
      </c>
      <c r="E117" s="213">
        <v>1.52</v>
      </c>
      <c r="F117" s="213">
        <v>0.3</v>
      </c>
      <c r="G117" s="213">
        <v>3.44</v>
      </c>
      <c r="H117" s="213">
        <v>0.3</v>
      </c>
      <c r="I117" s="213">
        <v>2.36</v>
      </c>
      <c r="J117" s="213">
        <v>0.3</v>
      </c>
      <c r="K117" s="213">
        <v>6.22</v>
      </c>
      <c r="L117" s="213">
        <v>0.3</v>
      </c>
      <c r="M117" s="213">
        <v>7.13</v>
      </c>
      <c r="N117" s="213">
        <v>0.31</v>
      </c>
      <c r="O117" s="213">
        <v>3.59</v>
      </c>
      <c r="P117" s="215">
        <v>0.3</v>
      </c>
    </row>
    <row r="118" spans="3:16" x14ac:dyDescent="0.25">
      <c r="C118" s="103" t="s">
        <v>46</v>
      </c>
      <c r="D118" s="214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5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14" t="s">
        <v>165</v>
      </c>
      <c r="E121" s="213" t="s">
        <v>139</v>
      </c>
      <c r="F121" s="213" t="s">
        <v>139</v>
      </c>
      <c r="G121" s="213" t="s">
        <v>139</v>
      </c>
      <c r="H121" s="213" t="s">
        <v>139</v>
      </c>
      <c r="I121" s="213">
        <v>0</v>
      </c>
      <c r="J121" s="213">
        <v>7.85</v>
      </c>
      <c r="K121" s="213">
        <v>0.01</v>
      </c>
      <c r="L121" s="213">
        <v>7.85</v>
      </c>
      <c r="M121" s="213">
        <v>0.01</v>
      </c>
      <c r="N121" s="213">
        <v>7.85</v>
      </c>
      <c r="O121" s="213">
        <v>0</v>
      </c>
      <c r="P121" s="215">
        <v>7.85</v>
      </c>
    </row>
    <row r="122" spans="3:16" x14ac:dyDescent="0.25">
      <c r="C122" s="103" t="s">
        <v>49</v>
      </c>
      <c r="D122" s="214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5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AF2:AG2"/>
    <mergeCell ref="AD4:AD5"/>
    <mergeCell ref="AE4:AE5"/>
    <mergeCell ref="AF4:AF5"/>
    <mergeCell ref="AG4:AG5"/>
    <mergeCell ref="AE29:AE30"/>
    <mergeCell ref="AF29:AF30"/>
    <mergeCell ref="AG29:AG30"/>
    <mergeCell ref="AE32:AE33"/>
    <mergeCell ref="AF32:AF33"/>
    <mergeCell ref="AG32:AG33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I121:I122"/>
    <mergeCell ref="J121:J122"/>
    <mergeCell ref="K121:K122"/>
    <mergeCell ref="L121:L122"/>
    <mergeCell ref="M121:M122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4" t="s">
        <v>124</v>
      </c>
      <c r="B1" s="1"/>
      <c r="C1" s="204" t="s">
        <v>53</v>
      </c>
      <c r="D1" s="2" t="s">
        <v>28</v>
      </c>
    </row>
    <row r="2" spans="1:13" ht="49.5" customHeight="1" thickBot="1" x14ac:dyDescent="0.3">
      <c r="A2" s="205"/>
      <c r="B2" s="19"/>
      <c r="C2" s="205"/>
      <c r="D2" s="3" t="s">
        <v>54</v>
      </c>
    </row>
    <row r="3" spans="1:13" ht="15.75" customHeight="1" thickBot="1" x14ac:dyDescent="0.35">
      <c r="A3" s="5" t="s">
        <v>55</v>
      </c>
      <c r="B3" s="20"/>
      <c r="C3" s="230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31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9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9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2016-09-23T13:45:49Z</dcterms:modified>
</cp:coreProperties>
</file>