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JPA\E+\"/>
    </mc:Choice>
  </mc:AlternateContent>
  <bookViews>
    <workbookView xWindow="0" yWindow="0" windowWidth="28800" windowHeight="11610" firstSheet="2" activeTab="6"/>
  </bookViews>
  <sheets>
    <sheet name="Cuadro 2 (columna AD)" sheetId="11" r:id="rId1"/>
    <sheet name="Cuadro 3 (columna D, filtrar H)" sheetId="10" r:id="rId2"/>
    <sheet name="Cuadro 4 (columna D, filtrar H)" sheetId="8" r:id="rId3"/>
    <sheet name="Cuadro 7 (columna D, filtrar H)" sheetId="9" r:id="rId4"/>
    <sheet name="Cuadro 27 y 28 (CP, filtrar CV)" sheetId="13" r:id="rId5"/>
    <sheet name="Cuadro 22 (D, filtrar H)" sheetId="15" r:id="rId6"/>
    <sheet name="Resumen" sheetId="12" r:id="rId7"/>
  </sheets>
  <calcPr calcId="171027" iterate="1" iterateCount="50"/>
</workbook>
</file>

<file path=xl/calcChain.xml><?xml version="1.0" encoding="utf-8"?>
<calcChain xmlns="http://schemas.openxmlformats.org/spreadsheetml/2006/main">
  <c r="R19" i="12" l="1"/>
  <c r="R18" i="12"/>
  <c r="U10" i="12"/>
  <c r="P9" i="12"/>
  <c r="P24" i="12"/>
  <c r="AB39" i="12"/>
  <c r="J2" i="13" l="1"/>
  <c r="AB4" i="12" l="1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" i="12"/>
  <c r="AB38" i="12" l="1"/>
  <c r="F53" i="12" l="1"/>
  <c r="F31" i="12"/>
  <c r="K2" i="13"/>
  <c r="M42" i="12"/>
  <c r="M29" i="12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J3" i="13"/>
  <c r="J4" i="13"/>
  <c r="J5" i="13" s="1"/>
  <c r="J6" i="13" s="1"/>
  <c r="J7" i="13"/>
  <c r="J9" i="13"/>
  <c r="J10" i="13" s="1"/>
  <c r="J11" i="13"/>
  <c r="J12" i="13" s="1"/>
  <c r="J13" i="13"/>
  <c r="J14" i="13" s="1"/>
  <c r="J15" i="13"/>
  <c r="J16" i="13"/>
  <c r="J17" i="13"/>
  <c r="J19" i="13"/>
  <c r="J20" i="13" s="1"/>
  <c r="J82" i="13"/>
  <c r="J83" i="13"/>
  <c r="J84" i="13" s="1"/>
  <c r="J85" i="13" s="1"/>
  <c r="J86" i="13" s="1"/>
  <c r="J87" i="13" s="1"/>
  <c r="J88" i="13"/>
  <c r="J89" i="13" s="1"/>
  <c r="J90" i="13"/>
  <c r="J91" i="13"/>
  <c r="J92" i="13"/>
  <c r="J93" i="13"/>
  <c r="J94" i="13" s="1"/>
  <c r="J95" i="13" s="1"/>
  <c r="J96" i="13" s="1"/>
  <c r="J97" i="13" s="1"/>
  <c r="J98" i="13" s="1"/>
  <c r="J99" i="13" s="1"/>
  <c r="J100" i="13"/>
  <c r="J101" i="13" s="1"/>
  <c r="J102" i="13" s="1"/>
  <c r="J103" i="13" s="1"/>
  <c r="J104" i="13"/>
  <c r="J105" i="13"/>
  <c r="J106" i="13"/>
  <c r="J107" i="13"/>
  <c r="J108" i="13"/>
  <c r="J109" i="13" s="1"/>
  <c r="J110" i="13" s="1"/>
  <c r="J111" i="13" s="1"/>
  <c r="J112" i="13" s="1"/>
  <c r="J113" i="13" s="1"/>
  <c r="J120" i="13"/>
  <c r="J121" i="13"/>
  <c r="J122" i="13"/>
  <c r="J123" i="13" s="1"/>
  <c r="J124" i="13"/>
  <c r="J125" i="13"/>
  <c r="J126" i="13" s="1"/>
  <c r="J127" i="13"/>
  <c r="J128" i="13"/>
  <c r="J129" i="13"/>
  <c r="J130" i="13" s="1"/>
  <c r="J131" i="13"/>
  <c r="J136" i="13"/>
  <c r="J137" i="13"/>
  <c r="J138" i="13"/>
  <c r="J139" i="13" s="1"/>
  <c r="J140" i="13"/>
  <c r="J141" i="13"/>
  <c r="J142" i="13" s="1"/>
  <c r="J143" i="13" s="1"/>
  <c r="J144" i="13" s="1"/>
  <c r="J145" i="13" s="1"/>
  <c r="J146" i="13"/>
  <c r="J147" i="13"/>
  <c r="J21" i="13" l="1"/>
  <c r="J22" i="13" s="1"/>
  <c r="J23" i="13" s="1"/>
  <c r="J148" i="13"/>
  <c r="J18" i="13"/>
  <c r="J8" i="13"/>
  <c r="AF4" i="12" s="1"/>
  <c r="AG4" i="12"/>
  <c r="AG31" i="12"/>
  <c r="J132" i="13"/>
  <c r="J133" i="13" s="1"/>
  <c r="J134" i="13" s="1"/>
  <c r="J135" i="13" s="1"/>
  <c r="J114" i="13"/>
  <c r="AF31" i="12" l="1"/>
  <c r="AH31" i="12" s="1"/>
  <c r="J115" i="13"/>
  <c r="J149" i="13"/>
  <c r="J150" i="13" s="1"/>
  <c r="J151" i="13" s="1"/>
  <c r="J152" i="13" s="1"/>
  <c r="AH4" i="12"/>
  <c r="J24" i="13"/>
  <c r="P18" i="12"/>
  <c r="M3" i="12"/>
  <c r="M27" i="12"/>
  <c r="M4" i="12"/>
  <c r="M5" i="12"/>
  <c r="M6" i="12"/>
  <c r="M7" i="12"/>
  <c r="M8" i="12"/>
  <c r="Y6" i="12" s="1"/>
  <c r="M9" i="12"/>
  <c r="M10" i="12"/>
  <c r="M11" i="12"/>
  <c r="M12" i="12"/>
  <c r="M13" i="12"/>
  <c r="M14" i="12"/>
  <c r="M15" i="12"/>
  <c r="Y7" i="12" s="1"/>
  <c r="P56" i="12" s="1"/>
  <c r="M16" i="12"/>
  <c r="M17" i="12"/>
  <c r="M18" i="12"/>
  <c r="M19" i="12"/>
  <c r="M20" i="12"/>
  <c r="M21" i="12"/>
  <c r="M22" i="12"/>
  <c r="M23" i="12"/>
  <c r="M24" i="12"/>
  <c r="M25" i="12"/>
  <c r="M28" i="12"/>
  <c r="M30" i="12"/>
  <c r="M32" i="12"/>
  <c r="M33" i="12"/>
  <c r="M34" i="12"/>
  <c r="M35" i="12"/>
  <c r="M36" i="12"/>
  <c r="M37" i="12"/>
  <c r="M38" i="12"/>
  <c r="M39" i="12"/>
  <c r="M40" i="12"/>
  <c r="M41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2" i="12"/>
  <c r="F33" i="12"/>
  <c r="F34" i="12"/>
  <c r="F35" i="12"/>
  <c r="F36" i="12"/>
  <c r="F37" i="12"/>
  <c r="F38" i="12"/>
  <c r="F39" i="12"/>
  <c r="F40" i="12"/>
  <c r="F41" i="12"/>
  <c r="P10" i="12" s="1"/>
  <c r="T10" i="12" s="1"/>
  <c r="F42" i="12"/>
  <c r="F43" i="12"/>
  <c r="F44" i="12"/>
  <c r="F45" i="12"/>
  <c r="F46" i="12"/>
  <c r="F47" i="12"/>
  <c r="F48" i="12"/>
  <c r="F49" i="12"/>
  <c r="F50" i="12"/>
  <c r="F51" i="12"/>
  <c r="F52" i="12"/>
  <c r="F54" i="12"/>
  <c r="F55" i="12"/>
  <c r="F56" i="12"/>
  <c r="F57" i="12"/>
  <c r="F58" i="12"/>
  <c r="F59" i="12"/>
  <c r="F60" i="12"/>
  <c r="F61" i="12"/>
  <c r="F62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Y9" i="12" s="1"/>
  <c r="J153" i="13" l="1"/>
  <c r="J154" i="13" s="1"/>
  <c r="J116" i="13"/>
  <c r="J25" i="13"/>
  <c r="Y3" i="12"/>
  <c r="Y4" i="12"/>
  <c r="Y5" i="12"/>
  <c r="AC19" i="12"/>
  <c r="AC27" i="12"/>
  <c r="AC11" i="12"/>
  <c r="AC21" i="12"/>
  <c r="AC12" i="12"/>
  <c r="AC24" i="12"/>
  <c r="AC31" i="12"/>
  <c r="AC36" i="12"/>
  <c r="P55" i="12" s="1"/>
  <c r="AC4" i="12"/>
  <c r="AC7" i="12"/>
  <c r="AC23" i="12"/>
  <c r="AC35" i="12"/>
  <c r="AC34" i="12"/>
  <c r="AC37" i="12"/>
  <c r="AC15" i="12"/>
  <c r="AC29" i="12"/>
  <c r="AC26" i="12"/>
  <c r="AC25" i="12"/>
  <c r="AC3" i="12"/>
  <c r="AC13" i="12"/>
  <c r="AC18" i="12"/>
  <c r="AC17" i="12"/>
  <c r="AC30" i="12"/>
  <c r="AC5" i="12"/>
  <c r="AC10" i="12"/>
  <c r="AC32" i="12"/>
  <c r="AC22" i="12"/>
  <c r="AC28" i="12"/>
  <c r="AC33" i="12"/>
  <c r="AC16" i="12"/>
  <c r="AC14" i="12"/>
  <c r="AC20" i="12"/>
  <c r="AC9" i="12"/>
  <c r="AC8" i="12"/>
  <c r="AC6" i="12"/>
  <c r="AI4" i="12"/>
  <c r="AI31" i="12"/>
  <c r="P7" i="12"/>
  <c r="T7" i="12" s="1"/>
  <c r="N18" i="12"/>
  <c r="N19" i="12" s="1"/>
  <c r="N4" i="12"/>
  <c r="T9" i="12"/>
  <c r="T5" i="12"/>
  <c r="P11" i="12"/>
  <c r="T11" i="12" s="1"/>
  <c r="Q6" i="12"/>
  <c r="Q5" i="12"/>
  <c r="P14" i="12"/>
  <c r="T14" i="12" s="1"/>
  <c r="P4" i="12"/>
  <c r="T4" i="12" s="1"/>
  <c r="J117" i="13" l="1"/>
  <c r="J155" i="13"/>
  <c r="J156" i="13" s="1"/>
  <c r="P50" i="12"/>
  <c r="J26" i="13"/>
  <c r="P23" i="12"/>
  <c r="U5" i="12"/>
  <c r="Y8" i="12"/>
  <c r="Y11" i="12" s="1"/>
  <c r="Q15" i="12"/>
  <c r="U15" i="12" s="1"/>
  <c r="P15" i="12"/>
  <c r="J157" i="13" l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71" i="13" s="1"/>
  <c r="J472" i="13" s="1"/>
  <c r="J473" i="13" s="1"/>
  <c r="J474" i="13" s="1"/>
  <c r="J475" i="13" s="1"/>
  <c r="J476" i="13" s="1"/>
  <c r="J477" i="13" s="1"/>
  <c r="J478" i="13" s="1"/>
  <c r="J479" i="13" s="1"/>
  <c r="J480" i="13" s="1"/>
  <c r="J481" i="13" s="1"/>
  <c r="J482" i="13" s="1"/>
  <c r="J483" i="13" s="1"/>
  <c r="J484" i="13" s="1"/>
  <c r="J485" i="13" s="1"/>
  <c r="J486" i="13" s="1"/>
  <c r="J487" i="13" s="1"/>
  <c r="J488" i="13" s="1"/>
  <c r="J489" i="13" s="1"/>
  <c r="J490" i="13" s="1"/>
  <c r="J491" i="13" s="1"/>
  <c r="J492" i="13" s="1"/>
  <c r="J493" i="13" s="1"/>
  <c r="J494" i="13" s="1"/>
  <c r="J495" i="13" s="1"/>
  <c r="J496" i="13" s="1"/>
  <c r="J497" i="13" s="1"/>
  <c r="J498" i="13" s="1"/>
  <c r="J499" i="13" s="1"/>
  <c r="J500" i="13" s="1"/>
  <c r="J501" i="13" s="1"/>
  <c r="J502" i="13" s="1"/>
  <c r="J503" i="13" s="1"/>
  <c r="J504" i="13" s="1"/>
  <c r="J505" i="13" s="1"/>
  <c r="J506" i="13" s="1"/>
  <c r="J507" i="13" s="1"/>
  <c r="J508" i="13" s="1"/>
  <c r="J509" i="13" s="1"/>
  <c r="J510" i="13" s="1"/>
  <c r="J511" i="13" s="1"/>
  <c r="J512" i="13" s="1"/>
  <c r="J513" i="13" s="1"/>
  <c r="J514" i="13" s="1"/>
  <c r="J515" i="13" s="1"/>
  <c r="J516" i="13" s="1"/>
  <c r="J517" i="13" s="1"/>
  <c r="J518" i="13" s="1"/>
  <c r="J519" i="13" s="1"/>
  <c r="J520" i="13" s="1"/>
  <c r="J521" i="13" s="1"/>
  <c r="J522" i="13" s="1"/>
  <c r="J523" i="13" s="1"/>
  <c r="J524" i="13" s="1"/>
  <c r="J525" i="13" s="1"/>
  <c r="J526" i="13" s="1"/>
  <c r="J527" i="13" s="1"/>
  <c r="J528" i="13" s="1"/>
  <c r="J529" i="13" s="1"/>
  <c r="J530" i="13" s="1"/>
  <c r="J531" i="13" s="1"/>
  <c r="J532" i="13" s="1"/>
  <c r="J533" i="13" s="1"/>
  <c r="J534" i="13" s="1"/>
  <c r="J535" i="13" s="1"/>
  <c r="J536" i="13" s="1"/>
  <c r="J537" i="13" s="1"/>
  <c r="J538" i="13" s="1"/>
  <c r="J539" i="13" s="1"/>
  <c r="J540" i="13" s="1"/>
  <c r="J541" i="13" s="1"/>
  <c r="J542" i="13" s="1"/>
  <c r="J543" i="13" s="1"/>
  <c r="J544" i="13" s="1"/>
  <c r="J545" i="13" s="1"/>
  <c r="J546" i="13" s="1"/>
  <c r="J547" i="13" s="1"/>
  <c r="J548" i="13" s="1"/>
  <c r="J549" i="13" s="1"/>
  <c r="J550" i="13" s="1"/>
  <c r="J551" i="13" s="1"/>
  <c r="J552" i="13" s="1"/>
  <c r="J553" i="13" s="1"/>
  <c r="J554" i="13" s="1"/>
  <c r="J555" i="13" s="1"/>
  <c r="J556" i="13" s="1"/>
  <c r="J557" i="13" s="1"/>
  <c r="J558" i="13" s="1"/>
  <c r="J559" i="13" s="1"/>
  <c r="J560" i="13" s="1"/>
  <c r="J561" i="13" s="1"/>
  <c r="J562" i="13" s="1"/>
  <c r="J563" i="13" s="1"/>
  <c r="J564" i="13" s="1"/>
  <c r="J565" i="13" s="1"/>
  <c r="J566" i="13" s="1"/>
  <c r="J567" i="13" s="1"/>
  <c r="J568" i="13" s="1"/>
  <c r="J569" i="13" s="1"/>
  <c r="J570" i="13" s="1"/>
  <c r="J571" i="13" s="1"/>
  <c r="J572" i="13" s="1"/>
  <c r="J573" i="13" s="1"/>
  <c r="J574" i="13" s="1"/>
  <c r="J575" i="13" s="1"/>
  <c r="J576" i="13" s="1"/>
  <c r="J577" i="13" s="1"/>
  <c r="J118" i="13"/>
  <c r="J27" i="13"/>
  <c r="J119" i="13" l="1"/>
  <c r="AF30" i="12"/>
  <c r="AH30" i="12" s="1"/>
  <c r="AI30" i="12" s="1"/>
  <c r="P49" i="12" s="1"/>
  <c r="AG30" i="12"/>
  <c r="J28" i="13"/>
  <c r="J29" i="13" l="1"/>
  <c r="J30" i="13" l="1"/>
  <c r="J31" i="13" l="1"/>
  <c r="J32" i="13" l="1"/>
  <c r="J33" i="13" l="1"/>
  <c r="AG12" i="12" l="1"/>
  <c r="AF12" i="12"/>
  <c r="AH12" i="12" s="1"/>
  <c r="AI12" i="12" s="1"/>
  <c r="P31" i="12" s="1"/>
  <c r="J34" i="13"/>
  <c r="J35" i="13" l="1"/>
  <c r="J36" i="13" l="1"/>
  <c r="J37" i="13" l="1"/>
  <c r="J38" i="13" l="1"/>
  <c r="J39" i="13" l="1"/>
  <c r="J40" i="13" l="1"/>
  <c r="J41" i="13" l="1"/>
  <c r="J42" i="13" l="1"/>
  <c r="J43" i="13" l="1"/>
  <c r="J44" i="13" l="1"/>
  <c r="J45" i="13" l="1"/>
  <c r="J46" i="13" l="1"/>
  <c r="J47" i="13" l="1"/>
  <c r="J48" i="13" l="1"/>
  <c r="J49" i="13" l="1"/>
  <c r="J50" i="13" l="1"/>
  <c r="J51" i="13" s="1"/>
  <c r="J52" i="13" l="1"/>
  <c r="AG6" i="12"/>
  <c r="AF6" i="12"/>
  <c r="AH6" i="12" l="1"/>
  <c r="AI6" i="12" s="1"/>
  <c r="P25" i="12" s="1"/>
  <c r="J53" i="13"/>
  <c r="AF28" i="12"/>
  <c r="AG28" i="12"/>
  <c r="J54" i="13" l="1"/>
  <c r="AG7" i="12"/>
  <c r="AH7" i="12" s="1"/>
  <c r="AI7" i="12" s="1"/>
  <c r="P26" i="12" s="1"/>
  <c r="AF7" i="12"/>
  <c r="AH28" i="12"/>
  <c r="AI28" i="12" s="1"/>
  <c r="P47" i="12" s="1"/>
  <c r="J55" i="13" l="1"/>
  <c r="AF29" i="12"/>
  <c r="AH29" i="12" s="1"/>
  <c r="AI29" i="12" s="1"/>
  <c r="P48" i="12" s="1"/>
  <c r="AG29" i="12"/>
  <c r="J56" i="13" l="1"/>
  <c r="J57" i="13" s="1"/>
  <c r="AG8" i="12"/>
  <c r="AF8" i="12"/>
  <c r="AH8" i="12" s="1"/>
  <c r="AI8" i="12" s="1"/>
  <c r="P27" i="12" s="1"/>
  <c r="J58" i="13" l="1"/>
  <c r="AG10" i="12"/>
  <c r="AF10" i="12"/>
  <c r="AH10" i="12" s="1"/>
  <c r="AI10" i="12" s="1"/>
  <c r="P29" i="12" s="1"/>
  <c r="J59" i="13" l="1"/>
  <c r="AF11" i="12"/>
  <c r="AG11" i="12"/>
  <c r="AH11" i="12" l="1"/>
  <c r="AI11" i="12" s="1"/>
  <c r="P30" i="12" s="1"/>
  <c r="J60" i="13"/>
  <c r="AF32" i="12"/>
  <c r="AG32" i="12"/>
  <c r="J61" i="13" l="1"/>
  <c r="AG13" i="12"/>
  <c r="AF13" i="12"/>
  <c r="AH32" i="12"/>
  <c r="AI32" i="12" s="1"/>
  <c r="P51" i="12" s="1"/>
  <c r="AH13" i="12" l="1"/>
  <c r="AI13" i="12" s="1"/>
  <c r="P32" i="12" s="1"/>
  <c r="J62" i="13"/>
  <c r="AF14" i="12"/>
  <c r="AH14" i="12" s="1"/>
  <c r="AI14" i="12" s="1"/>
  <c r="P33" i="12" s="1"/>
  <c r="AG14" i="12"/>
  <c r="J63" i="13" l="1"/>
  <c r="AG33" i="12"/>
  <c r="AF33" i="12"/>
  <c r="AH33" i="12" s="1"/>
  <c r="AI33" i="12" s="1"/>
  <c r="P52" i="12" s="1"/>
  <c r="J64" i="13" l="1"/>
  <c r="AF15" i="12"/>
  <c r="AH15" i="12" s="1"/>
  <c r="AI15" i="12" s="1"/>
  <c r="P34" i="12" s="1"/>
  <c r="AG15" i="12"/>
  <c r="J65" i="13" l="1"/>
  <c r="AF16" i="12"/>
  <c r="AH16" i="12" s="1"/>
  <c r="AI16" i="12" s="1"/>
  <c r="P35" i="12" s="1"/>
  <c r="AG16" i="12"/>
  <c r="J66" i="13" l="1"/>
  <c r="AF34" i="12"/>
  <c r="AH34" i="12" s="1"/>
  <c r="AI34" i="12" s="1"/>
  <c r="P53" i="12" s="1"/>
  <c r="AG34" i="12"/>
  <c r="J67" i="13" l="1"/>
  <c r="AG35" i="12"/>
  <c r="AF35" i="12"/>
  <c r="AH35" i="12" l="1"/>
  <c r="AI35" i="12" s="1"/>
  <c r="P54" i="12" s="1"/>
  <c r="J68" i="13"/>
  <c r="AF17" i="12"/>
  <c r="AG17" i="12"/>
  <c r="AH17" i="12" l="1"/>
  <c r="AI17" i="12" s="1"/>
  <c r="P36" i="12" s="1"/>
  <c r="J69" i="13"/>
  <c r="AF18" i="12"/>
  <c r="AH18" i="12" s="1"/>
  <c r="AI18" i="12" s="1"/>
  <c r="P37" i="12" s="1"/>
  <c r="AG18" i="12"/>
  <c r="J70" i="13" l="1"/>
  <c r="AG19" i="12"/>
  <c r="AF19" i="12"/>
  <c r="AH19" i="12" l="1"/>
  <c r="AI19" i="12" s="1"/>
  <c r="P38" i="12" s="1"/>
  <c r="J71" i="13"/>
  <c r="AF20" i="12"/>
  <c r="AG20" i="12"/>
  <c r="AH20" i="12" l="1"/>
  <c r="AI20" i="12" s="1"/>
  <c r="P39" i="12" s="1"/>
  <c r="J72" i="13"/>
  <c r="AG21" i="12"/>
  <c r="AF21" i="12"/>
  <c r="AH21" i="12" l="1"/>
  <c r="AI21" i="12" s="1"/>
  <c r="P40" i="12" s="1"/>
  <c r="J73" i="13"/>
  <c r="AG22" i="12"/>
  <c r="AF22" i="12"/>
  <c r="AH22" i="12" s="1"/>
  <c r="AI22" i="12" s="1"/>
  <c r="P41" i="12" s="1"/>
  <c r="J74" i="13" l="1"/>
  <c r="AF23" i="12"/>
  <c r="AG23" i="12"/>
  <c r="AH23" i="12" l="1"/>
  <c r="AI23" i="12" s="1"/>
  <c r="P42" i="12" s="1"/>
  <c r="J75" i="13"/>
  <c r="AF24" i="12"/>
  <c r="AH24" i="12" s="1"/>
  <c r="AI24" i="12" s="1"/>
  <c r="P43" i="12" s="1"/>
  <c r="AG24" i="12"/>
  <c r="J76" i="13" l="1"/>
  <c r="AG25" i="12"/>
  <c r="AF25" i="12"/>
  <c r="AH25" i="12" s="1"/>
  <c r="AI25" i="12" s="1"/>
  <c r="P44" i="12" s="1"/>
  <c r="J77" i="13" l="1"/>
  <c r="AF26" i="12"/>
  <c r="AH26" i="12" s="1"/>
  <c r="AI26" i="12" s="1"/>
  <c r="P45" i="12" s="1"/>
  <c r="AG26" i="12"/>
  <c r="J78" i="13" l="1"/>
  <c r="J79" i="13" s="1"/>
  <c r="AF27" i="12"/>
  <c r="AG27" i="12"/>
  <c r="AH27" i="12" l="1"/>
  <c r="AI27" i="12" s="1"/>
  <c r="P46" i="12" s="1"/>
  <c r="J80" i="13"/>
  <c r="AF3" i="12"/>
  <c r="AG3" i="12"/>
  <c r="AH3" i="12" l="1"/>
  <c r="J81" i="13"/>
  <c r="AF9" i="12"/>
  <c r="AG9" i="12"/>
  <c r="AH9" i="12" s="1"/>
  <c r="AI9" i="12" s="1"/>
  <c r="P28" i="12" s="1"/>
  <c r="AF5" i="12" l="1"/>
  <c r="AG5" i="12"/>
  <c r="AI3" i="12"/>
  <c r="P22" i="12" s="1"/>
  <c r="AH5" i="12" l="1"/>
  <c r="AI5" i="12" l="1"/>
  <c r="P57" i="12" s="1"/>
  <c r="AH36" i="12"/>
  <c r="AI36" i="12" s="1"/>
</calcChain>
</file>

<file path=xl/sharedStrings.xml><?xml version="1.0" encoding="utf-8"?>
<sst xmlns="http://schemas.openxmlformats.org/spreadsheetml/2006/main" count="2691" uniqueCount="273">
  <si>
    <t>INVERSIÓN NACIONAL TOTAL</t>
  </si>
  <si>
    <t>INVERSIÓN EXTRANJERA TOTAL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</si>
  <si>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</si>
  <si>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</si>
  <si>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</si>
  <si>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</si>
  <si>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</si>
  <si>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</si>
  <si>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Dep. A Plazo</t>
  </si>
  <si>
    <t>Letras Hip</t>
  </si>
  <si>
    <t>Acciones</t>
  </si>
  <si>
    <t>E</t>
  </si>
  <si>
    <t>TOTAL INSTITUCIONES ESTATALES</t>
  </si>
  <si>
    <t>TOTAL EMPRESAS</t>
  </si>
  <si>
    <t>TOTAL INSTITUCIONES FINANCIERAS</t>
  </si>
  <si>
    <t>TOTAL EXTRANJERO</t>
  </si>
  <si>
    <t>NO</t>
  </si>
  <si>
    <t>US$</t>
  </si>
  <si>
    <t>UF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</si>
  <si>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</si>
  <si>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</si>
  <si>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</si>
  <si>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</si>
  <si>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</si>
  <si>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</si>
  <si>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</si>
  <si>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</si>
  <si>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</si>
  <si>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</si>
  <si>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</si>
  <si>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</si>
  <si>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</si>
  <si>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</si>
  <si>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</si>
  <si>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</si>
  <si>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</si>
  <si>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</si>
  <si>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</si>
  <si>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</si>
  <si>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</si>
  <si>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</si>
  <si>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</si>
  <si>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</si>
  <si>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</si>
  <si>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</si>
  <si>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</si>
  <si>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</si>
  <si>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</si>
  <si>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</si>
  <si>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</si>
  <si>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</si>
  <si>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</si>
  <si>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</si>
  <si>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</si>
  <si>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</si>
  <si>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</si>
  <si>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</si>
  <si>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</si>
  <si>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%</t>
  </si>
  <si>
    <t>E+</t>
  </si>
  <si>
    <t>BEC</t>
  </si>
  <si>
    <t>Bonos del Estado de Chile</t>
  </si>
  <si>
    <t>CAPITAL</t>
  </si>
  <si>
    <t>CUPRUM</t>
  </si>
  <si>
    <t>HABITAT</t>
  </si>
  <si>
    <t>MODELO</t>
  </si>
  <si>
    <t>PLANVITAL</t>
  </si>
  <si>
    <t>PROVIDA</t>
  </si>
  <si>
    <t>-</t>
  </si>
  <si>
    <t>TOTAL GENERAL</t>
  </si>
  <si>
    <t>IPC</t>
  </si>
  <si>
    <t>BHM</t>
  </si>
  <si>
    <t>AUD</t>
  </si>
  <si>
    <t>COP</t>
  </si>
  <si>
    <t>EUR</t>
  </si>
  <si>
    <t>BCA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</si>
  <si>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</si>
  <si>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</si>
  <si>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</si>
  <si>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TOTAL FONDOS MUTUOS, DE INVERSIÓN Y DE INVERSIÓN DE CAP. RIESGO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</si>
  <si>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</si>
  <si>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</si>
  <si>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</si>
  <si>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</si>
  <si>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</si>
  <si>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</si>
  <si>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</si>
  <si>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</si>
  <si>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</si>
  <si>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</si>
  <si>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</si>
  <si>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</si>
  <si>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</si>
  <si>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</si>
  <si>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</si>
  <si>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</si>
  <si>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</si>
  <si>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</si>
  <si>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</si>
  <si>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</si>
  <si>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</si>
  <si>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</si>
  <si>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</si>
  <si>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</si>
  <si>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</si>
  <si>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</si>
  <si>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</si>
  <si>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</si>
  <si>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</si>
  <si>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</si>
  <si>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</si>
  <si>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</si>
  <si>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</si>
  <si>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</si>
  <si>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</si>
  <si>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</si>
  <si>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</si>
  <si>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</si>
  <si>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</si>
  <si>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</si>
  <si>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</si>
  <si>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</si>
  <si>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</si>
  <si>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</si>
  <si>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</si>
  <si>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</si>
  <si>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</si>
  <si>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</si>
  <si>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</si>
  <si>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</si>
  <si>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</si>
  <si>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</si>
  <si>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</si>
  <si>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</si>
  <si>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</si>
  <si>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</si>
  <si>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</si>
  <si>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</si>
  <si>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</si>
  <si>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</si>
  <si>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</si>
  <si>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</si>
  <si>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</si>
  <si>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</si>
  <si>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</si>
  <si>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</si>
  <si>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</si>
  <si>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</si>
  <si>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</si>
  <si>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</si>
  <si>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</si>
  <si>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</si>
  <si>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</si>
  <si>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</si>
  <si>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</si>
  <si>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</si>
  <si>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</si>
  <si>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</si>
  <si>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</si>
  <si>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</si>
  <si>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</si>
  <si>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</si>
  <si>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</si>
  <si>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</si>
  <si>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</si>
  <si>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</si>
  <si>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</si>
  <si>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</si>
  <si>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</si>
  <si>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</si>
  <si>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</si>
  <si>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</si>
  <si>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</si>
  <si>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</si>
  <si>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</si>
  <si>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</si>
  <si>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</si>
  <si>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</si>
  <si>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</si>
  <si>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</si>
  <si>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</si>
  <si>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</si>
  <si>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</si>
  <si>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</si>
  <si>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</si>
  <si>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</si>
  <si>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</si>
  <si>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</si>
  <si>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</si>
  <si>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</si>
  <si>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</si>
  <si>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</si>
  <si>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</si>
  <si>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</si>
  <si>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</si>
  <si>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</si>
  <si>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</si>
  <si>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</si>
  <si>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</si>
  <si>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</si>
  <si>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</si>
  <si>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</si>
  <si>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</si>
  <si>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</si>
  <si>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</si>
  <si>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</si>
  <si>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</si>
  <si>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</si>
  <si>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</si>
  <si>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</si>
  <si>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</si>
  <si>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Asset Class</t>
  </si>
  <si>
    <t>Diff</t>
  </si>
  <si>
    <t>moneda_objeto</t>
  </si>
  <si>
    <t>agrupacion_instrumentos</t>
  </si>
  <si>
    <t>numero72</t>
  </si>
  <si>
    <t>ns1:glosa73</t>
  </si>
  <si>
    <t>codigo74</t>
  </si>
  <si>
    <t>ns1:monto_dolares75</t>
  </si>
  <si>
    <t>ns1:monto_dolares76</t>
  </si>
  <si>
    <t>ns1:item77</t>
  </si>
  <si>
    <t>ns1:glosa78</t>
  </si>
  <si>
    <t>Dólar estadounidense(US$)</t>
  </si>
  <si>
    <t>Forward</t>
  </si>
  <si>
    <t>(1)</t>
  </si>
  <si>
    <t>Corresponde a las unidades del contrato en función del activo objeto</t>
  </si>
  <si>
    <t>Pesos</t>
  </si>
  <si>
    <t>Unidad de Fomento</t>
  </si>
  <si>
    <t>Yen (Japón)</t>
  </si>
  <si>
    <t>Euro(EUR)</t>
  </si>
  <si>
    <t>Peso mexicano</t>
  </si>
  <si>
    <t>Baht tailandés</t>
  </si>
  <si>
    <t>Corona sueca</t>
  </si>
  <si>
    <t>Dólar canadiense</t>
  </si>
  <si>
    <t>Dólar de Singapur</t>
  </si>
  <si>
    <t>Dólar hongkonés</t>
  </si>
  <si>
    <t>Dólar taiwanés</t>
  </si>
  <si>
    <t>Forint (Hungría)</t>
  </si>
  <si>
    <t>Franco suizo</t>
  </si>
  <si>
    <t>Indonesia</t>
  </si>
  <si>
    <t>Nueva lira turca</t>
  </si>
  <si>
    <t>Nuevo Shéquel Israelí</t>
  </si>
  <si>
    <t>Peso colombiano</t>
  </si>
  <si>
    <t>Rand (Sudáfrica)</t>
  </si>
  <si>
    <t>Real (Brasil)</t>
  </si>
  <si>
    <t>Ringgit Malasia</t>
  </si>
  <si>
    <t>Rublo Ruso</t>
  </si>
  <si>
    <t>Rupia (India)</t>
  </si>
  <si>
    <t>Won coreano</t>
  </si>
  <si>
    <t>Yuan Renminbi de China</t>
  </si>
  <si>
    <t>Zloty (Polonia)</t>
  </si>
  <si>
    <t>Corona noruega</t>
  </si>
  <si>
    <t>Dírham (Emiratos Árabes Unidos)</t>
  </si>
  <si>
    <t>Dólar australiano</t>
  </si>
  <si>
    <t>Dólar neozelandés</t>
  </si>
  <si>
    <t>Libra esterlina (Inglaterra)</t>
  </si>
  <si>
    <t>Nuevo sol (Perú)</t>
  </si>
  <si>
    <t>Peso Filipino</t>
  </si>
  <si>
    <t>Variable de "Estado"</t>
  </si>
  <si>
    <t>Compra</t>
  </si>
  <si>
    <t>Venta</t>
  </si>
  <si>
    <t>Diferencia</t>
  </si>
  <si>
    <t>¿Aplica?</t>
  </si>
  <si>
    <t>Resumen Forwards</t>
  </si>
  <si>
    <t>Chequeo</t>
  </si>
  <si>
    <t>Corona checa</t>
  </si>
  <si>
    <t>TOTAL INVERSION EN EL EXTRANJERO</t>
  </si>
  <si>
    <t>Resumen Físico Extranjero</t>
  </si>
  <si>
    <t>Chequeo Total</t>
  </si>
  <si>
    <t>USD</t>
  </si>
  <si>
    <t>Resumen Físico Local</t>
  </si>
  <si>
    <t>Moneda</t>
  </si>
  <si>
    <t>Al 28-10-2016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</si>
</sst>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\ * #,##0.00_-;\-&quot;$&quot;\ * #,##0.00_-;_-&quot;$&quot;\ * &quot;-&quot;??_-;_-@_-"/>
    <numFmt numFmtId="164" formatCode="0.0%"/>
    <numFmt numFmtId="166" formatCode="0.0"/>
    <numFmt numFmtId="167" formatCode="0.000"/>
    <numFmt numFmtId="168" formatCode="0.0000%"/>
    <numFmt numFmtId="169" formatCode="0.000000000"/>
    <numFmt numFmtId="178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445B69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2">
    <xf numFmtId="0" fontId="0" fillId="0" borderId="0" xfId="0"/>
    <xf numFmtId="164" fontId="0" fillId="0" borderId="0" xfId="1" applyNumberFormat="1" applyFont="1"/>
    <xf numFmtId="0" fontId="3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166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49" fontId="0" fillId="6" borderId="3" xfId="0" applyNumberFormat="1" applyFont="1" applyFill="1" applyBorder="1"/>
    <xf numFmtId="49" fontId="0" fillId="0" borderId="3" xfId="0" applyNumberFormat="1" applyFont="1" applyBorder="1"/>
    <xf numFmtId="0" fontId="4" fillId="7" borderId="3" xfId="0" applyFont="1" applyFill="1" applyBorder="1"/>
    <xf numFmtId="49" fontId="5" fillId="6" borderId="3" xfId="0" applyNumberFormat="1" applyFont="1" applyFill="1" applyBorder="1"/>
    <xf numFmtId="49" fontId="0" fillId="6" borderId="3" xfId="0" applyNumberFormat="1" applyFont="1" applyFill="1" applyBorder="1" applyAlignment="1">
      <alignment horizontal="left" indent="1"/>
    </xf>
    <xf numFmtId="49" fontId="0" fillId="6" borderId="3" xfId="0" applyNumberFormat="1" applyFont="1" applyFill="1" applyBorder="1" applyAlignment="1">
      <alignment horizontal="left" indent="2"/>
    </xf>
    <xf numFmtId="0" fontId="5" fillId="0" borderId="0" xfId="0" applyFont="1"/>
    <xf numFmtId="0" fontId="0" fillId="8" borderId="0" xfId="0" applyFill="1" applyAlignment="1">
      <alignment horizontal="left" indent="2"/>
    </xf>
    <xf numFmtId="0" fontId="0" fillId="8" borderId="0" xfId="0" applyFill="1" applyAlignment="1">
      <alignment horizontal="left" indent="1"/>
    </xf>
    <xf numFmtId="0" fontId="5" fillId="8" borderId="0" xfId="0" applyFont="1" applyFill="1"/>
    <xf numFmtId="166" fontId="5" fillId="0" borderId="0" xfId="0" applyNumberFormat="1" applyFont="1"/>
    <xf numFmtId="49" fontId="5" fillId="6" borderId="8" xfId="0" applyNumberFormat="1" applyFont="1" applyFill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8" borderId="0" xfId="0" applyFill="1"/>
    <xf numFmtId="0" fontId="5" fillId="8" borderId="0" xfId="0" applyFont="1" applyFill="1" applyAlignment="1">
      <alignment horizontal="left" indent="1"/>
    </xf>
    <xf numFmtId="167" fontId="0" fillId="0" borderId="0" xfId="0" applyNumberFormat="1"/>
    <xf numFmtId="0" fontId="5" fillId="8" borderId="0" xfId="0" applyFont="1" applyFill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" xfId="0" applyBorder="1"/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0" borderId="5" xfId="0" applyFont="1" applyBorder="1"/>
    <xf numFmtId="166" fontId="0" fillId="0" borderId="5" xfId="0" applyNumberFormat="1" applyBorder="1" applyAlignment="1">
      <alignment horizontal="center"/>
    </xf>
    <xf numFmtId="167" fontId="0" fillId="0" borderId="7" xfId="0" applyNumberFormat="1" applyBorder="1"/>
    <xf numFmtId="0" fontId="0" fillId="0" borderId="6" xfId="0" applyBorder="1"/>
    <xf numFmtId="0" fontId="0" fillId="0" borderId="11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0" fontId="0" fillId="0" borderId="0" xfId="0" applyNumberFormat="1"/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4" fontId="0" fillId="0" borderId="0" xfId="2" applyFont="1"/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4" fillId="7" borderId="13" xfId="0" applyFont="1" applyFill="1" applyBorder="1"/>
    <xf numFmtId="0" fontId="4" fillId="9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49" fontId="0" fillId="0" borderId="0" xfId="0" applyNumberFormat="1" applyFont="1" applyFill="1" applyBorder="1"/>
    <xf numFmtId="1" fontId="5" fillId="0" borderId="0" xfId="0" applyNumberFormat="1" applyFont="1"/>
    <xf numFmtId="2" fontId="0" fillId="0" borderId="1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17" fontId="5" fillId="0" borderId="9" xfId="0" applyNumberFormat="1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workbookViewId="0">
      <selection activeCell="A7" sqref="A7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0" t="s">
        <v>129</v>
      </c>
      <c r="B1" s="10" t="s">
        <v>130</v>
      </c>
      <c r="C1" s="10" t="s">
        <v>131</v>
      </c>
      <c r="D1" s="10" t="s">
        <v>132</v>
      </c>
      <c r="E1" s="10" t="s">
        <v>133</v>
      </c>
      <c r="F1" s="10" t="s">
        <v>134</v>
      </c>
      <c r="G1" s="10" t="s">
        <v>135</v>
      </c>
      <c r="H1" s="10" t="s">
        <v>136</v>
      </c>
      <c r="I1" s="10" t="s">
        <v>137</v>
      </c>
      <c r="J1" s="10" t="s">
        <v>138</v>
      </c>
      <c r="K1" s="10" t="s">
        <v>139</v>
      </c>
    </row>
    <row r="2" spans="1:11" x14ac:dyDescent="0.25">
      <c r="A2" s="88" t="s">
        <v>140</v>
      </c>
      <c r="B2" s="88" t="s">
        <v>272</v>
      </c>
      <c r="C2" s="87">
        <v>1</v>
      </c>
      <c r="D2" s="88" t="s">
        <v>0</v>
      </c>
      <c r="E2" s="87">
        <v>98000000</v>
      </c>
      <c r="F2" s="88" t="s">
        <v>141</v>
      </c>
      <c r="G2" s="88" t="s">
        <v>62</v>
      </c>
      <c r="H2" s="87">
        <v>6603.13</v>
      </c>
      <c r="I2" s="87">
        <v>92.22</v>
      </c>
      <c r="J2" s="87">
        <v>34142.660000000003</v>
      </c>
      <c r="K2" s="87">
        <v>89.32</v>
      </c>
    </row>
    <row r="3" spans="1:11" x14ac:dyDescent="0.25">
      <c r="A3" s="88" t="s">
        <v>140</v>
      </c>
      <c r="B3" s="88" t="s">
        <v>272</v>
      </c>
      <c r="C3" s="87">
        <v>1</v>
      </c>
      <c r="D3" s="88" t="s">
        <v>0</v>
      </c>
      <c r="E3" s="87">
        <v>76240079</v>
      </c>
      <c r="F3" s="88" t="s">
        <v>142</v>
      </c>
      <c r="G3" s="88" t="s">
        <v>63</v>
      </c>
      <c r="H3" s="87">
        <v>9294.02</v>
      </c>
      <c r="I3" s="87">
        <v>88.37</v>
      </c>
      <c r="J3" s="87">
        <v>34142.660000000003</v>
      </c>
      <c r="K3" s="87">
        <v>89.32</v>
      </c>
    </row>
    <row r="4" spans="1:11" x14ac:dyDescent="0.25">
      <c r="A4" s="88" t="s">
        <v>140</v>
      </c>
      <c r="B4" s="88" t="s">
        <v>272</v>
      </c>
      <c r="C4" s="87">
        <v>1</v>
      </c>
      <c r="D4" s="88" t="s">
        <v>0</v>
      </c>
      <c r="E4" s="87">
        <v>98000100</v>
      </c>
      <c r="F4" s="88" t="s">
        <v>143</v>
      </c>
      <c r="G4" s="88" t="s">
        <v>64</v>
      </c>
      <c r="H4" s="87">
        <v>9638.1200000000008</v>
      </c>
      <c r="I4" s="87">
        <v>87.2</v>
      </c>
      <c r="J4" s="87">
        <v>34142.660000000003</v>
      </c>
      <c r="K4" s="87">
        <v>89.32</v>
      </c>
    </row>
    <row r="5" spans="1:11" x14ac:dyDescent="0.25">
      <c r="A5" s="88" t="s">
        <v>140</v>
      </c>
      <c r="B5" s="88" t="s">
        <v>272</v>
      </c>
      <c r="C5" s="87">
        <v>1</v>
      </c>
      <c r="D5" s="88" t="s">
        <v>0</v>
      </c>
      <c r="E5" s="87">
        <v>76762250</v>
      </c>
      <c r="F5" s="88" t="s">
        <v>144</v>
      </c>
      <c r="G5" s="88" t="s">
        <v>65</v>
      </c>
      <c r="H5" s="87">
        <v>1007.33</v>
      </c>
      <c r="I5" s="87">
        <v>88.51</v>
      </c>
      <c r="J5" s="87">
        <v>34142.660000000003</v>
      </c>
      <c r="K5" s="87">
        <v>89.32</v>
      </c>
    </row>
    <row r="6" spans="1:11" x14ac:dyDescent="0.25">
      <c r="A6" s="88" t="s">
        <v>140</v>
      </c>
      <c r="B6" s="88" t="s">
        <v>272</v>
      </c>
      <c r="C6" s="87">
        <v>1</v>
      </c>
      <c r="D6" s="88" t="s">
        <v>0</v>
      </c>
      <c r="E6" s="87">
        <v>98001200</v>
      </c>
      <c r="F6" s="88" t="s">
        <v>145</v>
      </c>
      <c r="G6" s="88" t="s">
        <v>66</v>
      </c>
      <c r="H6" s="87">
        <v>1103.28</v>
      </c>
      <c r="I6" s="87">
        <v>89.62</v>
      </c>
      <c r="J6" s="87">
        <v>34142.660000000003</v>
      </c>
      <c r="K6" s="87">
        <v>89.32</v>
      </c>
    </row>
    <row r="7" spans="1:11" x14ac:dyDescent="0.25">
      <c r="A7" s="88" t="s">
        <v>140</v>
      </c>
      <c r="B7" s="88" t="s">
        <v>272</v>
      </c>
      <c r="C7" s="87">
        <v>1</v>
      </c>
      <c r="D7" s="88" t="s">
        <v>0</v>
      </c>
      <c r="E7" s="87">
        <v>76265736</v>
      </c>
      <c r="F7" s="88" t="s">
        <v>143</v>
      </c>
      <c r="G7" s="88" t="s">
        <v>67</v>
      </c>
      <c r="H7" s="87">
        <v>6496.77</v>
      </c>
      <c r="I7" s="87">
        <v>91.18</v>
      </c>
      <c r="J7" s="87">
        <v>34142.660000000003</v>
      </c>
      <c r="K7" s="87">
        <v>89.32</v>
      </c>
    </row>
    <row r="8" spans="1:11" x14ac:dyDescent="0.25">
      <c r="A8" s="88" t="s">
        <v>140</v>
      </c>
      <c r="B8" s="88" t="s">
        <v>272</v>
      </c>
      <c r="C8" s="87">
        <v>2</v>
      </c>
      <c r="D8" s="88" t="s">
        <v>146</v>
      </c>
      <c r="E8" s="87">
        <v>98000000</v>
      </c>
      <c r="F8" s="88" t="s">
        <v>141</v>
      </c>
      <c r="G8" s="88" t="s">
        <v>62</v>
      </c>
      <c r="H8" s="87">
        <v>93.03</v>
      </c>
      <c r="I8" s="87">
        <v>1.3</v>
      </c>
      <c r="J8" s="87">
        <v>424.44</v>
      </c>
      <c r="K8" s="87">
        <v>1.1100000000000001</v>
      </c>
    </row>
    <row r="9" spans="1:11" x14ac:dyDescent="0.25">
      <c r="A9" s="88" t="s">
        <v>140</v>
      </c>
      <c r="B9" s="88" t="s">
        <v>272</v>
      </c>
      <c r="C9" s="87">
        <v>2</v>
      </c>
      <c r="D9" s="88" t="s">
        <v>146</v>
      </c>
      <c r="E9" s="87">
        <v>76240079</v>
      </c>
      <c r="F9" s="88" t="s">
        <v>142</v>
      </c>
      <c r="G9" s="88" t="s">
        <v>63</v>
      </c>
      <c r="H9" s="87">
        <v>109.58</v>
      </c>
      <c r="I9" s="87">
        <v>1.04</v>
      </c>
      <c r="J9" s="87">
        <v>424.44</v>
      </c>
      <c r="K9" s="87">
        <v>1.1100000000000001</v>
      </c>
    </row>
    <row r="10" spans="1:11" x14ac:dyDescent="0.25">
      <c r="A10" s="88" t="s">
        <v>140</v>
      </c>
      <c r="B10" s="88" t="s">
        <v>272</v>
      </c>
      <c r="C10" s="87">
        <v>2</v>
      </c>
      <c r="D10" s="88" t="s">
        <v>146</v>
      </c>
      <c r="E10" s="87">
        <v>98000100</v>
      </c>
      <c r="F10" s="88" t="s">
        <v>143</v>
      </c>
      <c r="G10" s="88" t="s">
        <v>64</v>
      </c>
      <c r="H10" s="87">
        <v>116.22</v>
      </c>
      <c r="I10" s="87">
        <v>1.05</v>
      </c>
      <c r="J10" s="87">
        <v>424.44</v>
      </c>
      <c r="K10" s="87">
        <v>1.1100000000000001</v>
      </c>
    </row>
    <row r="11" spans="1:11" x14ac:dyDescent="0.25">
      <c r="A11" s="88" t="s">
        <v>140</v>
      </c>
      <c r="B11" s="88" t="s">
        <v>272</v>
      </c>
      <c r="C11" s="87">
        <v>2</v>
      </c>
      <c r="D11" s="88" t="s">
        <v>146</v>
      </c>
      <c r="E11" s="87">
        <v>76762250</v>
      </c>
      <c r="F11" s="88" t="s">
        <v>144</v>
      </c>
      <c r="G11" s="88" t="s">
        <v>65</v>
      </c>
      <c r="H11" s="87">
        <v>13.14</v>
      </c>
      <c r="I11" s="87">
        <v>1.1499999999999999</v>
      </c>
      <c r="J11" s="87">
        <v>424.44</v>
      </c>
      <c r="K11" s="87">
        <v>1.1100000000000001</v>
      </c>
    </row>
    <row r="12" spans="1:11" x14ac:dyDescent="0.25">
      <c r="A12" s="88" t="s">
        <v>140</v>
      </c>
      <c r="B12" s="88" t="s">
        <v>272</v>
      </c>
      <c r="C12" s="87">
        <v>2</v>
      </c>
      <c r="D12" s="88" t="s">
        <v>146</v>
      </c>
      <c r="E12" s="87">
        <v>98001200</v>
      </c>
      <c r="F12" s="88" t="s">
        <v>145</v>
      </c>
      <c r="G12" s="88" t="s">
        <v>66</v>
      </c>
      <c r="H12" s="87">
        <v>10.54</v>
      </c>
      <c r="I12" s="87">
        <v>0.86</v>
      </c>
      <c r="J12" s="87">
        <v>424.44</v>
      </c>
      <c r="K12" s="87">
        <v>1.1100000000000001</v>
      </c>
    </row>
    <row r="13" spans="1:11" x14ac:dyDescent="0.25">
      <c r="A13" s="88" t="s">
        <v>140</v>
      </c>
      <c r="B13" s="88" t="s">
        <v>272</v>
      </c>
      <c r="C13" s="87">
        <v>2</v>
      </c>
      <c r="D13" s="88" t="s">
        <v>146</v>
      </c>
      <c r="E13" s="87">
        <v>76265736</v>
      </c>
      <c r="F13" s="88" t="s">
        <v>143</v>
      </c>
      <c r="G13" s="88" t="s">
        <v>67</v>
      </c>
      <c r="H13" s="87">
        <v>81.92</v>
      </c>
      <c r="I13" s="87">
        <v>1.1499999999999999</v>
      </c>
      <c r="J13" s="87">
        <v>424.44</v>
      </c>
      <c r="K13" s="87">
        <v>1.1100000000000001</v>
      </c>
    </row>
    <row r="14" spans="1:11" x14ac:dyDescent="0.25">
      <c r="A14" s="88" t="s">
        <v>140</v>
      </c>
      <c r="B14" s="88" t="s">
        <v>272</v>
      </c>
      <c r="C14" s="87">
        <v>3</v>
      </c>
      <c r="D14" s="88" t="s">
        <v>10</v>
      </c>
      <c r="E14" s="87">
        <v>98000000</v>
      </c>
      <c r="F14" s="88" t="s">
        <v>141</v>
      </c>
      <c r="G14" s="88" t="s">
        <v>62</v>
      </c>
      <c r="H14" s="87">
        <v>91.4</v>
      </c>
      <c r="I14" s="87">
        <v>1.28</v>
      </c>
      <c r="J14" s="87">
        <v>422.8</v>
      </c>
      <c r="K14" s="87">
        <v>1.1100000000000001</v>
      </c>
    </row>
    <row r="15" spans="1:11" x14ac:dyDescent="0.25">
      <c r="A15" s="88" t="s">
        <v>140</v>
      </c>
      <c r="B15" s="88" t="s">
        <v>272</v>
      </c>
      <c r="C15" s="87">
        <v>3</v>
      </c>
      <c r="D15" s="88" t="s">
        <v>10</v>
      </c>
      <c r="E15" s="87">
        <v>76240079</v>
      </c>
      <c r="F15" s="88" t="s">
        <v>142</v>
      </c>
      <c r="G15" s="88" t="s">
        <v>63</v>
      </c>
      <c r="H15" s="87">
        <v>109.58</v>
      </c>
      <c r="I15" s="87">
        <v>1.04</v>
      </c>
      <c r="J15" s="87">
        <v>422.8</v>
      </c>
      <c r="K15" s="87">
        <v>1.1100000000000001</v>
      </c>
    </row>
    <row r="16" spans="1:11" x14ac:dyDescent="0.25">
      <c r="A16" s="88" t="s">
        <v>140</v>
      </c>
      <c r="B16" s="88" t="s">
        <v>272</v>
      </c>
      <c r="C16" s="87">
        <v>3</v>
      </c>
      <c r="D16" s="88" t="s">
        <v>10</v>
      </c>
      <c r="E16" s="87">
        <v>98000100</v>
      </c>
      <c r="F16" s="88" t="s">
        <v>143</v>
      </c>
      <c r="G16" s="88" t="s">
        <v>64</v>
      </c>
      <c r="H16" s="87">
        <v>116.22</v>
      </c>
      <c r="I16" s="87">
        <v>1.05</v>
      </c>
      <c r="J16" s="87">
        <v>422.8</v>
      </c>
      <c r="K16" s="87">
        <v>1.1100000000000001</v>
      </c>
    </row>
    <row r="17" spans="1:11" x14ac:dyDescent="0.25">
      <c r="A17" s="88" t="s">
        <v>140</v>
      </c>
      <c r="B17" s="88" t="s">
        <v>272</v>
      </c>
      <c r="C17" s="87">
        <v>3</v>
      </c>
      <c r="D17" s="88" t="s">
        <v>10</v>
      </c>
      <c r="E17" s="87">
        <v>76762250</v>
      </c>
      <c r="F17" s="88" t="s">
        <v>144</v>
      </c>
      <c r="G17" s="88" t="s">
        <v>65</v>
      </c>
      <c r="H17" s="87">
        <v>13.14</v>
      </c>
      <c r="I17" s="87">
        <v>1.1499999999999999</v>
      </c>
      <c r="J17" s="87">
        <v>422.8</v>
      </c>
      <c r="K17" s="87">
        <v>1.1100000000000001</v>
      </c>
    </row>
    <row r="18" spans="1:11" x14ac:dyDescent="0.25">
      <c r="A18" s="88" t="s">
        <v>140</v>
      </c>
      <c r="B18" s="88" t="s">
        <v>272</v>
      </c>
      <c r="C18" s="87">
        <v>3</v>
      </c>
      <c r="D18" s="88" t="s">
        <v>10</v>
      </c>
      <c r="E18" s="87">
        <v>98001200</v>
      </c>
      <c r="F18" s="88" t="s">
        <v>145</v>
      </c>
      <c r="G18" s="88" t="s">
        <v>66</v>
      </c>
      <c r="H18" s="87">
        <v>10.54</v>
      </c>
      <c r="I18" s="87">
        <v>0.86</v>
      </c>
      <c r="J18" s="87">
        <v>422.8</v>
      </c>
      <c r="K18" s="87">
        <v>1.1100000000000001</v>
      </c>
    </row>
    <row r="19" spans="1:11" x14ac:dyDescent="0.25">
      <c r="A19" s="88" t="s">
        <v>140</v>
      </c>
      <c r="B19" s="88" t="s">
        <v>272</v>
      </c>
      <c r="C19" s="87">
        <v>3</v>
      </c>
      <c r="D19" s="88" t="s">
        <v>10</v>
      </c>
      <c r="E19" s="87">
        <v>76265736</v>
      </c>
      <c r="F19" s="88" t="s">
        <v>143</v>
      </c>
      <c r="G19" s="88" t="s">
        <v>67</v>
      </c>
      <c r="H19" s="87">
        <v>81.92</v>
      </c>
      <c r="I19" s="87">
        <v>1.1499999999999999</v>
      </c>
      <c r="J19" s="87">
        <v>422.8</v>
      </c>
      <c r="K19" s="87">
        <v>1.1100000000000001</v>
      </c>
    </row>
    <row r="20" spans="1:11" x14ac:dyDescent="0.25">
      <c r="A20" s="88" t="s">
        <v>140</v>
      </c>
      <c r="B20" s="88" t="s">
        <v>272</v>
      </c>
      <c r="C20" s="87">
        <v>4</v>
      </c>
      <c r="D20" s="88" t="s">
        <v>147</v>
      </c>
      <c r="E20" s="87">
        <v>98000000</v>
      </c>
      <c r="F20" s="88" t="s">
        <v>141</v>
      </c>
      <c r="G20" s="88" t="s">
        <v>62</v>
      </c>
      <c r="H20" s="87">
        <v>1.64</v>
      </c>
      <c r="I20" s="87">
        <v>0.02</v>
      </c>
      <c r="J20" s="87">
        <v>1.64</v>
      </c>
      <c r="K20" s="87">
        <v>0</v>
      </c>
    </row>
    <row r="21" spans="1:11" x14ac:dyDescent="0.25">
      <c r="A21" s="88" t="s">
        <v>140</v>
      </c>
      <c r="B21" s="88" t="s">
        <v>272</v>
      </c>
      <c r="C21" s="87">
        <v>4</v>
      </c>
      <c r="D21" s="88" t="s">
        <v>147</v>
      </c>
      <c r="E21" s="87">
        <v>76240079</v>
      </c>
      <c r="F21" s="88" t="s">
        <v>142</v>
      </c>
      <c r="G21" s="88" t="s">
        <v>63</v>
      </c>
      <c r="H21" s="87"/>
      <c r="I21" s="87"/>
      <c r="J21" s="87">
        <v>1.64</v>
      </c>
      <c r="K21" s="87">
        <v>0</v>
      </c>
    </row>
    <row r="22" spans="1:11" x14ac:dyDescent="0.25">
      <c r="A22" s="88" t="s">
        <v>140</v>
      </c>
      <c r="B22" s="88" t="s">
        <v>272</v>
      </c>
      <c r="C22" s="87">
        <v>4</v>
      </c>
      <c r="D22" s="88" t="s">
        <v>147</v>
      </c>
      <c r="E22" s="87">
        <v>98000100</v>
      </c>
      <c r="F22" s="88" t="s">
        <v>143</v>
      </c>
      <c r="G22" s="88" t="s">
        <v>64</v>
      </c>
      <c r="H22" s="87"/>
      <c r="I22" s="87"/>
      <c r="J22" s="87">
        <v>1.64</v>
      </c>
      <c r="K22" s="87">
        <v>0</v>
      </c>
    </row>
    <row r="23" spans="1:11" x14ac:dyDescent="0.25">
      <c r="A23" s="88" t="s">
        <v>140</v>
      </c>
      <c r="B23" s="88" t="s">
        <v>272</v>
      </c>
      <c r="C23" s="87">
        <v>4</v>
      </c>
      <c r="D23" s="88" t="s">
        <v>147</v>
      </c>
      <c r="E23" s="87">
        <v>76762250</v>
      </c>
      <c r="F23" s="88" t="s">
        <v>144</v>
      </c>
      <c r="G23" s="88" t="s">
        <v>65</v>
      </c>
      <c r="H23" s="87"/>
      <c r="I23" s="87"/>
      <c r="J23" s="87">
        <v>1.64</v>
      </c>
      <c r="K23" s="87">
        <v>0</v>
      </c>
    </row>
    <row r="24" spans="1:11" x14ac:dyDescent="0.25">
      <c r="A24" s="88" t="s">
        <v>140</v>
      </c>
      <c r="B24" s="88" t="s">
        <v>272</v>
      </c>
      <c r="C24" s="87">
        <v>4</v>
      </c>
      <c r="D24" s="88" t="s">
        <v>147</v>
      </c>
      <c r="E24" s="87">
        <v>98001200</v>
      </c>
      <c r="F24" s="88" t="s">
        <v>145</v>
      </c>
      <c r="G24" s="88" t="s">
        <v>66</v>
      </c>
      <c r="H24" s="87"/>
      <c r="I24" s="87"/>
      <c r="J24" s="87">
        <v>1.64</v>
      </c>
      <c r="K24" s="87">
        <v>0</v>
      </c>
    </row>
    <row r="25" spans="1:11" x14ac:dyDescent="0.25">
      <c r="A25" s="88" t="s">
        <v>140</v>
      </c>
      <c r="B25" s="88" t="s">
        <v>272</v>
      </c>
      <c r="C25" s="87">
        <v>4</v>
      </c>
      <c r="D25" s="88" t="s">
        <v>147</v>
      </c>
      <c r="E25" s="87">
        <v>76265736</v>
      </c>
      <c r="F25" s="88" t="s">
        <v>143</v>
      </c>
      <c r="G25" s="88" t="s">
        <v>67</v>
      </c>
      <c r="H25" s="87"/>
      <c r="I25" s="87"/>
      <c r="J25" s="87">
        <v>1.64</v>
      </c>
      <c r="K25" s="87">
        <v>0</v>
      </c>
    </row>
    <row r="26" spans="1:11" x14ac:dyDescent="0.25">
      <c r="A26" s="88" t="s">
        <v>140</v>
      </c>
      <c r="B26" s="88" t="s">
        <v>272</v>
      </c>
      <c r="C26" s="87">
        <v>5</v>
      </c>
      <c r="D26" s="88" t="s">
        <v>148</v>
      </c>
      <c r="E26" s="87">
        <v>98000000</v>
      </c>
      <c r="F26" s="88" t="s">
        <v>141</v>
      </c>
      <c r="G26" s="88" t="s">
        <v>62</v>
      </c>
      <c r="H26" s="87">
        <v>6505.85</v>
      </c>
      <c r="I26" s="87">
        <v>90.86</v>
      </c>
      <c r="J26" s="87">
        <v>33645.99</v>
      </c>
      <c r="K26" s="87">
        <v>88.02</v>
      </c>
    </row>
    <row r="27" spans="1:11" x14ac:dyDescent="0.25">
      <c r="A27" s="88" t="s">
        <v>140</v>
      </c>
      <c r="B27" s="88" t="s">
        <v>272</v>
      </c>
      <c r="C27" s="87">
        <v>5</v>
      </c>
      <c r="D27" s="88" t="s">
        <v>148</v>
      </c>
      <c r="E27" s="87">
        <v>76240079</v>
      </c>
      <c r="F27" s="88" t="s">
        <v>142</v>
      </c>
      <c r="G27" s="88" t="s">
        <v>63</v>
      </c>
      <c r="H27" s="87">
        <v>9166.7000000000007</v>
      </c>
      <c r="I27" s="87">
        <v>87.16</v>
      </c>
      <c r="J27" s="87">
        <v>33645.99</v>
      </c>
      <c r="K27" s="87">
        <v>88.02</v>
      </c>
    </row>
    <row r="28" spans="1:11" x14ac:dyDescent="0.25">
      <c r="A28" s="88" t="s">
        <v>140</v>
      </c>
      <c r="B28" s="88" t="s">
        <v>272</v>
      </c>
      <c r="C28" s="87">
        <v>5</v>
      </c>
      <c r="D28" s="88" t="s">
        <v>148</v>
      </c>
      <c r="E28" s="87">
        <v>98000100</v>
      </c>
      <c r="F28" s="88" t="s">
        <v>143</v>
      </c>
      <c r="G28" s="88" t="s">
        <v>64</v>
      </c>
      <c r="H28" s="87">
        <v>9488.93</v>
      </c>
      <c r="I28" s="87">
        <v>85.85</v>
      </c>
      <c r="J28" s="87">
        <v>33645.99</v>
      </c>
      <c r="K28" s="87">
        <v>88.02</v>
      </c>
    </row>
    <row r="29" spans="1:11" x14ac:dyDescent="0.25">
      <c r="A29" s="88" t="s">
        <v>140</v>
      </c>
      <c r="B29" s="88" t="s">
        <v>272</v>
      </c>
      <c r="C29" s="87">
        <v>5</v>
      </c>
      <c r="D29" s="88" t="s">
        <v>148</v>
      </c>
      <c r="E29" s="87">
        <v>76762250</v>
      </c>
      <c r="F29" s="88" t="s">
        <v>144</v>
      </c>
      <c r="G29" s="88" t="s">
        <v>65</v>
      </c>
      <c r="H29" s="87">
        <v>992.89</v>
      </c>
      <c r="I29" s="87">
        <v>87.25</v>
      </c>
      <c r="J29" s="87">
        <v>33645.99</v>
      </c>
      <c r="K29" s="87">
        <v>88.02</v>
      </c>
    </row>
    <row r="30" spans="1:11" x14ac:dyDescent="0.25">
      <c r="A30" s="88" t="s">
        <v>140</v>
      </c>
      <c r="B30" s="88" t="s">
        <v>272</v>
      </c>
      <c r="C30" s="87">
        <v>5</v>
      </c>
      <c r="D30" s="88" t="s">
        <v>148</v>
      </c>
      <c r="E30" s="87">
        <v>98001200</v>
      </c>
      <c r="F30" s="88" t="s">
        <v>145</v>
      </c>
      <c r="G30" s="88" t="s">
        <v>66</v>
      </c>
      <c r="H30" s="87">
        <v>1091.43</v>
      </c>
      <c r="I30" s="87">
        <v>88.65</v>
      </c>
      <c r="J30" s="87">
        <v>33645.99</v>
      </c>
      <c r="K30" s="87">
        <v>88.02</v>
      </c>
    </row>
    <row r="31" spans="1:11" x14ac:dyDescent="0.25">
      <c r="A31" s="88" t="s">
        <v>140</v>
      </c>
      <c r="B31" s="88" t="s">
        <v>272</v>
      </c>
      <c r="C31" s="87">
        <v>5</v>
      </c>
      <c r="D31" s="88" t="s">
        <v>148</v>
      </c>
      <c r="E31" s="87">
        <v>76265736</v>
      </c>
      <c r="F31" s="88" t="s">
        <v>143</v>
      </c>
      <c r="G31" s="88" t="s">
        <v>67</v>
      </c>
      <c r="H31" s="87">
        <v>6400.19</v>
      </c>
      <c r="I31" s="87">
        <v>89.83</v>
      </c>
      <c r="J31" s="87">
        <v>33645.99</v>
      </c>
      <c r="K31" s="87">
        <v>88.02</v>
      </c>
    </row>
    <row r="32" spans="1:11" x14ac:dyDescent="0.25">
      <c r="A32" s="88" t="s">
        <v>140</v>
      </c>
      <c r="B32" s="88" t="s">
        <v>272</v>
      </c>
      <c r="C32" s="87">
        <v>6</v>
      </c>
      <c r="D32" s="88" t="s">
        <v>149</v>
      </c>
      <c r="E32" s="87">
        <v>98000000</v>
      </c>
      <c r="F32" s="88" t="s">
        <v>141</v>
      </c>
      <c r="G32" s="88" t="s">
        <v>62</v>
      </c>
      <c r="H32" s="87">
        <v>632.94000000000005</v>
      </c>
      <c r="I32" s="87">
        <v>8.84</v>
      </c>
      <c r="J32" s="87">
        <v>3549.79</v>
      </c>
      <c r="K32" s="87">
        <v>9.2899999999999991</v>
      </c>
    </row>
    <row r="33" spans="1:11" x14ac:dyDescent="0.25">
      <c r="A33" s="88" t="s">
        <v>140</v>
      </c>
      <c r="B33" s="88" t="s">
        <v>272</v>
      </c>
      <c r="C33" s="87">
        <v>6</v>
      </c>
      <c r="D33" s="88" t="s">
        <v>149</v>
      </c>
      <c r="E33" s="87">
        <v>76240079</v>
      </c>
      <c r="F33" s="88" t="s">
        <v>142</v>
      </c>
      <c r="G33" s="88" t="s">
        <v>63</v>
      </c>
      <c r="H33" s="87">
        <v>1330.69</v>
      </c>
      <c r="I33" s="87">
        <v>12.65</v>
      </c>
      <c r="J33" s="87">
        <v>3549.79</v>
      </c>
      <c r="K33" s="87">
        <v>9.2899999999999991</v>
      </c>
    </row>
    <row r="34" spans="1:11" x14ac:dyDescent="0.25">
      <c r="A34" s="88" t="s">
        <v>140</v>
      </c>
      <c r="B34" s="88" t="s">
        <v>272</v>
      </c>
      <c r="C34" s="87">
        <v>6</v>
      </c>
      <c r="D34" s="88" t="s">
        <v>149</v>
      </c>
      <c r="E34" s="87">
        <v>98000100</v>
      </c>
      <c r="F34" s="88" t="s">
        <v>143</v>
      </c>
      <c r="G34" s="88" t="s">
        <v>64</v>
      </c>
      <c r="H34" s="87">
        <v>579.97</v>
      </c>
      <c r="I34" s="87">
        <v>5.25</v>
      </c>
      <c r="J34" s="87">
        <v>3549.79</v>
      </c>
      <c r="K34" s="87">
        <v>9.2899999999999991</v>
      </c>
    </row>
    <row r="35" spans="1:11" x14ac:dyDescent="0.25">
      <c r="A35" s="88" t="s">
        <v>140</v>
      </c>
      <c r="B35" s="88" t="s">
        <v>272</v>
      </c>
      <c r="C35" s="87">
        <v>6</v>
      </c>
      <c r="D35" s="88" t="s">
        <v>149</v>
      </c>
      <c r="E35" s="87">
        <v>76762250</v>
      </c>
      <c r="F35" s="88" t="s">
        <v>144</v>
      </c>
      <c r="G35" s="88" t="s">
        <v>65</v>
      </c>
      <c r="H35" s="87">
        <v>285.52</v>
      </c>
      <c r="I35" s="87">
        <v>25.09</v>
      </c>
      <c r="J35" s="87">
        <v>3549.79</v>
      </c>
      <c r="K35" s="87">
        <v>9.2899999999999991</v>
      </c>
    </row>
    <row r="36" spans="1:11" x14ac:dyDescent="0.25">
      <c r="A36" s="88" t="s">
        <v>140</v>
      </c>
      <c r="B36" s="88" t="s">
        <v>272</v>
      </c>
      <c r="C36" s="87">
        <v>6</v>
      </c>
      <c r="D36" s="88" t="s">
        <v>149</v>
      </c>
      <c r="E36" s="87">
        <v>98001200</v>
      </c>
      <c r="F36" s="88" t="s">
        <v>145</v>
      </c>
      <c r="G36" s="88" t="s">
        <v>66</v>
      </c>
      <c r="H36" s="87">
        <v>72.14</v>
      </c>
      <c r="I36" s="87">
        <v>5.86</v>
      </c>
      <c r="J36" s="87">
        <v>3549.79</v>
      </c>
      <c r="K36" s="87">
        <v>9.2899999999999991</v>
      </c>
    </row>
    <row r="37" spans="1:11" x14ac:dyDescent="0.25">
      <c r="A37" s="88" t="s">
        <v>140</v>
      </c>
      <c r="B37" s="88" t="s">
        <v>272</v>
      </c>
      <c r="C37" s="87">
        <v>6</v>
      </c>
      <c r="D37" s="88" t="s">
        <v>149</v>
      </c>
      <c r="E37" s="87">
        <v>76265736</v>
      </c>
      <c r="F37" s="88" t="s">
        <v>143</v>
      </c>
      <c r="G37" s="88" t="s">
        <v>67</v>
      </c>
      <c r="H37" s="87">
        <v>648.52</v>
      </c>
      <c r="I37" s="87">
        <v>9.1</v>
      </c>
      <c r="J37" s="87">
        <v>3549.79</v>
      </c>
      <c r="K37" s="87">
        <v>9.2899999999999991</v>
      </c>
    </row>
    <row r="38" spans="1:11" x14ac:dyDescent="0.25">
      <c r="A38" s="88" t="s">
        <v>140</v>
      </c>
      <c r="B38" s="88" t="s">
        <v>272</v>
      </c>
      <c r="C38" s="87">
        <v>7</v>
      </c>
      <c r="D38" s="88" t="s">
        <v>150</v>
      </c>
      <c r="E38" s="87">
        <v>98000000</v>
      </c>
      <c r="F38" s="88" t="s">
        <v>141</v>
      </c>
      <c r="G38" s="88" t="s">
        <v>62</v>
      </c>
      <c r="H38" s="87">
        <v>2330.5100000000002</v>
      </c>
      <c r="I38" s="87">
        <v>32.549999999999997</v>
      </c>
      <c r="J38" s="87">
        <v>12843.38</v>
      </c>
      <c r="K38" s="87">
        <v>33.6</v>
      </c>
    </row>
    <row r="39" spans="1:11" x14ac:dyDescent="0.25">
      <c r="A39" s="88" t="s">
        <v>140</v>
      </c>
      <c r="B39" s="88" t="s">
        <v>272</v>
      </c>
      <c r="C39" s="87">
        <v>7</v>
      </c>
      <c r="D39" s="88" t="s">
        <v>150</v>
      </c>
      <c r="E39" s="87">
        <v>76240079</v>
      </c>
      <c r="F39" s="88" t="s">
        <v>142</v>
      </c>
      <c r="G39" s="88" t="s">
        <v>63</v>
      </c>
      <c r="H39" s="87">
        <v>3438.33</v>
      </c>
      <c r="I39" s="87">
        <v>32.69</v>
      </c>
      <c r="J39" s="87">
        <v>12843.38</v>
      </c>
      <c r="K39" s="87">
        <v>33.6</v>
      </c>
    </row>
    <row r="40" spans="1:11" x14ac:dyDescent="0.25">
      <c r="A40" s="88" t="s">
        <v>140</v>
      </c>
      <c r="B40" s="88" t="s">
        <v>272</v>
      </c>
      <c r="C40" s="87">
        <v>7</v>
      </c>
      <c r="D40" s="88" t="s">
        <v>150</v>
      </c>
      <c r="E40" s="87">
        <v>98000100</v>
      </c>
      <c r="F40" s="88" t="s">
        <v>143</v>
      </c>
      <c r="G40" s="88" t="s">
        <v>64</v>
      </c>
      <c r="H40" s="87">
        <v>3355.96</v>
      </c>
      <c r="I40" s="87">
        <v>30.36</v>
      </c>
      <c r="J40" s="87">
        <v>12843.38</v>
      </c>
      <c r="K40" s="87">
        <v>33.6</v>
      </c>
    </row>
    <row r="41" spans="1:11" x14ac:dyDescent="0.25">
      <c r="A41" s="88" t="s">
        <v>140</v>
      </c>
      <c r="B41" s="88" t="s">
        <v>272</v>
      </c>
      <c r="C41" s="87">
        <v>7</v>
      </c>
      <c r="D41" s="88" t="s">
        <v>150</v>
      </c>
      <c r="E41" s="87">
        <v>76762250</v>
      </c>
      <c r="F41" s="88" t="s">
        <v>144</v>
      </c>
      <c r="G41" s="88" t="s">
        <v>65</v>
      </c>
      <c r="H41" s="87">
        <v>324.93</v>
      </c>
      <c r="I41" s="87">
        <v>28.55</v>
      </c>
      <c r="J41" s="87">
        <v>12843.38</v>
      </c>
      <c r="K41" s="87">
        <v>33.6</v>
      </c>
    </row>
    <row r="42" spans="1:11" x14ac:dyDescent="0.25">
      <c r="A42" s="88" t="s">
        <v>140</v>
      </c>
      <c r="B42" s="88" t="s">
        <v>272</v>
      </c>
      <c r="C42" s="87">
        <v>7</v>
      </c>
      <c r="D42" s="88" t="s">
        <v>150</v>
      </c>
      <c r="E42" s="87">
        <v>98001200</v>
      </c>
      <c r="F42" s="88" t="s">
        <v>145</v>
      </c>
      <c r="G42" s="88" t="s">
        <v>66</v>
      </c>
      <c r="H42" s="87">
        <v>362.28</v>
      </c>
      <c r="I42" s="87">
        <v>29.43</v>
      </c>
      <c r="J42" s="87">
        <v>12843.38</v>
      </c>
      <c r="K42" s="87">
        <v>33.6</v>
      </c>
    </row>
    <row r="43" spans="1:11" x14ac:dyDescent="0.25">
      <c r="A43" s="88" t="s">
        <v>140</v>
      </c>
      <c r="B43" s="88" t="s">
        <v>272</v>
      </c>
      <c r="C43" s="87">
        <v>7</v>
      </c>
      <c r="D43" s="88" t="s">
        <v>150</v>
      </c>
      <c r="E43" s="87">
        <v>76265736</v>
      </c>
      <c r="F43" s="88" t="s">
        <v>143</v>
      </c>
      <c r="G43" s="88" t="s">
        <v>67</v>
      </c>
      <c r="H43" s="87">
        <v>3031.37</v>
      </c>
      <c r="I43" s="87">
        <v>42.54</v>
      </c>
      <c r="J43" s="87">
        <v>12843.38</v>
      </c>
      <c r="K43" s="87">
        <v>33.6</v>
      </c>
    </row>
    <row r="44" spans="1:11" x14ac:dyDescent="0.25">
      <c r="A44" s="88" t="s">
        <v>140</v>
      </c>
      <c r="B44" s="88" t="s">
        <v>272</v>
      </c>
      <c r="C44" s="87">
        <v>8</v>
      </c>
      <c r="D44" s="88" t="s">
        <v>151</v>
      </c>
      <c r="E44" s="87">
        <v>98000000</v>
      </c>
      <c r="F44" s="88" t="s">
        <v>141</v>
      </c>
      <c r="G44" s="88" t="s">
        <v>62</v>
      </c>
      <c r="H44" s="87">
        <v>0.28999999999999998</v>
      </c>
      <c r="I44" s="87">
        <v>0</v>
      </c>
      <c r="J44" s="87">
        <v>63</v>
      </c>
      <c r="K44" s="87">
        <v>0.16</v>
      </c>
    </row>
    <row r="45" spans="1:11" x14ac:dyDescent="0.25">
      <c r="A45" s="88" t="s">
        <v>140</v>
      </c>
      <c r="B45" s="88" t="s">
        <v>272</v>
      </c>
      <c r="C45" s="87">
        <v>8</v>
      </c>
      <c r="D45" s="88" t="s">
        <v>151</v>
      </c>
      <c r="E45" s="87">
        <v>76240079</v>
      </c>
      <c r="F45" s="88" t="s">
        <v>142</v>
      </c>
      <c r="G45" s="88" t="s">
        <v>63</v>
      </c>
      <c r="H45" s="87">
        <v>26.09</v>
      </c>
      <c r="I45" s="87">
        <v>0.25</v>
      </c>
      <c r="J45" s="87">
        <v>63</v>
      </c>
      <c r="K45" s="87">
        <v>0.16</v>
      </c>
    </row>
    <row r="46" spans="1:11" x14ac:dyDescent="0.25">
      <c r="A46" s="88" t="s">
        <v>140</v>
      </c>
      <c r="B46" s="88" t="s">
        <v>272</v>
      </c>
      <c r="C46" s="87">
        <v>8</v>
      </c>
      <c r="D46" s="88" t="s">
        <v>151</v>
      </c>
      <c r="E46" s="87">
        <v>98000100</v>
      </c>
      <c r="F46" s="88" t="s">
        <v>143</v>
      </c>
      <c r="G46" s="88" t="s">
        <v>64</v>
      </c>
      <c r="H46" s="87"/>
      <c r="I46" s="87"/>
      <c r="J46" s="87">
        <v>63</v>
      </c>
      <c r="K46" s="87">
        <v>0.16</v>
      </c>
    </row>
    <row r="47" spans="1:11" x14ac:dyDescent="0.25">
      <c r="A47" s="88" t="s">
        <v>140</v>
      </c>
      <c r="B47" s="88" t="s">
        <v>272</v>
      </c>
      <c r="C47" s="87">
        <v>8</v>
      </c>
      <c r="D47" s="88" t="s">
        <v>151</v>
      </c>
      <c r="E47" s="87">
        <v>76762250</v>
      </c>
      <c r="F47" s="88" t="s">
        <v>144</v>
      </c>
      <c r="G47" s="88" t="s">
        <v>65</v>
      </c>
      <c r="H47" s="87">
        <v>33.71</v>
      </c>
      <c r="I47" s="87">
        <v>2.96</v>
      </c>
      <c r="J47" s="87">
        <v>63</v>
      </c>
      <c r="K47" s="87">
        <v>0.16</v>
      </c>
    </row>
    <row r="48" spans="1:11" x14ac:dyDescent="0.25">
      <c r="A48" s="88" t="s">
        <v>140</v>
      </c>
      <c r="B48" s="88" t="s">
        <v>272</v>
      </c>
      <c r="C48" s="87">
        <v>8</v>
      </c>
      <c r="D48" s="88" t="s">
        <v>151</v>
      </c>
      <c r="E48" s="87">
        <v>98001200</v>
      </c>
      <c r="F48" s="88" t="s">
        <v>145</v>
      </c>
      <c r="G48" s="88" t="s">
        <v>66</v>
      </c>
      <c r="H48" s="87">
        <v>0.9</v>
      </c>
      <c r="I48" s="87">
        <v>7.0000000000000007E-2</v>
      </c>
      <c r="J48" s="87">
        <v>63</v>
      </c>
      <c r="K48" s="87">
        <v>0.16</v>
      </c>
    </row>
    <row r="49" spans="1:11" x14ac:dyDescent="0.25">
      <c r="A49" s="88" t="s">
        <v>140</v>
      </c>
      <c r="B49" s="88" t="s">
        <v>272</v>
      </c>
      <c r="C49" s="87">
        <v>8</v>
      </c>
      <c r="D49" s="88" t="s">
        <v>151</v>
      </c>
      <c r="E49" s="87">
        <v>76265736</v>
      </c>
      <c r="F49" s="88" t="s">
        <v>143</v>
      </c>
      <c r="G49" s="88" t="s">
        <v>67</v>
      </c>
      <c r="H49" s="87">
        <v>2.0099999999999998</v>
      </c>
      <c r="I49" s="87">
        <v>0.03</v>
      </c>
      <c r="J49" s="87">
        <v>63</v>
      </c>
      <c r="K49" s="87">
        <v>0.16</v>
      </c>
    </row>
    <row r="50" spans="1:11" x14ac:dyDescent="0.25">
      <c r="A50" s="88" t="s">
        <v>140</v>
      </c>
      <c r="B50" s="88" t="s">
        <v>272</v>
      </c>
      <c r="C50" s="87">
        <v>9</v>
      </c>
      <c r="D50" s="88" t="s">
        <v>152</v>
      </c>
      <c r="E50" s="87">
        <v>98000000</v>
      </c>
      <c r="F50" s="88" t="s">
        <v>141</v>
      </c>
      <c r="G50" s="88" t="s">
        <v>62</v>
      </c>
      <c r="H50" s="87">
        <v>660.32</v>
      </c>
      <c r="I50" s="87">
        <v>9.2200000000000006</v>
      </c>
      <c r="J50" s="87">
        <v>2773.12</v>
      </c>
      <c r="K50" s="87">
        <v>7.25</v>
      </c>
    </row>
    <row r="51" spans="1:11" x14ac:dyDescent="0.25">
      <c r="A51" s="88" t="s">
        <v>140</v>
      </c>
      <c r="B51" s="88" t="s">
        <v>272</v>
      </c>
      <c r="C51" s="87">
        <v>9</v>
      </c>
      <c r="D51" s="88" t="s">
        <v>152</v>
      </c>
      <c r="E51" s="87">
        <v>76240079</v>
      </c>
      <c r="F51" s="88" t="s">
        <v>142</v>
      </c>
      <c r="G51" s="88" t="s">
        <v>63</v>
      </c>
      <c r="H51" s="87">
        <v>611.29</v>
      </c>
      <c r="I51" s="87">
        <v>5.81</v>
      </c>
      <c r="J51" s="87">
        <v>2773.12</v>
      </c>
      <c r="K51" s="87">
        <v>7.25</v>
      </c>
    </row>
    <row r="52" spans="1:11" x14ac:dyDescent="0.25">
      <c r="A52" s="88" t="s">
        <v>140</v>
      </c>
      <c r="B52" s="88" t="s">
        <v>272</v>
      </c>
      <c r="C52" s="87">
        <v>9</v>
      </c>
      <c r="D52" s="88" t="s">
        <v>152</v>
      </c>
      <c r="E52" s="87">
        <v>98000100</v>
      </c>
      <c r="F52" s="88" t="s">
        <v>143</v>
      </c>
      <c r="G52" s="88" t="s">
        <v>64</v>
      </c>
      <c r="H52" s="87">
        <v>888.33</v>
      </c>
      <c r="I52" s="87">
        <v>8.0399999999999991</v>
      </c>
      <c r="J52" s="87">
        <v>2773.12</v>
      </c>
      <c r="K52" s="87">
        <v>7.25</v>
      </c>
    </row>
    <row r="53" spans="1:11" x14ac:dyDescent="0.25">
      <c r="A53" s="88" t="s">
        <v>140</v>
      </c>
      <c r="B53" s="88" t="s">
        <v>272</v>
      </c>
      <c r="C53" s="87">
        <v>9</v>
      </c>
      <c r="D53" s="88" t="s">
        <v>152</v>
      </c>
      <c r="E53" s="87">
        <v>76762250</v>
      </c>
      <c r="F53" s="88" t="s">
        <v>144</v>
      </c>
      <c r="G53" s="88" t="s">
        <v>65</v>
      </c>
      <c r="H53" s="87">
        <v>109.84</v>
      </c>
      <c r="I53" s="87">
        <v>9.65</v>
      </c>
      <c r="J53" s="87">
        <v>2773.12</v>
      </c>
      <c r="K53" s="87">
        <v>7.25</v>
      </c>
    </row>
    <row r="54" spans="1:11" x14ac:dyDescent="0.25">
      <c r="A54" s="88" t="s">
        <v>140</v>
      </c>
      <c r="B54" s="88" t="s">
        <v>272</v>
      </c>
      <c r="C54" s="87">
        <v>9</v>
      </c>
      <c r="D54" s="88" t="s">
        <v>152</v>
      </c>
      <c r="E54" s="87">
        <v>98001200</v>
      </c>
      <c r="F54" s="88" t="s">
        <v>145</v>
      </c>
      <c r="G54" s="88" t="s">
        <v>66</v>
      </c>
      <c r="H54" s="87">
        <v>93.85</v>
      </c>
      <c r="I54" s="87">
        <v>7.62</v>
      </c>
      <c r="J54" s="87">
        <v>2773.12</v>
      </c>
      <c r="K54" s="87">
        <v>7.25</v>
      </c>
    </row>
    <row r="55" spans="1:11" x14ac:dyDescent="0.25">
      <c r="A55" s="88" t="s">
        <v>140</v>
      </c>
      <c r="B55" s="88" t="s">
        <v>272</v>
      </c>
      <c r="C55" s="87">
        <v>9</v>
      </c>
      <c r="D55" s="88" t="s">
        <v>152</v>
      </c>
      <c r="E55" s="87">
        <v>76265736</v>
      </c>
      <c r="F55" s="88" t="s">
        <v>143</v>
      </c>
      <c r="G55" s="88" t="s">
        <v>67</v>
      </c>
      <c r="H55" s="87">
        <v>409.48</v>
      </c>
      <c r="I55" s="87">
        <v>5.75</v>
      </c>
      <c r="J55" s="87">
        <v>2773.12</v>
      </c>
      <c r="K55" s="87">
        <v>7.25</v>
      </c>
    </row>
    <row r="56" spans="1:11" x14ac:dyDescent="0.25">
      <c r="A56" s="88" t="s">
        <v>140</v>
      </c>
      <c r="B56" s="88" t="s">
        <v>272</v>
      </c>
      <c r="C56" s="87">
        <v>10</v>
      </c>
      <c r="D56" s="88" t="s">
        <v>153</v>
      </c>
      <c r="E56" s="87">
        <v>98000000</v>
      </c>
      <c r="F56" s="88" t="s">
        <v>141</v>
      </c>
      <c r="G56" s="88" t="s">
        <v>62</v>
      </c>
      <c r="H56" s="87">
        <v>1415.29</v>
      </c>
      <c r="I56" s="87">
        <v>19.77</v>
      </c>
      <c r="J56" s="87">
        <v>7229.67</v>
      </c>
      <c r="K56" s="87">
        <v>18.91</v>
      </c>
    </row>
    <row r="57" spans="1:11" x14ac:dyDescent="0.25">
      <c r="A57" s="88" t="s">
        <v>140</v>
      </c>
      <c r="B57" s="88" t="s">
        <v>272</v>
      </c>
      <c r="C57" s="87">
        <v>10</v>
      </c>
      <c r="D57" s="88" t="s">
        <v>153</v>
      </c>
      <c r="E57" s="87">
        <v>76240079</v>
      </c>
      <c r="F57" s="88" t="s">
        <v>142</v>
      </c>
      <c r="G57" s="88" t="s">
        <v>63</v>
      </c>
      <c r="H57" s="87">
        <v>1705.6</v>
      </c>
      <c r="I57" s="87">
        <v>16.22</v>
      </c>
      <c r="J57" s="87">
        <v>7229.67</v>
      </c>
      <c r="K57" s="87">
        <v>18.91</v>
      </c>
    </row>
    <row r="58" spans="1:11" x14ac:dyDescent="0.25">
      <c r="A58" s="88" t="s">
        <v>140</v>
      </c>
      <c r="B58" s="88" t="s">
        <v>272</v>
      </c>
      <c r="C58" s="87">
        <v>10</v>
      </c>
      <c r="D58" s="88" t="s">
        <v>153</v>
      </c>
      <c r="E58" s="87">
        <v>98000100</v>
      </c>
      <c r="F58" s="88" t="s">
        <v>143</v>
      </c>
      <c r="G58" s="88" t="s">
        <v>64</v>
      </c>
      <c r="H58" s="87">
        <v>2599.3000000000002</v>
      </c>
      <c r="I58" s="87">
        <v>23.52</v>
      </c>
      <c r="J58" s="87">
        <v>7229.67</v>
      </c>
      <c r="K58" s="87">
        <v>18.91</v>
      </c>
    </row>
    <row r="59" spans="1:11" x14ac:dyDescent="0.25">
      <c r="A59" s="88" t="s">
        <v>140</v>
      </c>
      <c r="B59" s="88" t="s">
        <v>272</v>
      </c>
      <c r="C59" s="87">
        <v>10</v>
      </c>
      <c r="D59" s="88" t="s">
        <v>153</v>
      </c>
      <c r="E59" s="87">
        <v>76762250</v>
      </c>
      <c r="F59" s="88" t="s">
        <v>144</v>
      </c>
      <c r="G59" s="88" t="s">
        <v>65</v>
      </c>
      <c r="H59" s="87">
        <v>97.36</v>
      </c>
      <c r="I59" s="87">
        <v>8.56</v>
      </c>
      <c r="J59" s="87">
        <v>7229.67</v>
      </c>
      <c r="K59" s="87">
        <v>18.91</v>
      </c>
    </row>
    <row r="60" spans="1:11" x14ac:dyDescent="0.25">
      <c r="A60" s="88" t="s">
        <v>140</v>
      </c>
      <c r="B60" s="88" t="s">
        <v>272</v>
      </c>
      <c r="C60" s="87">
        <v>10</v>
      </c>
      <c r="D60" s="88" t="s">
        <v>153</v>
      </c>
      <c r="E60" s="87">
        <v>98001200</v>
      </c>
      <c r="F60" s="88" t="s">
        <v>145</v>
      </c>
      <c r="G60" s="88" t="s">
        <v>66</v>
      </c>
      <c r="H60" s="87">
        <v>242.19</v>
      </c>
      <c r="I60" s="87">
        <v>19.670000000000002</v>
      </c>
      <c r="J60" s="87">
        <v>7229.67</v>
      </c>
      <c r="K60" s="87">
        <v>18.91</v>
      </c>
    </row>
    <row r="61" spans="1:11" x14ac:dyDescent="0.25">
      <c r="A61" s="88" t="s">
        <v>140</v>
      </c>
      <c r="B61" s="88" t="s">
        <v>272</v>
      </c>
      <c r="C61" s="87">
        <v>10</v>
      </c>
      <c r="D61" s="88" t="s">
        <v>153</v>
      </c>
      <c r="E61" s="87">
        <v>76265736</v>
      </c>
      <c r="F61" s="88" t="s">
        <v>143</v>
      </c>
      <c r="G61" s="88" t="s">
        <v>67</v>
      </c>
      <c r="H61" s="87">
        <v>1169.93</v>
      </c>
      <c r="I61" s="87">
        <v>16.420000000000002</v>
      </c>
      <c r="J61" s="87">
        <v>7229.67</v>
      </c>
      <c r="K61" s="87">
        <v>18.91</v>
      </c>
    </row>
    <row r="62" spans="1:11" x14ac:dyDescent="0.25">
      <c r="A62" s="88" t="s">
        <v>140</v>
      </c>
      <c r="B62" s="88" t="s">
        <v>272</v>
      </c>
      <c r="C62" s="87">
        <v>11</v>
      </c>
      <c r="D62" s="88" t="s">
        <v>154</v>
      </c>
      <c r="E62" s="87">
        <v>98000000</v>
      </c>
      <c r="F62" s="88" t="s">
        <v>141</v>
      </c>
      <c r="G62" s="88" t="s">
        <v>62</v>
      </c>
      <c r="H62" s="87">
        <v>20.149999999999999</v>
      </c>
      <c r="I62" s="87">
        <v>0.28000000000000003</v>
      </c>
      <c r="J62" s="87">
        <v>114.21</v>
      </c>
      <c r="K62" s="87">
        <v>0.3</v>
      </c>
    </row>
    <row r="63" spans="1:11" x14ac:dyDescent="0.25">
      <c r="A63" s="88" t="s">
        <v>140</v>
      </c>
      <c r="B63" s="88" t="s">
        <v>272</v>
      </c>
      <c r="C63" s="87">
        <v>11</v>
      </c>
      <c r="D63" s="88" t="s">
        <v>154</v>
      </c>
      <c r="E63" s="87">
        <v>76240079</v>
      </c>
      <c r="F63" s="88" t="s">
        <v>142</v>
      </c>
      <c r="G63" s="88" t="s">
        <v>63</v>
      </c>
      <c r="H63" s="87">
        <v>33.69</v>
      </c>
      <c r="I63" s="87">
        <v>0.32</v>
      </c>
      <c r="J63" s="87">
        <v>114.21</v>
      </c>
      <c r="K63" s="87">
        <v>0.3</v>
      </c>
    </row>
    <row r="64" spans="1:11" x14ac:dyDescent="0.25">
      <c r="A64" s="88" t="s">
        <v>140</v>
      </c>
      <c r="B64" s="88" t="s">
        <v>272</v>
      </c>
      <c r="C64" s="87">
        <v>11</v>
      </c>
      <c r="D64" s="88" t="s">
        <v>154</v>
      </c>
      <c r="E64" s="87">
        <v>98000100</v>
      </c>
      <c r="F64" s="88" t="s">
        <v>143</v>
      </c>
      <c r="G64" s="88" t="s">
        <v>64</v>
      </c>
      <c r="H64" s="87">
        <v>9.5</v>
      </c>
      <c r="I64" s="87">
        <v>0.09</v>
      </c>
      <c r="J64" s="87">
        <v>114.21</v>
      </c>
      <c r="K64" s="87">
        <v>0.3</v>
      </c>
    </row>
    <row r="65" spans="1:11" x14ac:dyDescent="0.25">
      <c r="A65" s="88" t="s">
        <v>140</v>
      </c>
      <c r="B65" s="88" t="s">
        <v>272</v>
      </c>
      <c r="C65" s="87">
        <v>11</v>
      </c>
      <c r="D65" s="88" t="s">
        <v>154</v>
      </c>
      <c r="E65" s="87">
        <v>76762250</v>
      </c>
      <c r="F65" s="88" t="s">
        <v>144</v>
      </c>
      <c r="G65" s="88" t="s">
        <v>65</v>
      </c>
      <c r="H65" s="87">
        <v>17.149999999999999</v>
      </c>
      <c r="I65" s="87">
        <v>1.51</v>
      </c>
      <c r="J65" s="87">
        <v>114.21</v>
      </c>
      <c r="K65" s="87">
        <v>0.3</v>
      </c>
    </row>
    <row r="66" spans="1:11" x14ac:dyDescent="0.25">
      <c r="A66" s="88" t="s">
        <v>140</v>
      </c>
      <c r="B66" s="88" t="s">
        <v>272</v>
      </c>
      <c r="C66" s="87">
        <v>11</v>
      </c>
      <c r="D66" s="88" t="s">
        <v>154</v>
      </c>
      <c r="E66" s="87">
        <v>98001200</v>
      </c>
      <c r="F66" s="88" t="s">
        <v>145</v>
      </c>
      <c r="G66" s="88" t="s">
        <v>66</v>
      </c>
      <c r="H66" s="87">
        <v>1.0900000000000001</v>
      </c>
      <c r="I66" s="87">
        <v>0.09</v>
      </c>
      <c r="J66" s="87">
        <v>114.21</v>
      </c>
      <c r="K66" s="87">
        <v>0.3</v>
      </c>
    </row>
    <row r="67" spans="1:11" x14ac:dyDescent="0.25">
      <c r="A67" s="88" t="s">
        <v>140</v>
      </c>
      <c r="B67" s="88" t="s">
        <v>272</v>
      </c>
      <c r="C67" s="87">
        <v>11</v>
      </c>
      <c r="D67" s="88" t="s">
        <v>154</v>
      </c>
      <c r="E67" s="87">
        <v>76265736</v>
      </c>
      <c r="F67" s="88" t="s">
        <v>143</v>
      </c>
      <c r="G67" s="88" t="s">
        <v>67</v>
      </c>
      <c r="H67" s="87">
        <v>32.630000000000003</v>
      </c>
      <c r="I67" s="87">
        <v>0.46</v>
      </c>
      <c r="J67" s="87">
        <v>114.21</v>
      </c>
      <c r="K67" s="87">
        <v>0.3</v>
      </c>
    </row>
    <row r="68" spans="1:11" x14ac:dyDescent="0.25">
      <c r="A68" s="88" t="s">
        <v>140</v>
      </c>
      <c r="B68" s="88" t="s">
        <v>272</v>
      </c>
      <c r="C68" s="87">
        <v>12</v>
      </c>
      <c r="D68" s="88" t="s">
        <v>155</v>
      </c>
      <c r="E68" s="87">
        <v>98000000</v>
      </c>
      <c r="F68" s="88" t="s">
        <v>141</v>
      </c>
      <c r="G68" s="88" t="s">
        <v>62</v>
      </c>
      <c r="H68" s="87">
        <v>1434.92</v>
      </c>
      <c r="I68" s="87">
        <v>20.04</v>
      </c>
      <c r="J68" s="87">
        <v>6986.13</v>
      </c>
      <c r="K68" s="87">
        <v>18.28</v>
      </c>
    </row>
    <row r="69" spans="1:11" x14ac:dyDescent="0.25">
      <c r="A69" s="88" t="s">
        <v>140</v>
      </c>
      <c r="B69" s="88" t="s">
        <v>272</v>
      </c>
      <c r="C69" s="87">
        <v>12</v>
      </c>
      <c r="D69" s="88" t="s">
        <v>155</v>
      </c>
      <c r="E69" s="87">
        <v>76240079</v>
      </c>
      <c r="F69" s="88" t="s">
        <v>142</v>
      </c>
      <c r="G69" s="88" t="s">
        <v>63</v>
      </c>
      <c r="H69" s="87">
        <v>2009.86</v>
      </c>
      <c r="I69" s="87">
        <v>19.11</v>
      </c>
      <c r="J69" s="87">
        <v>6986.13</v>
      </c>
      <c r="K69" s="87">
        <v>18.28</v>
      </c>
    </row>
    <row r="70" spans="1:11" x14ac:dyDescent="0.25">
      <c r="A70" s="88" t="s">
        <v>140</v>
      </c>
      <c r="B70" s="88" t="s">
        <v>272</v>
      </c>
      <c r="C70" s="87">
        <v>12</v>
      </c>
      <c r="D70" s="88" t="s">
        <v>155</v>
      </c>
      <c r="E70" s="87">
        <v>98000100</v>
      </c>
      <c r="F70" s="88" t="s">
        <v>143</v>
      </c>
      <c r="G70" s="88" t="s">
        <v>64</v>
      </c>
      <c r="H70" s="87">
        <v>2049.46</v>
      </c>
      <c r="I70" s="87">
        <v>18.54</v>
      </c>
      <c r="J70" s="87">
        <v>6986.13</v>
      </c>
      <c r="K70" s="87">
        <v>18.28</v>
      </c>
    </row>
    <row r="71" spans="1:11" x14ac:dyDescent="0.25">
      <c r="A71" s="88" t="s">
        <v>140</v>
      </c>
      <c r="B71" s="88" t="s">
        <v>272</v>
      </c>
      <c r="C71" s="87">
        <v>12</v>
      </c>
      <c r="D71" s="88" t="s">
        <v>155</v>
      </c>
      <c r="E71" s="87">
        <v>76762250</v>
      </c>
      <c r="F71" s="88" t="s">
        <v>144</v>
      </c>
      <c r="G71" s="88" t="s">
        <v>65</v>
      </c>
      <c r="H71" s="87">
        <v>122.07</v>
      </c>
      <c r="I71" s="87">
        <v>10.73</v>
      </c>
      <c r="J71" s="87">
        <v>6986.13</v>
      </c>
      <c r="K71" s="87">
        <v>18.28</v>
      </c>
    </row>
    <row r="72" spans="1:11" x14ac:dyDescent="0.25">
      <c r="A72" s="88" t="s">
        <v>140</v>
      </c>
      <c r="B72" s="88" t="s">
        <v>272</v>
      </c>
      <c r="C72" s="87">
        <v>12</v>
      </c>
      <c r="D72" s="88" t="s">
        <v>155</v>
      </c>
      <c r="E72" s="87">
        <v>98001200</v>
      </c>
      <c r="F72" s="88" t="s">
        <v>145</v>
      </c>
      <c r="G72" s="88" t="s">
        <v>66</v>
      </c>
      <c r="H72" s="87">
        <v>313.08</v>
      </c>
      <c r="I72" s="87">
        <v>25.43</v>
      </c>
      <c r="J72" s="87">
        <v>6986.13</v>
      </c>
      <c r="K72" s="87">
        <v>18.28</v>
      </c>
    </row>
    <row r="73" spans="1:11" x14ac:dyDescent="0.25">
      <c r="A73" s="88" t="s">
        <v>140</v>
      </c>
      <c r="B73" s="88" t="s">
        <v>272</v>
      </c>
      <c r="C73" s="87">
        <v>12</v>
      </c>
      <c r="D73" s="88" t="s">
        <v>155</v>
      </c>
      <c r="E73" s="87">
        <v>76265736</v>
      </c>
      <c r="F73" s="88" t="s">
        <v>143</v>
      </c>
      <c r="G73" s="88" t="s">
        <v>67</v>
      </c>
      <c r="H73" s="87">
        <v>1056.73</v>
      </c>
      <c r="I73" s="87">
        <v>14.83</v>
      </c>
      <c r="J73" s="87">
        <v>6986.13</v>
      </c>
      <c r="K73" s="87">
        <v>18.28</v>
      </c>
    </row>
    <row r="74" spans="1:11" x14ac:dyDescent="0.25">
      <c r="A74" s="88" t="s">
        <v>140</v>
      </c>
      <c r="B74" s="88" t="s">
        <v>272</v>
      </c>
      <c r="C74" s="87">
        <v>13</v>
      </c>
      <c r="D74" s="88" t="s">
        <v>156</v>
      </c>
      <c r="E74" s="87">
        <v>98000000</v>
      </c>
      <c r="F74" s="88" t="s">
        <v>141</v>
      </c>
      <c r="G74" s="88" t="s">
        <v>62</v>
      </c>
      <c r="H74" s="87">
        <v>11.14</v>
      </c>
      <c r="I74" s="87">
        <v>0.16</v>
      </c>
      <c r="J74" s="87">
        <v>78.2</v>
      </c>
      <c r="K74" s="87">
        <v>0.2</v>
      </c>
    </row>
    <row r="75" spans="1:11" x14ac:dyDescent="0.25">
      <c r="A75" s="88" t="s">
        <v>140</v>
      </c>
      <c r="B75" s="88" t="s">
        <v>272</v>
      </c>
      <c r="C75" s="87">
        <v>13</v>
      </c>
      <c r="D75" s="88" t="s">
        <v>156</v>
      </c>
      <c r="E75" s="87">
        <v>76240079</v>
      </c>
      <c r="F75" s="88" t="s">
        <v>142</v>
      </c>
      <c r="G75" s="88" t="s">
        <v>63</v>
      </c>
      <c r="H75" s="87">
        <v>9.0500000000000007</v>
      </c>
      <c r="I75" s="87">
        <v>0.09</v>
      </c>
      <c r="J75" s="87">
        <v>78.2</v>
      </c>
      <c r="K75" s="87">
        <v>0.2</v>
      </c>
    </row>
    <row r="76" spans="1:11" x14ac:dyDescent="0.25">
      <c r="A76" s="88" t="s">
        <v>140</v>
      </c>
      <c r="B76" s="88" t="s">
        <v>272</v>
      </c>
      <c r="C76" s="87">
        <v>13</v>
      </c>
      <c r="D76" s="88" t="s">
        <v>156</v>
      </c>
      <c r="E76" s="87">
        <v>98000100</v>
      </c>
      <c r="F76" s="88" t="s">
        <v>143</v>
      </c>
      <c r="G76" s="88" t="s">
        <v>64</v>
      </c>
      <c r="H76" s="87">
        <v>0.83</v>
      </c>
      <c r="I76" s="87">
        <v>0.01</v>
      </c>
      <c r="J76" s="87">
        <v>78.2</v>
      </c>
      <c r="K76" s="87">
        <v>0.2</v>
      </c>
    </row>
    <row r="77" spans="1:11" x14ac:dyDescent="0.25">
      <c r="A77" s="88" t="s">
        <v>140</v>
      </c>
      <c r="B77" s="88" t="s">
        <v>272</v>
      </c>
      <c r="C77" s="87">
        <v>13</v>
      </c>
      <c r="D77" s="88" t="s">
        <v>156</v>
      </c>
      <c r="E77" s="87">
        <v>76762250</v>
      </c>
      <c r="F77" s="88" t="s">
        <v>144</v>
      </c>
      <c r="G77" s="88" t="s">
        <v>65</v>
      </c>
      <c r="H77" s="87">
        <v>2.13</v>
      </c>
      <c r="I77" s="87">
        <v>0.19</v>
      </c>
      <c r="J77" s="87">
        <v>78.2</v>
      </c>
      <c r="K77" s="87">
        <v>0.2</v>
      </c>
    </row>
    <row r="78" spans="1:11" x14ac:dyDescent="0.25">
      <c r="A78" s="88" t="s">
        <v>140</v>
      </c>
      <c r="B78" s="88" t="s">
        <v>272</v>
      </c>
      <c r="C78" s="87">
        <v>13</v>
      </c>
      <c r="D78" s="88" t="s">
        <v>156</v>
      </c>
      <c r="E78" s="87">
        <v>98001200</v>
      </c>
      <c r="F78" s="88" t="s">
        <v>145</v>
      </c>
      <c r="G78" s="88" t="s">
        <v>66</v>
      </c>
      <c r="H78" s="87">
        <v>5.64</v>
      </c>
      <c r="I78" s="87">
        <v>0.46</v>
      </c>
      <c r="J78" s="87">
        <v>78.2</v>
      </c>
      <c r="K78" s="87">
        <v>0.2</v>
      </c>
    </row>
    <row r="79" spans="1:11" x14ac:dyDescent="0.25">
      <c r="A79" s="88" t="s">
        <v>140</v>
      </c>
      <c r="B79" s="88" t="s">
        <v>272</v>
      </c>
      <c r="C79" s="87">
        <v>13</v>
      </c>
      <c r="D79" s="88" t="s">
        <v>156</v>
      </c>
      <c r="E79" s="87">
        <v>76265736</v>
      </c>
      <c r="F79" s="88" t="s">
        <v>143</v>
      </c>
      <c r="G79" s="88" t="s">
        <v>67</v>
      </c>
      <c r="H79" s="87">
        <v>49.41</v>
      </c>
      <c r="I79" s="87">
        <v>0.69</v>
      </c>
      <c r="J79" s="87">
        <v>78.2</v>
      </c>
      <c r="K79" s="87">
        <v>0.2</v>
      </c>
    </row>
    <row r="80" spans="1:11" x14ac:dyDescent="0.25">
      <c r="A80" s="88" t="s">
        <v>140</v>
      </c>
      <c r="B80" s="88" t="s">
        <v>272</v>
      </c>
      <c r="C80" s="87">
        <v>14</v>
      </c>
      <c r="D80" s="88" t="s">
        <v>157</v>
      </c>
      <c r="E80" s="87">
        <v>98000000</v>
      </c>
      <c r="F80" s="88" t="s">
        <v>141</v>
      </c>
      <c r="G80" s="88" t="s">
        <v>62</v>
      </c>
      <c r="H80" s="87">
        <v>0.27</v>
      </c>
      <c r="I80" s="87">
        <v>0</v>
      </c>
      <c r="J80" s="87">
        <v>8.48</v>
      </c>
      <c r="K80" s="87">
        <v>0.02</v>
      </c>
    </row>
    <row r="81" spans="1:11" x14ac:dyDescent="0.25">
      <c r="A81" s="88" t="s">
        <v>140</v>
      </c>
      <c r="B81" s="88" t="s">
        <v>272</v>
      </c>
      <c r="C81" s="87">
        <v>14</v>
      </c>
      <c r="D81" s="88" t="s">
        <v>157</v>
      </c>
      <c r="E81" s="87">
        <v>76240079</v>
      </c>
      <c r="F81" s="88" t="s">
        <v>142</v>
      </c>
      <c r="G81" s="88" t="s">
        <v>63</v>
      </c>
      <c r="H81" s="87">
        <v>2.09</v>
      </c>
      <c r="I81" s="87">
        <v>0.02</v>
      </c>
      <c r="J81" s="87">
        <v>8.48</v>
      </c>
      <c r="K81" s="87">
        <v>0.02</v>
      </c>
    </row>
    <row r="82" spans="1:11" x14ac:dyDescent="0.25">
      <c r="A82" s="88" t="s">
        <v>140</v>
      </c>
      <c r="B82" s="88" t="s">
        <v>272</v>
      </c>
      <c r="C82" s="87">
        <v>14</v>
      </c>
      <c r="D82" s="88" t="s">
        <v>157</v>
      </c>
      <c r="E82" s="87">
        <v>98000100</v>
      </c>
      <c r="F82" s="88" t="s">
        <v>143</v>
      </c>
      <c r="G82" s="88" t="s">
        <v>64</v>
      </c>
      <c r="H82" s="87">
        <v>5.57</v>
      </c>
      <c r="I82" s="87">
        <v>0.05</v>
      </c>
      <c r="J82" s="87">
        <v>8.48</v>
      </c>
      <c r="K82" s="87">
        <v>0.02</v>
      </c>
    </row>
    <row r="83" spans="1:11" x14ac:dyDescent="0.25">
      <c r="A83" s="88" t="s">
        <v>140</v>
      </c>
      <c r="B83" s="88" t="s">
        <v>272</v>
      </c>
      <c r="C83" s="87">
        <v>14</v>
      </c>
      <c r="D83" s="88" t="s">
        <v>157</v>
      </c>
      <c r="E83" s="87">
        <v>76762250</v>
      </c>
      <c r="F83" s="88" t="s">
        <v>144</v>
      </c>
      <c r="G83" s="88" t="s">
        <v>65</v>
      </c>
      <c r="H83" s="87">
        <v>0.18</v>
      </c>
      <c r="I83" s="87">
        <v>0.02</v>
      </c>
      <c r="J83" s="87">
        <v>8.48</v>
      </c>
      <c r="K83" s="87">
        <v>0.02</v>
      </c>
    </row>
    <row r="84" spans="1:11" x14ac:dyDescent="0.25">
      <c r="A84" s="88" t="s">
        <v>140</v>
      </c>
      <c r="B84" s="88" t="s">
        <v>272</v>
      </c>
      <c r="C84" s="87">
        <v>14</v>
      </c>
      <c r="D84" s="88" t="s">
        <v>157</v>
      </c>
      <c r="E84" s="87">
        <v>98001200</v>
      </c>
      <c r="F84" s="88" t="s">
        <v>145</v>
      </c>
      <c r="G84" s="88" t="s">
        <v>66</v>
      </c>
      <c r="H84" s="87">
        <v>0.26</v>
      </c>
      <c r="I84" s="87">
        <v>0.02</v>
      </c>
      <c r="J84" s="87">
        <v>8.48</v>
      </c>
      <c r="K84" s="87">
        <v>0.02</v>
      </c>
    </row>
    <row r="85" spans="1:11" x14ac:dyDescent="0.25">
      <c r="A85" s="88" t="s">
        <v>140</v>
      </c>
      <c r="B85" s="88" t="s">
        <v>272</v>
      </c>
      <c r="C85" s="87">
        <v>14</v>
      </c>
      <c r="D85" s="88" t="s">
        <v>157</v>
      </c>
      <c r="E85" s="87">
        <v>76265736</v>
      </c>
      <c r="F85" s="88" t="s">
        <v>143</v>
      </c>
      <c r="G85" s="88" t="s">
        <v>67</v>
      </c>
      <c r="H85" s="87">
        <v>0.1</v>
      </c>
      <c r="I85" s="87">
        <v>0</v>
      </c>
      <c r="J85" s="87">
        <v>8.48</v>
      </c>
      <c r="K85" s="87">
        <v>0.02</v>
      </c>
    </row>
    <row r="86" spans="1:11" x14ac:dyDescent="0.25">
      <c r="A86" s="88" t="s">
        <v>140</v>
      </c>
      <c r="B86" s="88" t="s">
        <v>272</v>
      </c>
      <c r="C86" s="87">
        <v>15</v>
      </c>
      <c r="D86" s="88" t="s">
        <v>158</v>
      </c>
      <c r="E86" s="87">
        <v>98000000</v>
      </c>
      <c r="F86" s="88" t="s">
        <v>141</v>
      </c>
      <c r="G86" s="88" t="s">
        <v>62</v>
      </c>
      <c r="H86" s="87">
        <v>3.77</v>
      </c>
      <c r="I86" s="87">
        <v>0.05</v>
      </c>
      <c r="J86" s="87">
        <v>69.61</v>
      </c>
      <c r="K86" s="87">
        <v>0.18</v>
      </c>
    </row>
    <row r="87" spans="1:11" x14ac:dyDescent="0.25">
      <c r="A87" s="88" t="s">
        <v>140</v>
      </c>
      <c r="B87" s="88" t="s">
        <v>272</v>
      </c>
      <c r="C87" s="87">
        <v>15</v>
      </c>
      <c r="D87" s="88" t="s">
        <v>158</v>
      </c>
      <c r="E87" s="87">
        <v>76240079</v>
      </c>
      <c r="F87" s="88" t="s">
        <v>142</v>
      </c>
      <c r="G87" s="88" t="s">
        <v>63</v>
      </c>
      <c r="H87" s="87">
        <v>16.87</v>
      </c>
      <c r="I87" s="87">
        <v>0.16</v>
      </c>
      <c r="J87" s="87">
        <v>69.61</v>
      </c>
      <c r="K87" s="87">
        <v>0.18</v>
      </c>
    </row>
    <row r="88" spans="1:11" x14ac:dyDescent="0.25">
      <c r="A88" s="88" t="s">
        <v>140</v>
      </c>
      <c r="B88" s="88" t="s">
        <v>272</v>
      </c>
      <c r="C88" s="87">
        <v>15</v>
      </c>
      <c r="D88" s="88" t="s">
        <v>158</v>
      </c>
      <c r="E88" s="87">
        <v>98000100</v>
      </c>
      <c r="F88" s="88" t="s">
        <v>143</v>
      </c>
      <c r="G88" s="88" t="s">
        <v>64</v>
      </c>
      <c r="H88" s="87">
        <v>31.98</v>
      </c>
      <c r="I88" s="87">
        <v>0.28999999999999998</v>
      </c>
      <c r="J88" s="87">
        <v>69.61</v>
      </c>
      <c r="K88" s="87">
        <v>0.18</v>
      </c>
    </row>
    <row r="89" spans="1:11" x14ac:dyDescent="0.25">
      <c r="A89" s="88" t="s">
        <v>140</v>
      </c>
      <c r="B89" s="88" t="s">
        <v>272</v>
      </c>
      <c r="C89" s="87">
        <v>15</v>
      </c>
      <c r="D89" s="88" t="s">
        <v>158</v>
      </c>
      <c r="E89" s="87">
        <v>76762250</v>
      </c>
      <c r="F89" s="88" t="s">
        <v>144</v>
      </c>
      <c r="G89" s="88" t="s">
        <v>65</v>
      </c>
      <c r="H89" s="87">
        <v>1.1499999999999999</v>
      </c>
      <c r="I89" s="87">
        <v>0.1</v>
      </c>
      <c r="J89" s="87">
        <v>69.61</v>
      </c>
      <c r="K89" s="87">
        <v>0.18</v>
      </c>
    </row>
    <row r="90" spans="1:11" x14ac:dyDescent="0.25">
      <c r="A90" s="88" t="s">
        <v>140</v>
      </c>
      <c r="B90" s="88" t="s">
        <v>272</v>
      </c>
      <c r="C90" s="87">
        <v>15</v>
      </c>
      <c r="D90" s="88" t="s">
        <v>158</v>
      </c>
      <c r="E90" s="87">
        <v>98001200</v>
      </c>
      <c r="F90" s="88" t="s">
        <v>145</v>
      </c>
      <c r="G90" s="88" t="s">
        <v>66</v>
      </c>
      <c r="H90" s="87">
        <v>1.17</v>
      </c>
      <c r="I90" s="87">
        <v>0.09</v>
      </c>
      <c r="J90" s="87">
        <v>69.61</v>
      </c>
      <c r="K90" s="87">
        <v>0.18</v>
      </c>
    </row>
    <row r="91" spans="1:11" x14ac:dyDescent="0.25">
      <c r="A91" s="88" t="s">
        <v>140</v>
      </c>
      <c r="B91" s="88" t="s">
        <v>272</v>
      </c>
      <c r="C91" s="87">
        <v>15</v>
      </c>
      <c r="D91" s="88" t="s">
        <v>158</v>
      </c>
      <c r="E91" s="87">
        <v>76265736</v>
      </c>
      <c r="F91" s="88" t="s">
        <v>143</v>
      </c>
      <c r="G91" s="88" t="s">
        <v>67</v>
      </c>
      <c r="H91" s="87">
        <v>14.66</v>
      </c>
      <c r="I91" s="87">
        <v>0.21</v>
      </c>
      <c r="J91" s="87">
        <v>69.61</v>
      </c>
      <c r="K91" s="87">
        <v>0.18</v>
      </c>
    </row>
    <row r="92" spans="1:11" x14ac:dyDescent="0.25">
      <c r="A92" s="88" t="s">
        <v>140</v>
      </c>
      <c r="B92" s="88" t="s">
        <v>272</v>
      </c>
      <c r="C92" s="87">
        <v>16</v>
      </c>
      <c r="D92" s="88" t="s">
        <v>159</v>
      </c>
      <c r="E92" s="87">
        <v>98000000</v>
      </c>
      <c r="F92" s="88" t="s">
        <v>141</v>
      </c>
      <c r="G92" s="88" t="s">
        <v>62</v>
      </c>
      <c r="H92" s="87">
        <v>0.48</v>
      </c>
      <c r="I92" s="87">
        <v>0.01</v>
      </c>
      <c r="J92" s="87">
        <v>2.63</v>
      </c>
      <c r="K92" s="87">
        <v>0.01</v>
      </c>
    </row>
    <row r="93" spans="1:11" x14ac:dyDescent="0.25">
      <c r="A93" s="88" t="s">
        <v>140</v>
      </c>
      <c r="B93" s="88" t="s">
        <v>272</v>
      </c>
      <c r="C93" s="87">
        <v>16</v>
      </c>
      <c r="D93" s="88" t="s">
        <v>159</v>
      </c>
      <c r="E93" s="87">
        <v>76240079</v>
      </c>
      <c r="F93" s="88" t="s">
        <v>142</v>
      </c>
      <c r="G93" s="88" t="s">
        <v>63</v>
      </c>
      <c r="H93" s="87">
        <v>0.87</v>
      </c>
      <c r="I93" s="87">
        <v>0.01</v>
      </c>
      <c r="J93" s="87">
        <v>2.63</v>
      </c>
      <c r="K93" s="87">
        <v>0.01</v>
      </c>
    </row>
    <row r="94" spans="1:11" x14ac:dyDescent="0.25">
      <c r="A94" s="88" t="s">
        <v>140</v>
      </c>
      <c r="B94" s="88" t="s">
        <v>272</v>
      </c>
      <c r="C94" s="87">
        <v>16</v>
      </c>
      <c r="D94" s="88" t="s">
        <v>159</v>
      </c>
      <c r="E94" s="87">
        <v>98000100</v>
      </c>
      <c r="F94" s="88" t="s">
        <v>143</v>
      </c>
      <c r="G94" s="88" t="s">
        <v>64</v>
      </c>
      <c r="H94" s="87">
        <v>0.99</v>
      </c>
      <c r="I94" s="87">
        <v>0.01</v>
      </c>
      <c r="J94" s="87">
        <v>2.63</v>
      </c>
      <c r="K94" s="87">
        <v>0.01</v>
      </c>
    </row>
    <row r="95" spans="1:11" x14ac:dyDescent="0.25">
      <c r="A95" s="88" t="s">
        <v>140</v>
      </c>
      <c r="B95" s="88" t="s">
        <v>272</v>
      </c>
      <c r="C95" s="87">
        <v>16</v>
      </c>
      <c r="D95" s="88" t="s">
        <v>159</v>
      </c>
      <c r="E95" s="87">
        <v>76762250</v>
      </c>
      <c r="F95" s="88" t="s">
        <v>144</v>
      </c>
      <c r="G95" s="88" t="s">
        <v>65</v>
      </c>
      <c r="H95" s="87">
        <v>0.14000000000000001</v>
      </c>
      <c r="I95" s="87">
        <v>0.01</v>
      </c>
      <c r="J95" s="87">
        <v>2.63</v>
      </c>
      <c r="K95" s="87">
        <v>0.01</v>
      </c>
    </row>
    <row r="96" spans="1:11" x14ac:dyDescent="0.25">
      <c r="A96" s="88" t="s">
        <v>140</v>
      </c>
      <c r="B96" s="88" t="s">
        <v>272</v>
      </c>
      <c r="C96" s="87">
        <v>16</v>
      </c>
      <c r="D96" s="88" t="s">
        <v>159</v>
      </c>
      <c r="E96" s="87">
        <v>98001200</v>
      </c>
      <c r="F96" s="88" t="s">
        <v>145</v>
      </c>
      <c r="G96" s="88" t="s">
        <v>66</v>
      </c>
      <c r="H96" s="87">
        <v>0.14000000000000001</v>
      </c>
      <c r="I96" s="87">
        <v>0.01</v>
      </c>
      <c r="J96" s="87">
        <v>2.63</v>
      </c>
      <c r="K96" s="87">
        <v>0.01</v>
      </c>
    </row>
    <row r="97" spans="1:11" x14ac:dyDescent="0.25">
      <c r="A97" s="88" t="s">
        <v>140</v>
      </c>
      <c r="B97" s="88" t="s">
        <v>272</v>
      </c>
      <c r="C97" s="87">
        <v>16</v>
      </c>
      <c r="D97" s="88" t="s">
        <v>159</v>
      </c>
      <c r="E97" s="87">
        <v>76265736</v>
      </c>
      <c r="F97" s="88" t="s">
        <v>143</v>
      </c>
      <c r="G97" s="88" t="s">
        <v>67</v>
      </c>
      <c r="H97" s="87">
        <v>0</v>
      </c>
      <c r="I97" s="87">
        <v>0</v>
      </c>
      <c r="J97" s="87">
        <v>2.63</v>
      </c>
      <c r="K97" s="87">
        <v>0.01</v>
      </c>
    </row>
    <row r="98" spans="1:11" x14ac:dyDescent="0.25">
      <c r="A98" s="88" t="s">
        <v>140</v>
      </c>
      <c r="B98" s="88" t="s">
        <v>272</v>
      </c>
      <c r="C98" s="87">
        <v>17</v>
      </c>
      <c r="D98" s="88" t="s">
        <v>1</v>
      </c>
      <c r="E98" s="87">
        <v>98000000</v>
      </c>
      <c r="F98" s="88" t="s">
        <v>141</v>
      </c>
      <c r="G98" s="88" t="s">
        <v>62</v>
      </c>
      <c r="H98" s="87">
        <v>556.98</v>
      </c>
      <c r="I98" s="87">
        <v>7.78</v>
      </c>
      <c r="J98" s="87">
        <v>4082.39</v>
      </c>
      <c r="K98" s="87">
        <v>10.68</v>
      </c>
    </row>
    <row r="99" spans="1:11" x14ac:dyDescent="0.25">
      <c r="A99" s="88" t="s">
        <v>140</v>
      </c>
      <c r="B99" s="88" t="s">
        <v>272</v>
      </c>
      <c r="C99" s="87">
        <v>17</v>
      </c>
      <c r="D99" s="88" t="s">
        <v>1</v>
      </c>
      <c r="E99" s="87">
        <v>76240079</v>
      </c>
      <c r="F99" s="88" t="s">
        <v>142</v>
      </c>
      <c r="G99" s="88" t="s">
        <v>63</v>
      </c>
      <c r="H99" s="87">
        <v>1223.6300000000001</v>
      </c>
      <c r="I99" s="87">
        <v>11.63</v>
      </c>
      <c r="J99" s="87">
        <v>4082.39</v>
      </c>
      <c r="K99" s="87">
        <v>10.68</v>
      </c>
    </row>
    <row r="100" spans="1:11" x14ac:dyDescent="0.25">
      <c r="A100" s="88" t="s">
        <v>140</v>
      </c>
      <c r="B100" s="88" t="s">
        <v>272</v>
      </c>
      <c r="C100" s="87">
        <v>17</v>
      </c>
      <c r="D100" s="88" t="s">
        <v>1</v>
      </c>
      <c r="E100" s="87">
        <v>98000100</v>
      </c>
      <c r="F100" s="88" t="s">
        <v>143</v>
      </c>
      <c r="G100" s="88" t="s">
        <v>64</v>
      </c>
      <c r="H100" s="87">
        <v>1414.84</v>
      </c>
      <c r="I100" s="87">
        <v>12.8</v>
      </c>
      <c r="J100" s="87">
        <v>4082.39</v>
      </c>
      <c r="K100" s="87">
        <v>10.68</v>
      </c>
    </row>
    <row r="101" spans="1:11" x14ac:dyDescent="0.25">
      <c r="A101" s="88" t="s">
        <v>140</v>
      </c>
      <c r="B101" s="88" t="s">
        <v>272</v>
      </c>
      <c r="C101" s="87">
        <v>17</v>
      </c>
      <c r="D101" s="88" t="s">
        <v>1</v>
      </c>
      <c r="E101" s="87">
        <v>76762250</v>
      </c>
      <c r="F101" s="88" t="s">
        <v>144</v>
      </c>
      <c r="G101" s="88" t="s">
        <v>65</v>
      </c>
      <c r="H101" s="87">
        <v>130.71</v>
      </c>
      <c r="I101" s="87">
        <v>11.49</v>
      </c>
      <c r="J101" s="87">
        <v>4082.39</v>
      </c>
      <c r="K101" s="87">
        <v>10.68</v>
      </c>
    </row>
    <row r="102" spans="1:11" x14ac:dyDescent="0.25">
      <c r="A102" s="88" t="s">
        <v>140</v>
      </c>
      <c r="B102" s="88" t="s">
        <v>272</v>
      </c>
      <c r="C102" s="87">
        <v>17</v>
      </c>
      <c r="D102" s="88" t="s">
        <v>1</v>
      </c>
      <c r="E102" s="87">
        <v>98001200</v>
      </c>
      <c r="F102" s="88" t="s">
        <v>145</v>
      </c>
      <c r="G102" s="88" t="s">
        <v>66</v>
      </c>
      <c r="H102" s="87">
        <v>127.84</v>
      </c>
      <c r="I102" s="87">
        <v>10.38</v>
      </c>
      <c r="J102" s="87">
        <v>4082.39</v>
      </c>
      <c r="K102" s="87">
        <v>10.68</v>
      </c>
    </row>
    <row r="103" spans="1:11" x14ac:dyDescent="0.25">
      <c r="A103" s="88" t="s">
        <v>140</v>
      </c>
      <c r="B103" s="88" t="s">
        <v>272</v>
      </c>
      <c r="C103" s="87">
        <v>17</v>
      </c>
      <c r="D103" s="88" t="s">
        <v>1</v>
      </c>
      <c r="E103" s="87">
        <v>76265736</v>
      </c>
      <c r="F103" s="88" t="s">
        <v>143</v>
      </c>
      <c r="G103" s="88" t="s">
        <v>67</v>
      </c>
      <c r="H103" s="87">
        <v>628.39</v>
      </c>
      <c r="I103" s="87">
        <v>8.82</v>
      </c>
      <c r="J103" s="87">
        <v>4082.39</v>
      </c>
      <c r="K103" s="87">
        <v>10.68</v>
      </c>
    </row>
    <row r="104" spans="1:11" x14ac:dyDescent="0.25">
      <c r="A104" s="88" t="s">
        <v>140</v>
      </c>
      <c r="B104" s="88" t="s">
        <v>272</v>
      </c>
      <c r="C104" s="87">
        <v>18</v>
      </c>
      <c r="D104" s="88" t="s">
        <v>146</v>
      </c>
      <c r="E104" s="87">
        <v>98000000</v>
      </c>
      <c r="F104" s="88" t="s">
        <v>141</v>
      </c>
      <c r="G104" s="88" t="s">
        <v>62</v>
      </c>
      <c r="H104" s="87">
        <v>82.8</v>
      </c>
      <c r="I104" s="87">
        <v>1.1599999999999999</v>
      </c>
      <c r="J104" s="87">
        <v>734.84</v>
      </c>
      <c r="K104" s="87">
        <v>1.92</v>
      </c>
    </row>
    <row r="105" spans="1:11" x14ac:dyDescent="0.25">
      <c r="A105" s="88" t="s">
        <v>140</v>
      </c>
      <c r="B105" s="88" t="s">
        <v>272</v>
      </c>
      <c r="C105" s="87">
        <v>18</v>
      </c>
      <c r="D105" s="88" t="s">
        <v>146</v>
      </c>
      <c r="E105" s="87">
        <v>76240079</v>
      </c>
      <c r="F105" s="88" t="s">
        <v>142</v>
      </c>
      <c r="G105" s="88" t="s">
        <v>63</v>
      </c>
      <c r="H105" s="87">
        <v>172.21</v>
      </c>
      <c r="I105" s="87">
        <v>1.64</v>
      </c>
      <c r="J105" s="87">
        <v>734.84</v>
      </c>
      <c r="K105" s="87">
        <v>1.92</v>
      </c>
    </row>
    <row r="106" spans="1:11" x14ac:dyDescent="0.25">
      <c r="A106" s="88" t="s">
        <v>140</v>
      </c>
      <c r="B106" s="88" t="s">
        <v>272</v>
      </c>
      <c r="C106" s="87">
        <v>18</v>
      </c>
      <c r="D106" s="88" t="s">
        <v>146</v>
      </c>
      <c r="E106" s="87">
        <v>98000100</v>
      </c>
      <c r="F106" s="88" t="s">
        <v>143</v>
      </c>
      <c r="G106" s="88" t="s">
        <v>64</v>
      </c>
      <c r="H106" s="87">
        <v>171.8</v>
      </c>
      <c r="I106" s="87">
        <v>1.55</v>
      </c>
      <c r="J106" s="87">
        <v>734.84</v>
      </c>
      <c r="K106" s="87">
        <v>1.92</v>
      </c>
    </row>
    <row r="107" spans="1:11" x14ac:dyDescent="0.25">
      <c r="A107" s="88" t="s">
        <v>140</v>
      </c>
      <c r="B107" s="88" t="s">
        <v>272</v>
      </c>
      <c r="C107" s="87">
        <v>18</v>
      </c>
      <c r="D107" s="88" t="s">
        <v>146</v>
      </c>
      <c r="E107" s="87">
        <v>76762250</v>
      </c>
      <c r="F107" s="88" t="s">
        <v>144</v>
      </c>
      <c r="G107" s="88" t="s">
        <v>65</v>
      </c>
      <c r="H107" s="87">
        <v>16.45</v>
      </c>
      <c r="I107" s="87">
        <v>1.45</v>
      </c>
      <c r="J107" s="87">
        <v>734.84</v>
      </c>
      <c r="K107" s="87">
        <v>1.92</v>
      </c>
    </row>
    <row r="108" spans="1:11" x14ac:dyDescent="0.25">
      <c r="A108" s="88" t="s">
        <v>140</v>
      </c>
      <c r="B108" s="88" t="s">
        <v>272</v>
      </c>
      <c r="C108" s="87">
        <v>18</v>
      </c>
      <c r="D108" s="88" t="s">
        <v>146</v>
      </c>
      <c r="E108" s="87">
        <v>98001200</v>
      </c>
      <c r="F108" s="88" t="s">
        <v>145</v>
      </c>
      <c r="G108" s="88" t="s">
        <v>66</v>
      </c>
      <c r="H108" s="87">
        <v>24.8</v>
      </c>
      <c r="I108" s="87">
        <v>2.0099999999999998</v>
      </c>
      <c r="J108" s="87">
        <v>734.84</v>
      </c>
      <c r="K108" s="87">
        <v>1.92</v>
      </c>
    </row>
    <row r="109" spans="1:11" x14ac:dyDescent="0.25">
      <c r="A109" s="88" t="s">
        <v>140</v>
      </c>
      <c r="B109" s="88" t="s">
        <v>272</v>
      </c>
      <c r="C109" s="87">
        <v>18</v>
      </c>
      <c r="D109" s="88" t="s">
        <v>146</v>
      </c>
      <c r="E109" s="87">
        <v>76265736</v>
      </c>
      <c r="F109" s="88" t="s">
        <v>143</v>
      </c>
      <c r="G109" s="88" t="s">
        <v>67</v>
      </c>
      <c r="H109" s="87">
        <v>266.79000000000002</v>
      </c>
      <c r="I109" s="87">
        <v>3.74</v>
      </c>
      <c r="J109" s="87">
        <v>734.84</v>
      </c>
      <c r="K109" s="87">
        <v>1.92</v>
      </c>
    </row>
    <row r="110" spans="1:11" x14ac:dyDescent="0.25">
      <c r="A110" s="88" t="s">
        <v>140</v>
      </c>
      <c r="B110" s="88" t="s">
        <v>272</v>
      </c>
      <c r="C110" s="87">
        <v>19</v>
      </c>
      <c r="D110" s="88" t="s">
        <v>160</v>
      </c>
      <c r="E110" s="87">
        <v>98000000</v>
      </c>
      <c r="F110" s="88" t="s">
        <v>141</v>
      </c>
      <c r="G110" s="88" t="s">
        <v>62</v>
      </c>
      <c r="H110" s="87"/>
      <c r="I110" s="87"/>
      <c r="J110" s="87">
        <v>9.9499999999999993</v>
      </c>
      <c r="K110" s="87">
        <v>0.03</v>
      </c>
    </row>
    <row r="111" spans="1:11" x14ac:dyDescent="0.25">
      <c r="A111" s="88" t="s">
        <v>140</v>
      </c>
      <c r="B111" s="88" t="s">
        <v>272</v>
      </c>
      <c r="C111" s="87">
        <v>19</v>
      </c>
      <c r="D111" s="88" t="s">
        <v>160</v>
      </c>
      <c r="E111" s="87">
        <v>76240079</v>
      </c>
      <c r="F111" s="88" t="s">
        <v>142</v>
      </c>
      <c r="G111" s="88" t="s">
        <v>63</v>
      </c>
      <c r="H111" s="87">
        <v>9.9499999999999993</v>
      </c>
      <c r="I111" s="87">
        <v>0.09</v>
      </c>
      <c r="J111" s="87">
        <v>9.9499999999999993</v>
      </c>
      <c r="K111" s="87">
        <v>0.03</v>
      </c>
    </row>
    <row r="112" spans="1:11" x14ac:dyDescent="0.25">
      <c r="A112" s="88" t="s">
        <v>140</v>
      </c>
      <c r="B112" s="88" t="s">
        <v>272</v>
      </c>
      <c r="C112" s="87">
        <v>19</v>
      </c>
      <c r="D112" s="88" t="s">
        <v>160</v>
      </c>
      <c r="E112" s="87">
        <v>98000100</v>
      </c>
      <c r="F112" s="88" t="s">
        <v>143</v>
      </c>
      <c r="G112" s="88" t="s">
        <v>64</v>
      </c>
      <c r="H112" s="87"/>
      <c r="I112" s="87"/>
      <c r="J112" s="87">
        <v>9.9499999999999993</v>
      </c>
      <c r="K112" s="87">
        <v>0.03</v>
      </c>
    </row>
    <row r="113" spans="1:11" x14ac:dyDescent="0.25">
      <c r="A113" s="88" t="s">
        <v>140</v>
      </c>
      <c r="B113" s="88" t="s">
        <v>272</v>
      </c>
      <c r="C113" s="87">
        <v>19</v>
      </c>
      <c r="D113" s="88" t="s">
        <v>160</v>
      </c>
      <c r="E113" s="87">
        <v>76762250</v>
      </c>
      <c r="F113" s="88" t="s">
        <v>144</v>
      </c>
      <c r="G113" s="88" t="s">
        <v>65</v>
      </c>
      <c r="H113" s="87"/>
      <c r="I113" s="87"/>
      <c r="J113" s="87">
        <v>9.9499999999999993</v>
      </c>
      <c r="K113" s="87">
        <v>0.03</v>
      </c>
    </row>
    <row r="114" spans="1:11" x14ac:dyDescent="0.25">
      <c r="A114" s="88" t="s">
        <v>140</v>
      </c>
      <c r="B114" s="88" t="s">
        <v>272</v>
      </c>
      <c r="C114" s="87">
        <v>19</v>
      </c>
      <c r="D114" s="88" t="s">
        <v>160</v>
      </c>
      <c r="E114" s="87">
        <v>98001200</v>
      </c>
      <c r="F114" s="88" t="s">
        <v>145</v>
      </c>
      <c r="G114" s="88" t="s">
        <v>66</v>
      </c>
      <c r="H114" s="87"/>
      <c r="I114" s="87"/>
      <c r="J114" s="87">
        <v>9.9499999999999993</v>
      </c>
      <c r="K114" s="87">
        <v>0.03</v>
      </c>
    </row>
    <row r="115" spans="1:11" x14ac:dyDescent="0.25">
      <c r="A115" s="88" t="s">
        <v>140</v>
      </c>
      <c r="B115" s="88" t="s">
        <v>272</v>
      </c>
      <c r="C115" s="87">
        <v>19</v>
      </c>
      <c r="D115" s="88" t="s">
        <v>160</v>
      </c>
      <c r="E115" s="87">
        <v>76265736</v>
      </c>
      <c r="F115" s="88" t="s">
        <v>143</v>
      </c>
      <c r="G115" s="88" t="s">
        <v>67</v>
      </c>
      <c r="H115" s="87"/>
      <c r="I115" s="87"/>
      <c r="J115" s="87">
        <v>9.9499999999999993</v>
      </c>
      <c r="K115" s="87">
        <v>0.03</v>
      </c>
    </row>
    <row r="116" spans="1:11" x14ac:dyDescent="0.25">
      <c r="A116" s="88" t="s">
        <v>140</v>
      </c>
      <c r="B116" s="88" t="s">
        <v>272</v>
      </c>
      <c r="C116" s="87">
        <v>20</v>
      </c>
      <c r="D116" s="88" t="s">
        <v>161</v>
      </c>
      <c r="E116" s="87">
        <v>98000000</v>
      </c>
      <c r="F116" s="88" t="s">
        <v>141</v>
      </c>
      <c r="G116" s="88" t="s">
        <v>62</v>
      </c>
      <c r="H116" s="87">
        <v>82.8</v>
      </c>
      <c r="I116" s="87">
        <v>1.1599999999999999</v>
      </c>
      <c r="J116" s="87">
        <v>724.9</v>
      </c>
      <c r="K116" s="87">
        <v>1.9</v>
      </c>
    </row>
    <row r="117" spans="1:11" x14ac:dyDescent="0.25">
      <c r="A117" s="88" t="s">
        <v>140</v>
      </c>
      <c r="B117" s="88" t="s">
        <v>272</v>
      </c>
      <c r="C117" s="87">
        <v>20</v>
      </c>
      <c r="D117" s="88" t="s">
        <v>161</v>
      </c>
      <c r="E117" s="87">
        <v>76240079</v>
      </c>
      <c r="F117" s="88" t="s">
        <v>142</v>
      </c>
      <c r="G117" s="88" t="s">
        <v>63</v>
      </c>
      <c r="H117" s="87">
        <v>162.26</v>
      </c>
      <c r="I117" s="87">
        <v>1.54</v>
      </c>
      <c r="J117" s="87">
        <v>724.9</v>
      </c>
      <c r="K117" s="87">
        <v>1.9</v>
      </c>
    </row>
    <row r="118" spans="1:11" x14ac:dyDescent="0.25">
      <c r="A118" s="88" t="s">
        <v>140</v>
      </c>
      <c r="B118" s="88" t="s">
        <v>272</v>
      </c>
      <c r="C118" s="87">
        <v>20</v>
      </c>
      <c r="D118" s="88" t="s">
        <v>161</v>
      </c>
      <c r="E118" s="87">
        <v>98000100</v>
      </c>
      <c r="F118" s="88" t="s">
        <v>143</v>
      </c>
      <c r="G118" s="88" t="s">
        <v>64</v>
      </c>
      <c r="H118" s="87">
        <v>171.8</v>
      </c>
      <c r="I118" s="87">
        <v>1.55</v>
      </c>
      <c r="J118" s="87">
        <v>724.9</v>
      </c>
      <c r="K118" s="87">
        <v>1.9</v>
      </c>
    </row>
    <row r="119" spans="1:11" x14ac:dyDescent="0.25">
      <c r="A119" s="88" t="s">
        <v>140</v>
      </c>
      <c r="B119" s="88" t="s">
        <v>272</v>
      </c>
      <c r="C119" s="87">
        <v>20</v>
      </c>
      <c r="D119" s="88" t="s">
        <v>161</v>
      </c>
      <c r="E119" s="87">
        <v>76762250</v>
      </c>
      <c r="F119" s="88" t="s">
        <v>144</v>
      </c>
      <c r="G119" s="88" t="s">
        <v>65</v>
      </c>
      <c r="H119" s="87">
        <v>16.45</v>
      </c>
      <c r="I119" s="87">
        <v>1.45</v>
      </c>
      <c r="J119" s="87">
        <v>724.9</v>
      </c>
      <c r="K119" s="87">
        <v>1.9</v>
      </c>
    </row>
    <row r="120" spans="1:11" x14ac:dyDescent="0.25">
      <c r="A120" s="88" t="s">
        <v>140</v>
      </c>
      <c r="B120" s="88" t="s">
        <v>272</v>
      </c>
      <c r="C120" s="87">
        <v>20</v>
      </c>
      <c r="D120" s="88" t="s">
        <v>161</v>
      </c>
      <c r="E120" s="87">
        <v>98001200</v>
      </c>
      <c r="F120" s="88" t="s">
        <v>145</v>
      </c>
      <c r="G120" s="88" t="s">
        <v>66</v>
      </c>
      <c r="H120" s="87">
        <v>24.8</v>
      </c>
      <c r="I120" s="87">
        <v>2.0099999999999998</v>
      </c>
      <c r="J120" s="87">
        <v>724.9</v>
      </c>
      <c r="K120" s="87">
        <v>1.9</v>
      </c>
    </row>
    <row r="121" spans="1:11" x14ac:dyDescent="0.25">
      <c r="A121" s="88" t="s">
        <v>140</v>
      </c>
      <c r="B121" s="88" t="s">
        <v>272</v>
      </c>
      <c r="C121" s="87">
        <v>20</v>
      </c>
      <c r="D121" s="88" t="s">
        <v>161</v>
      </c>
      <c r="E121" s="87">
        <v>76265736</v>
      </c>
      <c r="F121" s="88" t="s">
        <v>143</v>
      </c>
      <c r="G121" s="88" t="s">
        <v>67</v>
      </c>
      <c r="H121" s="87">
        <v>266.79000000000002</v>
      </c>
      <c r="I121" s="87">
        <v>3.74</v>
      </c>
      <c r="J121" s="87">
        <v>724.9</v>
      </c>
      <c r="K121" s="87">
        <v>1.9</v>
      </c>
    </row>
    <row r="122" spans="1:11" x14ac:dyDescent="0.25">
      <c r="A122" s="88" t="s">
        <v>140</v>
      </c>
      <c r="B122" s="88" t="s">
        <v>272</v>
      </c>
      <c r="C122" s="87">
        <v>21</v>
      </c>
      <c r="D122" s="88" t="s">
        <v>148</v>
      </c>
      <c r="E122" s="87">
        <v>98000000</v>
      </c>
      <c r="F122" s="88" t="s">
        <v>141</v>
      </c>
      <c r="G122" s="88" t="s">
        <v>62</v>
      </c>
      <c r="H122" s="87">
        <v>475.91</v>
      </c>
      <c r="I122" s="87">
        <v>6.65</v>
      </c>
      <c r="J122" s="87">
        <v>3316.17</v>
      </c>
      <c r="K122" s="87">
        <v>8.68</v>
      </c>
    </row>
    <row r="123" spans="1:11" x14ac:dyDescent="0.25">
      <c r="A123" s="88" t="s">
        <v>140</v>
      </c>
      <c r="B123" s="88" t="s">
        <v>272</v>
      </c>
      <c r="C123" s="87">
        <v>21</v>
      </c>
      <c r="D123" s="88" t="s">
        <v>148</v>
      </c>
      <c r="E123" s="87">
        <v>76240079</v>
      </c>
      <c r="F123" s="88" t="s">
        <v>142</v>
      </c>
      <c r="G123" s="88" t="s">
        <v>63</v>
      </c>
      <c r="H123" s="87">
        <v>1051.82</v>
      </c>
      <c r="I123" s="87">
        <v>10</v>
      </c>
      <c r="J123" s="87">
        <v>3316.17</v>
      </c>
      <c r="K123" s="87">
        <v>8.68</v>
      </c>
    </row>
    <row r="124" spans="1:11" x14ac:dyDescent="0.25">
      <c r="A124" s="88" t="s">
        <v>140</v>
      </c>
      <c r="B124" s="88" t="s">
        <v>272</v>
      </c>
      <c r="C124" s="87">
        <v>21</v>
      </c>
      <c r="D124" s="88" t="s">
        <v>148</v>
      </c>
      <c r="E124" s="87">
        <v>98000100</v>
      </c>
      <c r="F124" s="88" t="s">
        <v>143</v>
      </c>
      <c r="G124" s="88" t="s">
        <v>64</v>
      </c>
      <c r="H124" s="87">
        <v>1208.02</v>
      </c>
      <c r="I124" s="87">
        <v>10.93</v>
      </c>
      <c r="J124" s="87">
        <v>3316.17</v>
      </c>
      <c r="K124" s="87">
        <v>8.68</v>
      </c>
    </row>
    <row r="125" spans="1:11" x14ac:dyDescent="0.25">
      <c r="A125" s="88" t="s">
        <v>140</v>
      </c>
      <c r="B125" s="88" t="s">
        <v>272</v>
      </c>
      <c r="C125" s="87">
        <v>21</v>
      </c>
      <c r="D125" s="88" t="s">
        <v>148</v>
      </c>
      <c r="E125" s="87">
        <v>76762250</v>
      </c>
      <c r="F125" s="88" t="s">
        <v>144</v>
      </c>
      <c r="G125" s="88" t="s">
        <v>65</v>
      </c>
      <c r="H125" s="87">
        <v>114.26</v>
      </c>
      <c r="I125" s="87">
        <v>10.039999999999999</v>
      </c>
      <c r="J125" s="87">
        <v>3316.17</v>
      </c>
      <c r="K125" s="87">
        <v>8.68</v>
      </c>
    </row>
    <row r="126" spans="1:11" x14ac:dyDescent="0.25">
      <c r="A126" s="88" t="s">
        <v>140</v>
      </c>
      <c r="B126" s="88" t="s">
        <v>272</v>
      </c>
      <c r="C126" s="87">
        <v>21</v>
      </c>
      <c r="D126" s="88" t="s">
        <v>148</v>
      </c>
      <c r="E126" s="87">
        <v>98001200</v>
      </c>
      <c r="F126" s="88" t="s">
        <v>145</v>
      </c>
      <c r="G126" s="88" t="s">
        <v>66</v>
      </c>
      <c r="H126" s="87">
        <v>103</v>
      </c>
      <c r="I126" s="87">
        <v>8.3699999999999992</v>
      </c>
      <c r="J126" s="87">
        <v>3316.17</v>
      </c>
      <c r="K126" s="87">
        <v>8.68</v>
      </c>
    </row>
    <row r="127" spans="1:11" x14ac:dyDescent="0.25">
      <c r="A127" s="88" t="s">
        <v>140</v>
      </c>
      <c r="B127" s="88" t="s">
        <v>272</v>
      </c>
      <c r="C127" s="87">
        <v>21</v>
      </c>
      <c r="D127" s="88" t="s">
        <v>148</v>
      </c>
      <c r="E127" s="87">
        <v>76265736</v>
      </c>
      <c r="F127" s="88" t="s">
        <v>143</v>
      </c>
      <c r="G127" s="88" t="s">
        <v>67</v>
      </c>
      <c r="H127" s="87">
        <v>363.14</v>
      </c>
      <c r="I127" s="87">
        <v>5.0999999999999996</v>
      </c>
      <c r="J127" s="87">
        <v>3316.17</v>
      </c>
      <c r="K127" s="87">
        <v>8.68</v>
      </c>
    </row>
    <row r="128" spans="1:11" x14ac:dyDescent="0.25">
      <c r="A128" s="88" t="s">
        <v>140</v>
      </c>
      <c r="B128" s="88" t="s">
        <v>272</v>
      </c>
      <c r="C128" s="87">
        <v>22</v>
      </c>
      <c r="D128" s="88" t="s">
        <v>158</v>
      </c>
      <c r="E128" s="87">
        <v>98000000</v>
      </c>
      <c r="F128" s="88" t="s">
        <v>141</v>
      </c>
      <c r="G128" s="88" t="s">
        <v>62</v>
      </c>
      <c r="H128" s="87">
        <v>-1.82</v>
      </c>
      <c r="I128" s="87">
        <v>-0.03</v>
      </c>
      <c r="J128" s="87">
        <v>30.41</v>
      </c>
      <c r="K128" s="87">
        <v>0.08</v>
      </c>
    </row>
    <row r="129" spans="1:11" x14ac:dyDescent="0.25">
      <c r="A129" s="88" t="s">
        <v>140</v>
      </c>
      <c r="B129" s="88" t="s">
        <v>272</v>
      </c>
      <c r="C129" s="87">
        <v>22</v>
      </c>
      <c r="D129" s="88" t="s">
        <v>158</v>
      </c>
      <c r="E129" s="87">
        <v>76240079</v>
      </c>
      <c r="F129" s="88" t="s">
        <v>142</v>
      </c>
      <c r="G129" s="88" t="s">
        <v>63</v>
      </c>
      <c r="H129" s="87">
        <v>-0.52</v>
      </c>
      <c r="I129" s="87">
        <v>0</v>
      </c>
      <c r="J129" s="87">
        <v>30.41</v>
      </c>
      <c r="K129" s="87">
        <v>0.08</v>
      </c>
    </row>
    <row r="130" spans="1:11" x14ac:dyDescent="0.25">
      <c r="A130" s="88" t="s">
        <v>140</v>
      </c>
      <c r="B130" s="88" t="s">
        <v>272</v>
      </c>
      <c r="C130" s="87">
        <v>22</v>
      </c>
      <c r="D130" s="88" t="s">
        <v>158</v>
      </c>
      <c r="E130" s="87">
        <v>98000100</v>
      </c>
      <c r="F130" s="88" t="s">
        <v>143</v>
      </c>
      <c r="G130" s="88" t="s">
        <v>64</v>
      </c>
      <c r="H130" s="87">
        <v>34.78</v>
      </c>
      <c r="I130" s="87">
        <v>0.31</v>
      </c>
      <c r="J130" s="87">
        <v>30.41</v>
      </c>
      <c r="K130" s="87">
        <v>0.08</v>
      </c>
    </row>
    <row r="131" spans="1:11" x14ac:dyDescent="0.25">
      <c r="A131" s="88" t="s">
        <v>140</v>
      </c>
      <c r="B131" s="88" t="s">
        <v>272</v>
      </c>
      <c r="C131" s="87">
        <v>22</v>
      </c>
      <c r="D131" s="88" t="s">
        <v>158</v>
      </c>
      <c r="E131" s="87">
        <v>76762250</v>
      </c>
      <c r="F131" s="88" t="s">
        <v>144</v>
      </c>
      <c r="G131" s="88" t="s">
        <v>65</v>
      </c>
      <c r="H131" s="87"/>
      <c r="I131" s="87"/>
      <c r="J131" s="87">
        <v>30.41</v>
      </c>
      <c r="K131" s="87">
        <v>0.08</v>
      </c>
    </row>
    <row r="132" spans="1:11" x14ac:dyDescent="0.25">
      <c r="A132" s="88" t="s">
        <v>140</v>
      </c>
      <c r="B132" s="88" t="s">
        <v>272</v>
      </c>
      <c r="C132" s="87">
        <v>22</v>
      </c>
      <c r="D132" s="88" t="s">
        <v>158</v>
      </c>
      <c r="E132" s="87">
        <v>98001200</v>
      </c>
      <c r="F132" s="88" t="s">
        <v>145</v>
      </c>
      <c r="G132" s="88" t="s">
        <v>66</v>
      </c>
      <c r="H132" s="87">
        <v>0.01</v>
      </c>
      <c r="I132" s="87">
        <v>0</v>
      </c>
      <c r="J132" s="87">
        <v>30.41</v>
      </c>
      <c r="K132" s="87">
        <v>0.08</v>
      </c>
    </row>
    <row r="133" spans="1:11" x14ac:dyDescent="0.25">
      <c r="A133" s="88" t="s">
        <v>140</v>
      </c>
      <c r="B133" s="88" t="s">
        <v>272</v>
      </c>
      <c r="C133" s="87">
        <v>22</v>
      </c>
      <c r="D133" s="88" t="s">
        <v>158</v>
      </c>
      <c r="E133" s="87">
        <v>76265736</v>
      </c>
      <c r="F133" s="88" t="s">
        <v>143</v>
      </c>
      <c r="G133" s="88" t="s">
        <v>67</v>
      </c>
      <c r="H133" s="87">
        <v>-2.0299999999999998</v>
      </c>
      <c r="I133" s="87">
        <v>-0.03</v>
      </c>
      <c r="J133" s="87">
        <v>30.41</v>
      </c>
      <c r="K133" s="87">
        <v>0.08</v>
      </c>
    </row>
    <row r="134" spans="1:11" x14ac:dyDescent="0.25">
      <c r="A134" s="88" t="s">
        <v>140</v>
      </c>
      <c r="B134" s="88" t="s">
        <v>272</v>
      </c>
      <c r="C134" s="87">
        <v>23</v>
      </c>
      <c r="D134" s="88" t="s">
        <v>162</v>
      </c>
      <c r="E134" s="87">
        <v>98000000</v>
      </c>
      <c r="F134" s="88" t="s">
        <v>141</v>
      </c>
      <c r="G134" s="88" t="s">
        <v>62</v>
      </c>
      <c r="H134" s="87">
        <v>0.09</v>
      </c>
      <c r="I134" s="87">
        <v>0</v>
      </c>
      <c r="J134" s="87">
        <v>0.97</v>
      </c>
      <c r="K134" s="87">
        <v>0</v>
      </c>
    </row>
    <row r="135" spans="1:11" x14ac:dyDescent="0.25">
      <c r="A135" s="88" t="s">
        <v>140</v>
      </c>
      <c r="B135" s="88" t="s">
        <v>272</v>
      </c>
      <c r="C135" s="87">
        <v>23</v>
      </c>
      <c r="D135" s="88" t="s">
        <v>162</v>
      </c>
      <c r="E135" s="87">
        <v>76240079</v>
      </c>
      <c r="F135" s="88" t="s">
        <v>142</v>
      </c>
      <c r="G135" s="88" t="s">
        <v>63</v>
      </c>
      <c r="H135" s="87">
        <v>0.12</v>
      </c>
      <c r="I135" s="87">
        <v>0</v>
      </c>
      <c r="J135" s="87">
        <v>0.97</v>
      </c>
      <c r="K135" s="87">
        <v>0</v>
      </c>
    </row>
    <row r="136" spans="1:11" x14ac:dyDescent="0.25">
      <c r="A136" s="88" t="s">
        <v>140</v>
      </c>
      <c r="B136" s="88" t="s">
        <v>272</v>
      </c>
      <c r="C136" s="87">
        <v>23</v>
      </c>
      <c r="D136" s="88" t="s">
        <v>162</v>
      </c>
      <c r="E136" s="87">
        <v>98000100</v>
      </c>
      <c r="F136" s="88" t="s">
        <v>143</v>
      </c>
      <c r="G136" s="88" t="s">
        <v>64</v>
      </c>
      <c r="H136" s="87">
        <v>0.24</v>
      </c>
      <c r="I136" s="87">
        <v>0</v>
      </c>
      <c r="J136" s="87">
        <v>0.97</v>
      </c>
      <c r="K136" s="87">
        <v>0</v>
      </c>
    </row>
    <row r="137" spans="1:11" x14ac:dyDescent="0.25">
      <c r="A137" s="88" t="s">
        <v>140</v>
      </c>
      <c r="B137" s="88" t="s">
        <v>272</v>
      </c>
      <c r="C137" s="87">
        <v>23</v>
      </c>
      <c r="D137" s="88" t="s">
        <v>162</v>
      </c>
      <c r="E137" s="87">
        <v>76762250</v>
      </c>
      <c r="F137" s="88" t="s">
        <v>144</v>
      </c>
      <c r="G137" s="88" t="s">
        <v>65</v>
      </c>
      <c r="H137" s="87">
        <v>0</v>
      </c>
      <c r="I137" s="87">
        <v>0</v>
      </c>
      <c r="J137" s="87">
        <v>0.97</v>
      </c>
      <c r="K137" s="87">
        <v>0</v>
      </c>
    </row>
    <row r="138" spans="1:11" x14ac:dyDescent="0.25">
      <c r="A138" s="88" t="s">
        <v>140</v>
      </c>
      <c r="B138" s="88" t="s">
        <v>272</v>
      </c>
      <c r="C138" s="87">
        <v>23</v>
      </c>
      <c r="D138" s="88" t="s">
        <v>162</v>
      </c>
      <c r="E138" s="87">
        <v>98001200</v>
      </c>
      <c r="F138" s="88" t="s">
        <v>145</v>
      </c>
      <c r="G138" s="88" t="s">
        <v>66</v>
      </c>
      <c r="H138" s="87">
        <v>0.02</v>
      </c>
      <c r="I138" s="87">
        <v>0</v>
      </c>
      <c r="J138" s="87">
        <v>0.97</v>
      </c>
      <c r="K138" s="87">
        <v>0</v>
      </c>
    </row>
    <row r="139" spans="1:11" x14ac:dyDescent="0.25">
      <c r="A139" s="88" t="s">
        <v>140</v>
      </c>
      <c r="B139" s="88" t="s">
        <v>272</v>
      </c>
      <c r="C139" s="87">
        <v>23</v>
      </c>
      <c r="D139" s="88" t="s">
        <v>162</v>
      </c>
      <c r="E139" s="87">
        <v>76265736</v>
      </c>
      <c r="F139" s="88" t="s">
        <v>143</v>
      </c>
      <c r="G139" s="88" t="s">
        <v>67</v>
      </c>
      <c r="H139" s="87">
        <v>0.5</v>
      </c>
      <c r="I139" s="87">
        <v>0.01</v>
      </c>
      <c r="J139" s="87">
        <v>0.97</v>
      </c>
      <c r="K139" s="87">
        <v>0</v>
      </c>
    </row>
    <row r="140" spans="1:11" x14ac:dyDescent="0.25">
      <c r="A140" s="88" t="s">
        <v>140</v>
      </c>
      <c r="B140" s="88" t="s">
        <v>272</v>
      </c>
      <c r="C140" s="87">
        <v>24</v>
      </c>
      <c r="D140" s="88" t="s">
        <v>2</v>
      </c>
      <c r="E140" s="87">
        <v>98000000</v>
      </c>
      <c r="F140" s="88" t="s">
        <v>141</v>
      </c>
      <c r="G140" s="88" t="s">
        <v>62</v>
      </c>
      <c r="H140" s="87">
        <v>7160.11</v>
      </c>
      <c r="I140" s="87">
        <v>100</v>
      </c>
      <c r="J140" s="87">
        <v>38225.050000000003</v>
      </c>
      <c r="K140" s="87">
        <v>100</v>
      </c>
    </row>
    <row r="141" spans="1:11" x14ac:dyDescent="0.25">
      <c r="A141" s="88" t="s">
        <v>140</v>
      </c>
      <c r="B141" s="88" t="s">
        <v>272</v>
      </c>
      <c r="C141" s="87">
        <v>24</v>
      </c>
      <c r="D141" s="88" t="s">
        <v>2</v>
      </c>
      <c r="E141" s="87">
        <v>76240079</v>
      </c>
      <c r="F141" s="88" t="s">
        <v>142</v>
      </c>
      <c r="G141" s="88" t="s">
        <v>63</v>
      </c>
      <c r="H141" s="87">
        <v>10517.66</v>
      </c>
      <c r="I141" s="87">
        <v>100</v>
      </c>
      <c r="J141" s="87">
        <v>38225.050000000003</v>
      </c>
      <c r="K141" s="87">
        <v>100</v>
      </c>
    </row>
    <row r="142" spans="1:11" x14ac:dyDescent="0.25">
      <c r="A142" s="88" t="s">
        <v>140</v>
      </c>
      <c r="B142" s="88" t="s">
        <v>272</v>
      </c>
      <c r="C142" s="87">
        <v>24</v>
      </c>
      <c r="D142" s="88" t="s">
        <v>2</v>
      </c>
      <c r="E142" s="87">
        <v>98000100</v>
      </c>
      <c r="F142" s="88" t="s">
        <v>143</v>
      </c>
      <c r="G142" s="88" t="s">
        <v>64</v>
      </c>
      <c r="H142" s="87">
        <v>11052.96</v>
      </c>
      <c r="I142" s="87">
        <v>100</v>
      </c>
      <c r="J142" s="87">
        <v>38225.050000000003</v>
      </c>
      <c r="K142" s="87">
        <v>100</v>
      </c>
    </row>
    <row r="143" spans="1:11" x14ac:dyDescent="0.25">
      <c r="A143" s="88" t="s">
        <v>140</v>
      </c>
      <c r="B143" s="88" t="s">
        <v>272</v>
      </c>
      <c r="C143" s="87">
        <v>24</v>
      </c>
      <c r="D143" s="88" t="s">
        <v>2</v>
      </c>
      <c r="E143" s="87">
        <v>76762250</v>
      </c>
      <c r="F143" s="88" t="s">
        <v>144</v>
      </c>
      <c r="G143" s="88" t="s">
        <v>65</v>
      </c>
      <c r="H143" s="87">
        <v>1138.04</v>
      </c>
      <c r="I143" s="87">
        <v>100</v>
      </c>
      <c r="J143" s="87">
        <v>38225.050000000003</v>
      </c>
      <c r="K143" s="87">
        <v>100</v>
      </c>
    </row>
    <row r="144" spans="1:11" x14ac:dyDescent="0.25">
      <c r="A144" s="88" t="s">
        <v>140</v>
      </c>
      <c r="B144" s="88" t="s">
        <v>272</v>
      </c>
      <c r="C144" s="87">
        <v>24</v>
      </c>
      <c r="D144" s="88" t="s">
        <v>2</v>
      </c>
      <c r="E144" s="87">
        <v>98001200</v>
      </c>
      <c r="F144" s="88" t="s">
        <v>145</v>
      </c>
      <c r="G144" s="88" t="s">
        <v>66</v>
      </c>
      <c r="H144" s="87">
        <v>1231.1199999999999</v>
      </c>
      <c r="I144" s="87">
        <v>100</v>
      </c>
      <c r="J144" s="87">
        <v>38225.050000000003</v>
      </c>
      <c r="K144" s="87">
        <v>100</v>
      </c>
    </row>
    <row r="145" spans="1:11" x14ac:dyDescent="0.25">
      <c r="A145" s="88" t="s">
        <v>140</v>
      </c>
      <c r="B145" s="88" t="s">
        <v>272</v>
      </c>
      <c r="C145" s="87">
        <v>24</v>
      </c>
      <c r="D145" s="88" t="s">
        <v>2</v>
      </c>
      <c r="E145" s="87">
        <v>76265736</v>
      </c>
      <c r="F145" s="88" t="s">
        <v>143</v>
      </c>
      <c r="G145" s="88" t="s">
        <v>67</v>
      </c>
      <c r="H145" s="87">
        <v>7125.17</v>
      </c>
      <c r="I145" s="87">
        <v>100</v>
      </c>
      <c r="J145" s="87">
        <v>38225.050000000003</v>
      </c>
      <c r="K145" s="87">
        <v>100</v>
      </c>
    </row>
    <row r="146" spans="1:11" x14ac:dyDescent="0.25">
      <c r="A146" s="88" t="s">
        <v>140</v>
      </c>
      <c r="B146" s="88" t="s">
        <v>272</v>
      </c>
      <c r="C146" s="87">
        <v>25</v>
      </c>
      <c r="D146" s="88" t="s">
        <v>3</v>
      </c>
      <c r="E146" s="87">
        <v>98000000</v>
      </c>
      <c r="F146" s="88" t="s">
        <v>141</v>
      </c>
      <c r="G146" s="88" t="s">
        <v>62</v>
      </c>
      <c r="H146" s="87">
        <v>175.83</v>
      </c>
      <c r="I146" s="87">
        <v>2.46</v>
      </c>
      <c r="J146" s="87">
        <v>1159.28</v>
      </c>
      <c r="K146" s="87">
        <v>3.03</v>
      </c>
    </row>
    <row r="147" spans="1:11" x14ac:dyDescent="0.25">
      <c r="A147" s="88" t="s">
        <v>140</v>
      </c>
      <c r="B147" s="88" t="s">
        <v>272</v>
      </c>
      <c r="C147" s="87">
        <v>25</v>
      </c>
      <c r="D147" s="88" t="s">
        <v>3</v>
      </c>
      <c r="E147" s="87">
        <v>76240079</v>
      </c>
      <c r="F147" s="88" t="s">
        <v>142</v>
      </c>
      <c r="G147" s="88" t="s">
        <v>63</v>
      </c>
      <c r="H147" s="87">
        <v>281.79000000000002</v>
      </c>
      <c r="I147" s="87">
        <v>2.68</v>
      </c>
      <c r="J147" s="87">
        <v>1159.28</v>
      </c>
      <c r="K147" s="87">
        <v>3.03</v>
      </c>
    </row>
    <row r="148" spans="1:11" x14ac:dyDescent="0.25">
      <c r="A148" s="88" t="s">
        <v>140</v>
      </c>
      <c r="B148" s="88" t="s">
        <v>272</v>
      </c>
      <c r="C148" s="87">
        <v>25</v>
      </c>
      <c r="D148" s="88" t="s">
        <v>3</v>
      </c>
      <c r="E148" s="87">
        <v>98000100</v>
      </c>
      <c r="F148" s="88" t="s">
        <v>143</v>
      </c>
      <c r="G148" s="88" t="s">
        <v>64</v>
      </c>
      <c r="H148" s="87">
        <v>288.02</v>
      </c>
      <c r="I148" s="87">
        <v>2.61</v>
      </c>
      <c r="J148" s="87">
        <v>1159.28</v>
      </c>
      <c r="K148" s="87">
        <v>3.03</v>
      </c>
    </row>
    <row r="149" spans="1:11" x14ac:dyDescent="0.25">
      <c r="A149" s="88" t="s">
        <v>140</v>
      </c>
      <c r="B149" s="88" t="s">
        <v>272</v>
      </c>
      <c r="C149" s="87">
        <v>25</v>
      </c>
      <c r="D149" s="88" t="s">
        <v>3</v>
      </c>
      <c r="E149" s="87">
        <v>76762250</v>
      </c>
      <c r="F149" s="88" t="s">
        <v>144</v>
      </c>
      <c r="G149" s="88" t="s">
        <v>65</v>
      </c>
      <c r="H149" s="87">
        <v>29.59</v>
      </c>
      <c r="I149" s="87">
        <v>2.6</v>
      </c>
      <c r="J149" s="87">
        <v>1159.28</v>
      </c>
      <c r="K149" s="87">
        <v>3.03</v>
      </c>
    </row>
    <row r="150" spans="1:11" x14ac:dyDescent="0.25">
      <c r="A150" s="88" t="s">
        <v>140</v>
      </c>
      <c r="B150" s="88" t="s">
        <v>272</v>
      </c>
      <c r="C150" s="87">
        <v>25</v>
      </c>
      <c r="D150" s="88" t="s">
        <v>3</v>
      </c>
      <c r="E150" s="87">
        <v>98001200</v>
      </c>
      <c r="F150" s="88" t="s">
        <v>145</v>
      </c>
      <c r="G150" s="88" t="s">
        <v>66</v>
      </c>
      <c r="H150" s="87">
        <v>35.340000000000003</v>
      </c>
      <c r="I150" s="87">
        <v>2.87</v>
      </c>
      <c r="J150" s="87">
        <v>1159.28</v>
      </c>
      <c r="K150" s="87">
        <v>3.03</v>
      </c>
    </row>
    <row r="151" spans="1:11" x14ac:dyDescent="0.25">
      <c r="A151" s="88" t="s">
        <v>140</v>
      </c>
      <c r="B151" s="88" t="s">
        <v>272</v>
      </c>
      <c r="C151" s="87">
        <v>25</v>
      </c>
      <c r="D151" s="88" t="s">
        <v>3</v>
      </c>
      <c r="E151" s="87">
        <v>76265736</v>
      </c>
      <c r="F151" s="88" t="s">
        <v>143</v>
      </c>
      <c r="G151" s="88" t="s">
        <v>67</v>
      </c>
      <c r="H151" s="87">
        <v>348.71</v>
      </c>
      <c r="I151" s="87">
        <v>4.8899999999999997</v>
      </c>
      <c r="J151" s="87">
        <v>1159.28</v>
      </c>
      <c r="K151" s="87">
        <v>3.03</v>
      </c>
    </row>
    <row r="152" spans="1:11" x14ac:dyDescent="0.25">
      <c r="A152" s="88" t="s">
        <v>140</v>
      </c>
      <c r="B152" s="88" t="s">
        <v>272</v>
      </c>
      <c r="C152" s="87">
        <v>26</v>
      </c>
      <c r="D152" s="88" t="s">
        <v>4</v>
      </c>
      <c r="E152" s="87">
        <v>98000000</v>
      </c>
      <c r="F152" s="88" t="s">
        <v>141</v>
      </c>
      <c r="G152" s="88" t="s">
        <v>62</v>
      </c>
      <c r="H152" s="87">
        <v>6981.76</v>
      </c>
      <c r="I152" s="87">
        <v>97.51</v>
      </c>
      <c r="J152" s="87">
        <v>36962.15</v>
      </c>
      <c r="K152" s="87">
        <v>96.7</v>
      </c>
    </row>
    <row r="153" spans="1:11" x14ac:dyDescent="0.25">
      <c r="A153" s="88" t="s">
        <v>140</v>
      </c>
      <c r="B153" s="88" t="s">
        <v>272</v>
      </c>
      <c r="C153" s="87">
        <v>26</v>
      </c>
      <c r="D153" s="88" t="s">
        <v>4</v>
      </c>
      <c r="E153" s="87">
        <v>76240079</v>
      </c>
      <c r="F153" s="88" t="s">
        <v>142</v>
      </c>
      <c r="G153" s="88" t="s">
        <v>63</v>
      </c>
      <c r="H153" s="87">
        <v>10218.52</v>
      </c>
      <c r="I153" s="87">
        <v>97.16</v>
      </c>
      <c r="J153" s="87">
        <v>36962.15</v>
      </c>
      <c r="K153" s="87">
        <v>96.7</v>
      </c>
    </row>
    <row r="154" spans="1:11" x14ac:dyDescent="0.25">
      <c r="A154" s="88" t="s">
        <v>140</v>
      </c>
      <c r="B154" s="88" t="s">
        <v>272</v>
      </c>
      <c r="C154" s="87">
        <v>26</v>
      </c>
      <c r="D154" s="88" t="s">
        <v>4</v>
      </c>
      <c r="E154" s="87">
        <v>98000100</v>
      </c>
      <c r="F154" s="88" t="s">
        <v>143</v>
      </c>
      <c r="G154" s="88" t="s">
        <v>64</v>
      </c>
      <c r="H154" s="87">
        <v>10696.95</v>
      </c>
      <c r="I154" s="87">
        <v>96.78</v>
      </c>
      <c r="J154" s="87">
        <v>36962.15</v>
      </c>
      <c r="K154" s="87">
        <v>96.7</v>
      </c>
    </row>
    <row r="155" spans="1:11" x14ac:dyDescent="0.25">
      <c r="A155" s="88" t="s">
        <v>140</v>
      </c>
      <c r="B155" s="88" t="s">
        <v>272</v>
      </c>
      <c r="C155" s="87">
        <v>26</v>
      </c>
      <c r="D155" s="88" t="s">
        <v>4</v>
      </c>
      <c r="E155" s="87">
        <v>76762250</v>
      </c>
      <c r="F155" s="88" t="s">
        <v>144</v>
      </c>
      <c r="G155" s="88" t="s">
        <v>65</v>
      </c>
      <c r="H155" s="87">
        <v>1107.1600000000001</v>
      </c>
      <c r="I155" s="87">
        <v>97.29</v>
      </c>
      <c r="J155" s="87">
        <v>36962.15</v>
      </c>
      <c r="K155" s="87">
        <v>96.7</v>
      </c>
    </row>
    <row r="156" spans="1:11" x14ac:dyDescent="0.25">
      <c r="A156" s="88" t="s">
        <v>140</v>
      </c>
      <c r="B156" s="88" t="s">
        <v>272</v>
      </c>
      <c r="C156" s="87">
        <v>26</v>
      </c>
      <c r="D156" s="88" t="s">
        <v>4</v>
      </c>
      <c r="E156" s="87">
        <v>98001200</v>
      </c>
      <c r="F156" s="88" t="s">
        <v>145</v>
      </c>
      <c r="G156" s="88" t="s">
        <v>66</v>
      </c>
      <c r="H156" s="87">
        <v>1194.44</v>
      </c>
      <c r="I156" s="87">
        <v>97.02</v>
      </c>
      <c r="J156" s="87">
        <v>36962.15</v>
      </c>
      <c r="K156" s="87">
        <v>96.7</v>
      </c>
    </row>
    <row r="157" spans="1:11" x14ac:dyDescent="0.25">
      <c r="A157" s="88" t="s">
        <v>140</v>
      </c>
      <c r="B157" s="88" t="s">
        <v>272</v>
      </c>
      <c r="C157" s="87">
        <v>26</v>
      </c>
      <c r="D157" s="88" t="s">
        <v>4</v>
      </c>
      <c r="E157" s="87">
        <v>76265736</v>
      </c>
      <c r="F157" s="88" t="s">
        <v>143</v>
      </c>
      <c r="G157" s="88" t="s">
        <v>67</v>
      </c>
      <c r="H157" s="87">
        <v>6763.33</v>
      </c>
      <c r="I157" s="87">
        <v>94.92</v>
      </c>
      <c r="J157" s="87">
        <v>36962.15</v>
      </c>
      <c r="K157" s="87">
        <v>96.7</v>
      </c>
    </row>
    <row r="158" spans="1:11" x14ac:dyDescent="0.25">
      <c r="A158" s="88" t="s">
        <v>140</v>
      </c>
      <c r="B158" s="88" t="s">
        <v>272</v>
      </c>
      <c r="C158" s="87">
        <v>27</v>
      </c>
      <c r="D158" s="88" t="s">
        <v>5</v>
      </c>
      <c r="E158" s="87">
        <v>98000000</v>
      </c>
      <c r="F158" s="88" t="s">
        <v>141</v>
      </c>
      <c r="G158" s="88" t="s">
        <v>62</v>
      </c>
      <c r="H158" s="87">
        <v>1.95</v>
      </c>
      <c r="I158" s="87">
        <v>0.03</v>
      </c>
      <c r="J158" s="87">
        <v>100.02</v>
      </c>
      <c r="K158" s="87">
        <v>0.26</v>
      </c>
    </row>
    <row r="159" spans="1:11" x14ac:dyDescent="0.25">
      <c r="A159" s="88" t="s">
        <v>140</v>
      </c>
      <c r="B159" s="88" t="s">
        <v>272</v>
      </c>
      <c r="C159" s="87">
        <v>27</v>
      </c>
      <c r="D159" s="88" t="s">
        <v>5</v>
      </c>
      <c r="E159" s="87">
        <v>76240079</v>
      </c>
      <c r="F159" s="88" t="s">
        <v>142</v>
      </c>
      <c r="G159" s="88" t="s">
        <v>63</v>
      </c>
      <c r="H159" s="87">
        <v>16.350000000000001</v>
      </c>
      <c r="I159" s="87">
        <v>0.16</v>
      </c>
      <c r="J159" s="87">
        <v>100.02</v>
      </c>
      <c r="K159" s="87">
        <v>0.26</v>
      </c>
    </row>
    <row r="160" spans="1:11" x14ac:dyDescent="0.25">
      <c r="A160" s="88" t="s">
        <v>140</v>
      </c>
      <c r="B160" s="88" t="s">
        <v>272</v>
      </c>
      <c r="C160" s="87">
        <v>27</v>
      </c>
      <c r="D160" s="88" t="s">
        <v>5</v>
      </c>
      <c r="E160" s="87">
        <v>98000100</v>
      </c>
      <c r="F160" s="88" t="s">
        <v>143</v>
      </c>
      <c r="G160" s="88" t="s">
        <v>64</v>
      </c>
      <c r="H160" s="87">
        <v>66.760000000000005</v>
      </c>
      <c r="I160" s="87">
        <v>0.6</v>
      </c>
      <c r="J160" s="87">
        <v>100.02</v>
      </c>
      <c r="K160" s="87">
        <v>0.26</v>
      </c>
    </row>
    <row r="161" spans="1:11" x14ac:dyDescent="0.25">
      <c r="A161" s="88" t="s">
        <v>140</v>
      </c>
      <c r="B161" s="88" t="s">
        <v>272</v>
      </c>
      <c r="C161" s="87">
        <v>27</v>
      </c>
      <c r="D161" s="88" t="s">
        <v>5</v>
      </c>
      <c r="E161" s="87">
        <v>76762250</v>
      </c>
      <c r="F161" s="88" t="s">
        <v>144</v>
      </c>
      <c r="G161" s="88" t="s">
        <v>65</v>
      </c>
      <c r="H161" s="87">
        <v>1.1499999999999999</v>
      </c>
      <c r="I161" s="87">
        <v>0.1</v>
      </c>
      <c r="J161" s="87">
        <v>100.02</v>
      </c>
      <c r="K161" s="87">
        <v>0.26</v>
      </c>
    </row>
    <row r="162" spans="1:11" x14ac:dyDescent="0.25">
      <c r="A162" s="88" t="s">
        <v>140</v>
      </c>
      <c r="B162" s="88" t="s">
        <v>272</v>
      </c>
      <c r="C162" s="87">
        <v>27</v>
      </c>
      <c r="D162" s="88" t="s">
        <v>5</v>
      </c>
      <c r="E162" s="87">
        <v>98001200</v>
      </c>
      <c r="F162" s="88" t="s">
        <v>145</v>
      </c>
      <c r="G162" s="88" t="s">
        <v>66</v>
      </c>
      <c r="H162" s="87">
        <v>1.18</v>
      </c>
      <c r="I162" s="87">
        <v>0.1</v>
      </c>
      <c r="J162" s="87">
        <v>100.02</v>
      </c>
      <c r="K162" s="87">
        <v>0.26</v>
      </c>
    </row>
    <row r="163" spans="1:11" x14ac:dyDescent="0.25">
      <c r="A163" s="88" t="s">
        <v>140</v>
      </c>
      <c r="B163" s="88" t="s">
        <v>272</v>
      </c>
      <c r="C163" s="87">
        <v>27</v>
      </c>
      <c r="D163" s="88" t="s">
        <v>5</v>
      </c>
      <c r="E163" s="87">
        <v>76265736</v>
      </c>
      <c r="F163" s="88" t="s">
        <v>143</v>
      </c>
      <c r="G163" s="88" t="s">
        <v>67</v>
      </c>
      <c r="H163" s="87">
        <v>12.63</v>
      </c>
      <c r="I163" s="87">
        <v>0.18</v>
      </c>
      <c r="J163" s="87">
        <v>100.02</v>
      </c>
      <c r="K163" s="87">
        <v>0.26</v>
      </c>
    </row>
    <row r="164" spans="1:11" x14ac:dyDescent="0.25">
      <c r="A164" s="88" t="s">
        <v>140</v>
      </c>
      <c r="B164" s="88" t="s">
        <v>272</v>
      </c>
      <c r="C164" s="87">
        <v>28</v>
      </c>
      <c r="D164" s="88" t="s">
        <v>6</v>
      </c>
      <c r="E164" s="87">
        <v>98000000</v>
      </c>
      <c r="F164" s="88" t="s">
        <v>141</v>
      </c>
      <c r="G164" s="88" t="s">
        <v>62</v>
      </c>
      <c r="H164" s="87">
        <v>0.56999999999999995</v>
      </c>
      <c r="I164" s="87">
        <v>0.01</v>
      </c>
      <c r="J164" s="87">
        <v>3.6</v>
      </c>
      <c r="K164" s="87">
        <v>0.01</v>
      </c>
    </row>
    <row r="165" spans="1:11" x14ac:dyDescent="0.25">
      <c r="A165" s="88" t="s">
        <v>140</v>
      </c>
      <c r="B165" s="88" t="s">
        <v>272</v>
      </c>
      <c r="C165" s="87">
        <v>28</v>
      </c>
      <c r="D165" s="88" t="s">
        <v>6</v>
      </c>
      <c r="E165" s="87">
        <v>76240079</v>
      </c>
      <c r="F165" s="88" t="s">
        <v>142</v>
      </c>
      <c r="G165" s="88" t="s">
        <v>63</v>
      </c>
      <c r="H165" s="87">
        <v>1</v>
      </c>
      <c r="I165" s="87">
        <v>0.01</v>
      </c>
      <c r="J165" s="87">
        <v>3.6</v>
      </c>
      <c r="K165" s="87">
        <v>0.01</v>
      </c>
    </row>
    <row r="166" spans="1:11" x14ac:dyDescent="0.25">
      <c r="A166" s="88" t="s">
        <v>140</v>
      </c>
      <c r="B166" s="88" t="s">
        <v>272</v>
      </c>
      <c r="C166" s="87">
        <v>28</v>
      </c>
      <c r="D166" s="88" t="s">
        <v>6</v>
      </c>
      <c r="E166" s="87">
        <v>98000100</v>
      </c>
      <c r="F166" s="88" t="s">
        <v>143</v>
      </c>
      <c r="G166" s="88" t="s">
        <v>64</v>
      </c>
      <c r="H166" s="87">
        <v>1.23</v>
      </c>
      <c r="I166" s="87">
        <v>0.01</v>
      </c>
      <c r="J166" s="87">
        <v>3.6</v>
      </c>
      <c r="K166" s="87">
        <v>0.01</v>
      </c>
    </row>
    <row r="167" spans="1:11" x14ac:dyDescent="0.25">
      <c r="A167" s="88" t="s">
        <v>140</v>
      </c>
      <c r="B167" s="88" t="s">
        <v>272</v>
      </c>
      <c r="C167" s="87">
        <v>28</v>
      </c>
      <c r="D167" s="88" t="s">
        <v>6</v>
      </c>
      <c r="E167" s="87">
        <v>76762250</v>
      </c>
      <c r="F167" s="88" t="s">
        <v>144</v>
      </c>
      <c r="G167" s="88" t="s">
        <v>65</v>
      </c>
      <c r="H167" s="87">
        <v>0.14000000000000001</v>
      </c>
      <c r="I167" s="87">
        <v>0.01</v>
      </c>
      <c r="J167" s="87">
        <v>3.6</v>
      </c>
      <c r="K167" s="87">
        <v>0.01</v>
      </c>
    </row>
    <row r="168" spans="1:11" x14ac:dyDescent="0.25">
      <c r="A168" s="88" t="s">
        <v>140</v>
      </c>
      <c r="B168" s="88" t="s">
        <v>272</v>
      </c>
      <c r="C168" s="87">
        <v>28</v>
      </c>
      <c r="D168" s="88" t="s">
        <v>6</v>
      </c>
      <c r="E168" s="87">
        <v>98001200</v>
      </c>
      <c r="F168" s="88" t="s">
        <v>145</v>
      </c>
      <c r="G168" s="88" t="s">
        <v>66</v>
      </c>
      <c r="H168" s="87">
        <v>0.16</v>
      </c>
      <c r="I168" s="87">
        <v>0.01</v>
      </c>
      <c r="J168" s="87">
        <v>3.6</v>
      </c>
      <c r="K168" s="87">
        <v>0.01</v>
      </c>
    </row>
    <row r="169" spans="1:11" x14ac:dyDescent="0.25">
      <c r="A169" s="88" t="s">
        <v>140</v>
      </c>
      <c r="B169" s="88" t="s">
        <v>272</v>
      </c>
      <c r="C169" s="87">
        <v>28</v>
      </c>
      <c r="D169" s="88" t="s">
        <v>6</v>
      </c>
      <c r="E169" s="87">
        <v>76265736</v>
      </c>
      <c r="F169" s="88" t="s">
        <v>143</v>
      </c>
      <c r="G169" s="88" t="s">
        <v>67</v>
      </c>
      <c r="H169" s="87">
        <v>0.5</v>
      </c>
      <c r="I169" s="87">
        <v>0.01</v>
      </c>
      <c r="J169" s="87">
        <v>3.6</v>
      </c>
      <c r="K169" s="87">
        <v>0.01</v>
      </c>
    </row>
    <row r="170" spans="1:11" x14ac:dyDescent="0.25">
      <c r="A170" s="88" t="s">
        <v>140</v>
      </c>
      <c r="B170" s="88" t="s">
        <v>272</v>
      </c>
      <c r="C170" s="87"/>
      <c r="D170" s="88"/>
      <c r="E170" s="87"/>
      <c r="F170" s="88"/>
      <c r="G170" s="88"/>
      <c r="H170" s="87"/>
      <c r="I170" s="87"/>
      <c r="J170" s="87"/>
      <c r="K170" s="87"/>
    </row>
    <row r="171" spans="1:11" x14ac:dyDescent="0.25">
      <c r="A171" s="88" t="s">
        <v>140</v>
      </c>
      <c r="B171" s="88" t="s">
        <v>272</v>
      </c>
      <c r="C171" s="87"/>
      <c r="D171" s="88"/>
      <c r="E171" s="87"/>
      <c r="F171" s="88"/>
      <c r="G171" s="88"/>
      <c r="H171" s="87"/>
      <c r="I171" s="87"/>
      <c r="J171" s="87"/>
      <c r="K171" s="87"/>
    </row>
    <row r="172" spans="1:11" x14ac:dyDescent="0.25">
      <c r="A172" s="88" t="s">
        <v>140</v>
      </c>
      <c r="B172" s="88" t="s">
        <v>272</v>
      </c>
      <c r="C172" s="87"/>
      <c r="D172" s="88"/>
      <c r="E172" s="87"/>
      <c r="F172" s="88"/>
      <c r="G172" s="88"/>
      <c r="H172" s="87"/>
      <c r="I172" s="87"/>
      <c r="J172" s="87"/>
      <c r="K172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1"/>
  <sheetViews>
    <sheetView workbookViewId="0">
      <selection activeCell="B18" sqref="B18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0" t="s">
        <v>83</v>
      </c>
      <c r="B1" s="10" t="s">
        <v>84</v>
      </c>
      <c r="C1" s="10" t="s">
        <v>85</v>
      </c>
      <c r="D1" s="10" t="s">
        <v>86</v>
      </c>
      <c r="E1" s="10" t="s">
        <v>87</v>
      </c>
      <c r="F1" s="10" t="s">
        <v>88</v>
      </c>
      <c r="G1" s="10" t="s">
        <v>95</v>
      </c>
      <c r="H1" s="10" t="s">
        <v>96</v>
      </c>
      <c r="I1" s="10" t="s">
        <v>97</v>
      </c>
      <c r="J1" s="10" t="s">
        <v>98</v>
      </c>
    </row>
    <row r="2" spans="1:10" x14ac:dyDescent="0.25">
      <c r="A2" s="90" t="s">
        <v>22</v>
      </c>
      <c r="B2" s="90" t="s">
        <v>11</v>
      </c>
      <c r="C2" s="89"/>
      <c r="D2" s="89">
        <v>0.95</v>
      </c>
      <c r="E2" s="89"/>
      <c r="F2" s="89"/>
      <c r="G2" s="89"/>
      <c r="H2" s="89">
        <v>919.99</v>
      </c>
      <c r="I2" s="89">
        <v>0.52</v>
      </c>
      <c r="J2" s="89">
        <v>599512.65</v>
      </c>
    </row>
    <row r="3" spans="1:10" x14ac:dyDescent="0.25">
      <c r="A3" s="90" t="s">
        <v>26</v>
      </c>
      <c r="B3" s="90" t="s">
        <v>11</v>
      </c>
      <c r="C3" s="89"/>
      <c r="D3" s="89">
        <v>6.51</v>
      </c>
      <c r="E3" s="89"/>
      <c r="F3" s="89"/>
      <c r="G3" s="89"/>
      <c r="H3" s="89">
        <v>6777.81</v>
      </c>
      <c r="I3" s="89">
        <v>3.8</v>
      </c>
      <c r="J3" s="89">
        <v>4416758.08</v>
      </c>
    </row>
    <row r="4" spans="1:10" x14ac:dyDescent="0.25">
      <c r="A4" s="90" t="s">
        <v>42</v>
      </c>
      <c r="B4" s="90" t="s">
        <v>11</v>
      </c>
      <c r="C4" s="89"/>
      <c r="D4" s="89">
        <v>0.01</v>
      </c>
      <c r="E4" s="89"/>
      <c r="F4" s="89"/>
      <c r="G4" s="89"/>
      <c r="H4" s="89">
        <v>51.69</v>
      </c>
      <c r="I4" s="89">
        <v>0.03</v>
      </c>
      <c r="J4" s="89">
        <v>33683.72</v>
      </c>
    </row>
    <row r="5" spans="1:10" x14ac:dyDescent="0.25">
      <c r="A5" s="90" t="s">
        <v>53</v>
      </c>
      <c r="B5" s="90" t="s">
        <v>11</v>
      </c>
      <c r="C5" s="89"/>
      <c r="D5" s="89">
        <v>1.81</v>
      </c>
      <c r="E5" s="89"/>
      <c r="F5" s="89"/>
      <c r="G5" s="89"/>
      <c r="H5" s="89">
        <v>909.61</v>
      </c>
      <c r="I5" s="89">
        <v>0.51</v>
      </c>
      <c r="J5" s="89">
        <v>592744.94999999995</v>
      </c>
    </row>
    <row r="6" spans="1:10" x14ac:dyDescent="0.25">
      <c r="A6" s="90" t="s">
        <v>55</v>
      </c>
      <c r="B6" s="90" t="s">
        <v>11</v>
      </c>
      <c r="C6" s="89"/>
      <c r="D6" s="89">
        <v>0</v>
      </c>
      <c r="E6" s="89"/>
      <c r="F6" s="89"/>
      <c r="G6" s="89"/>
      <c r="H6" s="89">
        <v>7.89</v>
      </c>
      <c r="I6" s="89">
        <v>0</v>
      </c>
      <c r="J6" s="89">
        <v>5140.3900000000003</v>
      </c>
    </row>
    <row r="7" spans="1:10" x14ac:dyDescent="0.25">
      <c r="A7" s="90" t="s">
        <v>92</v>
      </c>
      <c r="B7" s="90" t="s">
        <v>11</v>
      </c>
      <c r="C7" s="89"/>
      <c r="D7" s="89">
        <v>9.2899999999999991</v>
      </c>
      <c r="E7" s="89"/>
      <c r="F7" s="89"/>
      <c r="G7" s="89"/>
      <c r="H7" s="89">
        <v>8666.98</v>
      </c>
      <c r="I7" s="89">
        <v>4.8600000000000003</v>
      </c>
      <c r="J7" s="89">
        <v>5647839.7999999998</v>
      </c>
    </row>
    <row r="8" spans="1:10" x14ac:dyDescent="0.25">
      <c r="A8" s="90" t="s">
        <v>60</v>
      </c>
      <c r="B8" s="90" t="s">
        <v>11</v>
      </c>
      <c r="C8" s="89"/>
      <c r="D8" s="89">
        <v>0</v>
      </c>
      <c r="E8" s="89"/>
      <c r="F8" s="89"/>
      <c r="G8" s="89"/>
      <c r="H8" s="89">
        <v>11.52</v>
      </c>
      <c r="I8" s="89">
        <v>0.01</v>
      </c>
      <c r="J8" s="89">
        <v>7504.47</v>
      </c>
    </row>
    <row r="9" spans="1:10" x14ac:dyDescent="0.25">
      <c r="A9" s="90" t="s">
        <v>36</v>
      </c>
      <c r="B9" s="90" t="s">
        <v>11</v>
      </c>
      <c r="C9" s="89"/>
      <c r="D9" s="89">
        <v>13.77</v>
      </c>
      <c r="E9" s="89"/>
      <c r="F9" s="89"/>
      <c r="G9" s="89"/>
      <c r="H9" s="89">
        <v>14505.24</v>
      </c>
      <c r="I9" s="89">
        <v>8.1300000000000008</v>
      </c>
      <c r="J9" s="89">
        <v>9452342.5800000001</v>
      </c>
    </row>
    <row r="10" spans="1:10" x14ac:dyDescent="0.25">
      <c r="A10" s="90" t="s">
        <v>38</v>
      </c>
      <c r="B10" s="90" t="s">
        <v>11</v>
      </c>
      <c r="C10" s="89"/>
      <c r="D10" s="89">
        <v>19.82</v>
      </c>
      <c r="E10" s="89"/>
      <c r="F10" s="89"/>
      <c r="G10" s="89"/>
      <c r="H10" s="89">
        <v>22281.07</v>
      </c>
      <c r="I10" s="89">
        <v>12.49</v>
      </c>
      <c r="J10" s="89">
        <v>14519459.689999999</v>
      </c>
    </row>
    <row r="11" spans="1:10" x14ac:dyDescent="0.25">
      <c r="A11" s="90" t="s">
        <v>93</v>
      </c>
      <c r="B11" s="90" t="s">
        <v>11</v>
      </c>
      <c r="C11" s="89"/>
      <c r="D11" s="89">
        <v>33.6</v>
      </c>
      <c r="E11" s="89"/>
      <c r="F11" s="89"/>
      <c r="G11" s="89"/>
      <c r="H11" s="89">
        <v>36797.83</v>
      </c>
      <c r="I11" s="89">
        <v>20.63</v>
      </c>
      <c r="J11" s="89">
        <v>23979306.739999998</v>
      </c>
    </row>
    <row r="12" spans="1:10" x14ac:dyDescent="0.25">
      <c r="A12" s="90" t="s">
        <v>32</v>
      </c>
      <c r="B12" s="90" t="s">
        <v>11</v>
      </c>
      <c r="C12" s="89"/>
      <c r="D12" s="89">
        <v>0.15</v>
      </c>
      <c r="E12" s="89"/>
      <c r="F12" s="89"/>
      <c r="G12" s="89"/>
      <c r="H12" s="89">
        <v>224.82</v>
      </c>
      <c r="I12" s="89">
        <v>0.13</v>
      </c>
      <c r="J12" s="89">
        <v>146505.95000000001</v>
      </c>
    </row>
    <row r="13" spans="1:10" x14ac:dyDescent="0.25">
      <c r="A13" s="90" t="s">
        <v>40</v>
      </c>
      <c r="B13" s="90" t="s">
        <v>11</v>
      </c>
      <c r="C13" s="89"/>
      <c r="D13" s="89">
        <v>0.02</v>
      </c>
      <c r="E13" s="89"/>
      <c r="F13" s="89"/>
      <c r="G13" s="89"/>
      <c r="H13" s="89">
        <v>26.24</v>
      </c>
      <c r="I13" s="89">
        <v>0.01</v>
      </c>
      <c r="J13" s="89">
        <v>17101.8</v>
      </c>
    </row>
    <row r="14" spans="1:10" x14ac:dyDescent="0.25">
      <c r="A14" s="90" t="s">
        <v>94</v>
      </c>
      <c r="B14" s="90" t="s">
        <v>11</v>
      </c>
      <c r="C14" s="89"/>
      <c r="D14" s="89">
        <v>0.16</v>
      </c>
      <c r="E14" s="89"/>
      <c r="F14" s="89"/>
      <c r="G14" s="89"/>
      <c r="H14" s="89">
        <v>251.07</v>
      </c>
      <c r="I14" s="89">
        <v>0.14000000000000001</v>
      </c>
      <c r="J14" s="89">
        <v>163607.75</v>
      </c>
    </row>
    <row r="15" spans="1:10" x14ac:dyDescent="0.25">
      <c r="A15" s="90" t="s">
        <v>12</v>
      </c>
      <c r="B15" s="90" t="s">
        <v>11</v>
      </c>
      <c r="C15" s="89"/>
      <c r="D15" s="89">
        <v>43.05</v>
      </c>
      <c r="E15" s="89"/>
      <c r="F15" s="89"/>
      <c r="G15" s="89"/>
      <c r="H15" s="89">
        <v>45715.88</v>
      </c>
      <c r="I15" s="89">
        <v>25.63</v>
      </c>
      <c r="J15" s="89">
        <v>29790754.289999999</v>
      </c>
    </row>
    <row r="16" spans="1:10" x14ac:dyDescent="0.25">
      <c r="A16" s="90" t="s">
        <v>104</v>
      </c>
      <c r="B16" s="90" t="s">
        <v>11</v>
      </c>
      <c r="C16" s="89"/>
      <c r="D16" s="89">
        <v>0.2</v>
      </c>
      <c r="E16" s="89"/>
      <c r="F16" s="89"/>
      <c r="G16" s="89"/>
      <c r="H16" s="89">
        <v>1401.94</v>
      </c>
      <c r="I16" s="89">
        <v>0.79</v>
      </c>
      <c r="J16" s="89">
        <v>913572.47</v>
      </c>
    </row>
    <row r="17" spans="1:10" x14ac:dyDescent="0.25">
      <c r="A17" s="90" t="s">
        <v>30</v>
      </c>
      <c r="B17" s="90" t="s">
        <v>11</v>
      </c>
      <c r="C17" s="89"/>
      <c r="D17" s="89">
        <v>16.829999999999998</v>
      </c>
      <c r="E17" s="89"/>
      <c r="F17" s="89"/>
      <c r="G17" s="89"/>
      <c r="H17" s="89">
        <v>18957.810000000001</v>
      </c>
      <c r="I17" s="89">
        <v>10.63</v>
      </c>
      <c r="J17" s="89">
        <v>12353855.77</v>
      </c>
    </row>
    <row r="18" spans="1:10" x14ac:dyDescent="0.25">
      <c r="A18" s="90" t="s">
        <v>71</v>
      </c>
      <c r="B18" s="90" t="s">
        <v>11</v>
      </c>
      <c r="C18" s="89"/>
      <c r="D18" s="89">
        <v>0.04</v>
      </c>
      <c r="E18" s="89"/>
      <c r="F18" s="89"/>
      <c r="G18" s="89"/>
      <c r="H18" s="89">
        <v>132.63999999999999</v>
      </c>
      <c r="I18" s="89">
        <v>7.0000000000000007E-2</v>
      </c>
      <c r="J18" s="89">
        <v>86435.79</v>
      </c>
    </row>
    <row r="19" spans="1:10" x14ac:dyDescent="0.25">
      <c r="A19" s="90" t="s">
        <v>34</v>
      </c>
      <c r="B19" s="90" t="s">
        <v>11</v>
      </c>
      <c r="C19" s="89"/>
      <c r="D19" s="89">
        <v>2.0499999999999998</v>
      </c>
      <c r="E19" s="89"/>
      <c r="F19" s="89"/>
      <c r="G19" s="89"/>
      <c r="H19" s="89">
        <v>2849.33</v>
      </c>
      <c r="I19" s="89">
        <v>1.6</v>
      </c>
      <c r="J19" s="89">
        <v>1856763.62</v>
      </c>
    </row>
    <row r="20" spans="1:10" x14ac:dyDescent="0.25">
      <c r="A20" s="90" t="s">
        <v>46</v>
      </c>
      <c r="B20" s="90" t="s">
        <v>11</v>
      </c>
      <c r="C20" s="89"/>
      <c r="D20" s="89">
        <v>18.28</v>
      </c>
      <c r="E20" s="89"/>
      <c r="F20" s="89"/>
      <c r="G20" s="89"/>
      <c r="H20" s="89">
        <v>11101.43</v>
      </c>
      <c r="I20" s="89">
        <v>6.22</v>
      </c>
      <c r="J20" s="89">
        <v>7234245.4000000004</v>
      </c>
    </row>
    <row r="21" spans="1:10" x14ac:dyDescent="0.25">
      <c r="A21" s="90" t="s">
        <v>51</v>
      </c>
      <c r="B21" s="90" t="s">
        <v>11</v>
      </c>
      <c r="C21" s="89"/>
      <c r="D21" s="89">
        <v>0.3</v>
      </c>
      <c r="E21" s="89"/>
      <c r="F21" s="89"/>
      <c r="G21" s="89"/>
      <c r="H21" s="89">
        <v>749.84</v>
      </c>
      <c r="I21" s="89">
        <v>0.42</v>
      </c>
      <c r="J21" s="89">
        <v>488631.79</v>
      </c>
    </row>
    <row r="22" spans="1:10" x14ac:dyDescent="0.25">
      <c r="A22" s="90" t="s">
        <v>105</v>
      </c>
      <c r="B22" s="90" t="s">
        <v>11</v>
      </c>
      <c r="C22" s="89"/>
      <c r="D22" s="89">
        <v>0.01</v>
      </c>
      <c r="E22" s="89"/>
      <c r="F22" s="89"/>
      <c r="G22" s="89"/>
      <c r="H22" s="89">
        <v>-4.42</v>
      </c>
      <c r="I22" s="89">
        <v>0</v>
      </c>
      <c r="J22" s="89">
        <v>-2877.7</v>
      </c>
    </row>
    <row r="23" spans="1:10" x14ac:dyDescent="0.25">
      <c r="A23" s="90" t="s">
        <v>106</v>
      </c>
      <c r="B23" s="90" t="s">
        <v>11</v>
      </c>
      <c r="C23" s="89"/>
      <c r="D23" s="89">
        <v>0.17</v>
      </c>
      <c r="E23" s="89"/>
      <c r="F23" s="89"/>
      <c r="G23" s="89"/>
      <c r="H23" s="89">
        <v>350.72</v>
      </c>
      <c r="I23" s="89">
        <v>0.2</v>
      </c>
      <c r="J23" s="89">
        <v>228548.55</v>
      </c>
    </row>
    <row r="24" spans="1:10" x14ac:dyDescent="0.25">
      <c r="A24" s="90" t="s">
        <v>14</v>
      </c>
      <c r="B24" s="90" t="s">
        <v>11</v>
      </c>
      <c r="C24" s="89"/>
      <c r="D24" s="89">
        <v>37.869999999999997</v>
      </c>
      <c r="E24" s="89"/>
      <c r="F24" s="89"/>
      <c r="G24" s="89"/>
      <c r="H24" s="89">
        <v>35539.29</v>
      </c>
      <c r="I24" s="89">
        <v>19.920000000000002</v>
      </c>
      <c r="J24" s="89">
        <v>23159175.690000001</v>
      </c>
    </row>
    <row r="25" spans="1:10" x14ac:dyDescent="0.25">
      <c r="A25" s="90" t="s">
        <v>104</v>
      </c>
      <c r="B25" s="90" t="s">
        <v>11</v>
      </c>
      <c r="C25" s="89"/>
      <c r="D25" s="89">
        <v>0.91</v>
      </c>
      <c r="E25" s="89"/>
      <c r="F25" s="89"/>
      <c r="G25" s="89"/>
      <c r="H25" s="89">
        <v>13118.06</v>
      </c>
      <c r="I25" s="89">
        <v>7.35</v>
      </c>
      <c r="J25" s="89">
        <v>8548385.4900000002</v>
      </c>
    </row>
    <row r="26" spans="1:10" x14ac:dyDescent="0.25">
      <c r="A26" s="90" t="s">
        <v>107</v>
      </c>
      <c r="B26" s="90" t="s">
        <v>11</v>
      </c>
      <c r="C26" s="89"/>
      <c r="D26" s="89"/>
      <c r="E26" s="89"/>
      <c r="F26" s="89"/>
      <c r="G26" s="89"/>
      <c r="H26" s="89">
        <v>31.65</v>
      </c>
      <c r="I26" s="89">
        <v>0.02</v>
      </c>
      <c r="J26" s="89">
        <v>20627.66</v>
      </c>
    </row>
    <row r="27" spans="1:10" x14ac:dyDescent="0.25">
      <c r="A27" s="90" t="s">
        <v>75</v>
      </c>
      <c r="B27" s="90" t="s">
        <v>11</v>
      </c>
      <c r="C27" s="89"/>
      <c r="D27" s="89"/>
      <c r="E27" s="89"/>
      <c r="F27" s="89"/>
      <c r="G27" s="89"/>
      <c r="H27" s="89">
        <v>8.6</v>
      </c>
      <c r="I27" s="89">
        <v>0</v>
      </c>
      <c r="J27" s="89">
        <v>5606.79</v>
      </c>
    </row>
    <row r="28" spans="1:10" x14ac:dyDescent="0.25">
      <c r="A28" s="90" t="s">
        <v>24</v>
      </c>
      <c r="B28" s="90" t="s">
        <v>11</v>
      </c>
      <c r="C28" s="89"/>
      <c r="D28" s="89">
        <v>0.04</v>
      </c>
      <c r="E28" s="89"/>
      <c r="F28" s="89"/>
      <c r="G28" s="89"/>
      <c r="H28" s="89">
        <v>46.2</v>
      </c>
      <c r="I28" s="89">
        <v>0.03</v>
      </c>
      <c r="J28" s="89">
        <v>30107.360000000001</v>
      </c>
    </row>
    <row r="29" spans="1:10" x14ac:dyDescent="0.25">
      <c r="A29" s="90" t="s">
        <v>44</v>
      </c>
      <c r="B29" s="90" t="s">
        <v>11</v>
      </c>
      <c r="C29" s="89"/>
      <c r="D29" s="89">
        <v>7.21</v>
      </c>
      <c r="E29" s="89"/>
      <c r="F29" s="89"/>
      <c r="G29" s="89"/>
      <c r="H29" s="89">
        <v>11011.49</v>
      </c>
      <c r="I29" s="89">
        <v>6.17</v>
      </c>
      <c r="J29" s="89">
        <v>7175638.3300000001</v>
      </c>
    </row>
    <row r="30" spans="1:10" x14ac:dyDescent="0.25">
      <c r="A30" s="90" t="s">
        <v>50</v>
      </c>
      <c r="B30" s="90" t="s">
        <v>11</v>
      </c>
      <c r="C30" s="89"/>
      <c r="D30" s="89">
        <v>0.01</v>
      </c>
      <c r="E30" s="89"/>
      <c r="F30" s="89"/>
      <c r="G30" s="89"/>
      <c r="H30" s="89">
        <v>7.72</v>
      </c>
      <c r="I30" s="89">
        <v>0</v>
      </c>
      <c r="J30" s="89">
        <v>5028.2299999999996</v>
      </c>
    </row>
    <row r="31" spans="1:10" x14ac:dyDescent="0.25">
      <c r="A31" s="90" t="s">
        <v>13</v>
      </c>
      <c r="B31" s="90" t="s">
        <v>11</v>
      </c>
      <c r="C31" s="89"/>
      <c r="D31" s="89">
        <v>8.16</v>
      </c>
      <c r="E31" s="89"/>
      <c r="F31" s="89"/>
      <c r="G31" s="89"/>
      <c r="H31" s="89">
        <v>24223.73</v>
      </c>
      <c r="I31" s="89">
        <v>13.58</v>
      </c>
      <c r="J31" s="89">
        <v>15785393.869999999</v>
      </c>
    </row>
    <row r="32" spans="1:10" x14ac:dyDescent="0.25">
      <c r="A32" s="90" t="s">
        <v>108</v>
      </c>
      <c r="B32" s="90" t="s">
        <v>11</v>
      </c>
      <c r="C32" s="89"/>
      <c r="D32" s="89"/>
      <c r="E32" s="89"/>
      <c r="F32" s="89"/>
      <c r="G32" s="89"/>
      <c r="H32" s="89">
        <v>91.21</v>
      </c>
      <c r="I32" s="89">
        <v>0.05</v>
      </c>
      <c r="J32" s="89">
        <v>59433.82</v>
      </c>
    </row>
    <row r="33" spans="1:10" x14ac:dyDescent="0.25">
      <c r="A33" s="90" t="s">
        <v>109</v>
      </c>
      <c r="B33" s="90" t="s">
        <v>11</v>
      </c>
      <c r="C33" s="89"/>
      <c r="D33" s="89"/>
      <c r="E33" s="89"/>
      <c r="F33" s="89"/>
      <c r="G33" s="89"/>
      <c r="H33" s="89">
        <v>3215.51</v>
      </c>
      <c r="I33" s="89">
        <v>1.8</v>
      </c>
      <c r="J33" s="89">
        <v>2095385.02</v>
      </c>
    </row>
    <row r="34" spans="1:10" x14ac:dyDescent="0.25">
      <c r="A34" s="90" t="s">
        <v>110</v>
      </c>
      <c r="B34" s="90" t="s">
        <v>11</v>
      </c>
      <c r="C34" s="89"/>
      <c r="D34" s="89">
        <v>0.2</v>
      </c>
      <c r="E34" s="89"/>
      <c r="F34" s="89"/>
      <c r="G34" s="89"/>
      <c r="H34" s="89">
        <v>147.5</v>
      </c>
      <c r="I34" s="89">
        <v>0.08</v>
      </c>
      <c r="J34" s="89">
        <v>96117.09</v>
      </c>
    </row>
    <row r="35" spans="1:10" x14ac:dyDescent="0.25">
      <c r="A35" s="90" t="s">
        <v>111</v>
      </c>
      <c r="B35" s="90" t="s">
        <v>11</v>
      </c>
      <c r="C35" s="89"/>
      <c r="D35" s="89">
        <v>0</v>
      </c>
      <c r="E35" s="89"/>
      <c r="F35" s="89"/>
      <c r="G35" s="89"/>
      <c r="H35" s="89">
        <v>39.24</v>
      </c>
      <c r="I35" s="89">
        <v>0.02</v>
      </c>
      <c r="J35" s="89">
        <v>25571.69</v>
      </c>
    </row>
    <row r="36" spans="1:10" x14ac:dyDescent="0.25">
      <c r="A36" s="90" t="s">
        <v>112</v>
      </c>
      <c r="B36" s="90" t="s">
        <v>11</v>
      </c>
      <c r="C36" s="89"/>
      <c r="D36" s="89"/>
      <c r="E36" s="89"/>
      <c r="F36" s="89"/>
      <c r="G36" s="89"/>
      <c r="H36" s="89">
        <v>2.56</v>
      </c>
      <c r="I36" s="89">
        <v>0</v>
      </c>
      <c r="J36" s="89">
        <v>1670.35</v>
      </c>
    </row>
    <row r="37" spans="1:10" x14ac:dyDescent="0.25">
      <c r="A37" s="90" t="s">
        <v>79</v>
      </c>
      <c r="B37" s="90" t="s">
        <v>11</v>
      </c>
      <c r="C37" s="89"/>
      <c r="D37" s="89">
        <v>0.21</v>
      </c>
      <c r="E37" s="89"/>
      <c r="F37" s="89"/>
      <c r="G37" s="89"/>
      <c r="H37" s="89">
        <v>3496.01</v>
      </c>
      <c r="I37" s="89">
        <v>1.96</v>
      </c>
      <c r="J37" s="89">
        <v>2278177.9700000002</v>
      </c>
    </row>
    <row r="38" spans="1:10" x14ac:dyDescent="0.25">
      <c r="A38" s="90" t="s">
        <v>107</v>
      </c>
      <c r="B38" s="90" t="s">
        <v>11</v>
      </c>
      <c r="C38" s="89"/>
      <c r="D38" s="89">
        <v>0</v>
      </c>
      <c r="E38" s="89"/>
      <c r="F38" s="89"/>
      <c r="G38" s="89"/>
      <c r="H38" s="89">
        <v>70.650000000000006</v>
      </c>
      <c r="I38" s="89">
        <v>0.04</v>
      </c>
      <c r="J38" s="89">
        <v>46040.59</v>
      </c>
    </row>
    <row r="39" spans="1:10" x14ac:dyDescent="0.25">
      <c r="A39" s="90" t="s">
        <v>113</v>
      </c>
      <c r="B39" s="90" t="s">
        <v>11</v>
      </c>
      <c r="C39" s="89"/>
      <c r="D39" s="89">
        <v>0</v>
      </c>
      <c r="E39" s="89"/>
      <c r="F39" s="89"/>
      <c r="G39" s="89"/>
      <c r="H39" s="89">
        <v>70.569999999999993</v>
      </c>
      <c r="I39" s="89">
        <v>0.04</v>
      </c>
      <c r="J39" s="89">
        <v>45989.01</v>
      </c>
    </row>
    <row r="40" spans="1:10" x14ac:dyDescent="0.25">
      <c r="A40" s="90" t="s">
        <v>28</v>
      </c>
      <c r="B40" s="90" t="s">
        <v>11</v>
      </c>
      <c r="C40" s="89"/>
      <c r="D40" s="89">
        <v>0.24</v>
      </c>
      <c r="E40" s="89"/>
      <c r="F40" s="89"/>
      <c r="G40" s="89"/>
      <c r="H40" s="89">
        <v>356.83</v>
      </c>
      <c r="I40" s="89">
        <v>0.2</v>
      </c>
      <c r="J40" s="89">
        <v>232526.24</v>
      </c>
    </row>
    <row r="41" spans="1:10" x14ac:dyDescent="0.25">
      <c r="A41" s="90" t="s">
        <v>114</v>
      </c>
      <c r="B41" s="90" t="s">
        <v>11</v>
      </c>
      <c r="C41" s="89"/>
      <c r="D41" s="89"/>
      <c r="E41" s="89"/>
      <c r="F41" s="89"/>
      <c r="G41" s="89"/>
      <c r="H41" s="89">
        <v>690.28</v>
      </c>
      <c r="I41" s="89">
        <v>0.39</v>
      </c>
      <c r="J41" s="89">
        <v>449822.21</v>
      </c>
    </row>
    <row r="42" spans="1:10" x14ac:dyDescent="0.25">
      <c r="A42" s="90" t="s">
        <v>115</v>
      </c>
      <c r="B42" s="90" t="s">
        <v>11</v>
      </c>
      <c r="C42" s="89"/>
      <c r="D42" s="89"/>
      <c r="E42" s="89"/>
      <c r="F42" s="89"/>
      <c r="G42" s="89"/>
      <c r="H42" s="89">
        <v>3773.95</v>
      </c>
      <c r="I42" s="89">
        <v>2.12</v>
      </c>
      <c r="J42" s="89">
        <v>2459295.4300000002</v>
      </c>
    </row>
    <row r="43" spans="1:10" x14ac:dyDescent="0.25">
      <c r="A43" s="90" t="s">
        <v>116</v>
      </c>
      <c r="B43" s="90" t="s">
        <v>11</v>
      </c>
      <c r="C43" s="89"/>
      <c r="D43" s="89">
        <v>0.33</v>
      </c>
      <c r="E43" s="89"/>
      <c r="F43" s="89"/>
      <c r="G43" s="89"/>
      <c r="H43" s="89">
        <v>461.31</v>
      </c>
      <c r="I43" s="89">
        <v>0.26</v>
      </c>
      <c r="J43" s="89">
        <v>300612.21999999997</v>
      </c>
    </row>
    <row r="44" spans="1:10" x14ac:dyDescent="0.25">
      <c r="A44" s="90" t="s">
        <v>117</v>
      </c>
      <c r="B44" s="90" t="s">
        <v>11</v>
      </c>
      <c r="C44" s="89"/>
      <c r="D44" s="89">
        <v>0</v>
      </c>
      <c r="E44" s="89"/>
      <c r="F44" s="89"/>
      <c r="G44" s="89"/>
      <c r="H44" s="89">
        <v>0</v>
      </c>
      <c r="I44" s="89">
        <v>0</v>
      </c>
      <c r="J44" s="89">
        <v>0</v>
      </c>
    </row>
    <row r="45" spans="1:10" x14ac:dyDescent="0.25">
      <c r="A45" s="90" t="s">
        <v>118</v>
      </c>
      <c r="B45" s="90" t="s">
        <v>11</v>
      </c>
      <c r="C45" s="89"/>
      <c r="D45" s="89"/>
      <c r="E45" s="89"/>
      <c r="F45" s="89"/>
      <c r="G45" s="89"/>
      <c r="H45" s="89">
        <v>2.61</v>
      </c>
      <c r="I45" s="89">
        <v>0</v>
      </c>
      <c r="J45" s="89">
        <v>1703.95</v>
      </c>
    </row>
    <row r="46" spans="1:10" x14ac:dyDescent="0.25">
      <c r="A46" s="90" t="s">
        <v>119</v>
      </c>
      <c r="B46" s="90" t="s">
        <v>11</v>
      </c>
      <c r="C46" s="89"/>
      <c r="D46" s="89">
        <v>2.64</v>
      </c>
      <c r="E46" s="89"/>
      <c r="F46" s="89"/>
      <c r="G46" s="89"/>
      <c r="H46" s="89">
        <v>18954.27</v>
      </c>
      <c r="I46" s="89">
        <v>10.63</v>
      </c>
      <c r="J46" s="89">
        <v>12351553.189999999</v>
      </c>
    </row>
    <row r="47" spans="1:10" x14ac:dyDescent="0.25">
      <c r="A47" s="90" t="s">
        <v>120</v>
      </c>
      <c r="B47" s="90" t="s">
        <v>11</v>
      </c>
      <c r="C47" s="89"/>
      <c r="D47" s="89">
        <v>0.03</v>
      </c>
      <c r="E47" s="89"/>
      <c r="F47" s="89"/>
      <c r="G47" s="89"/>
      <c r="H47" s="89">
        <v>29547.65</v>
      </c>
      <c r="I47" s="89">
        <v>16.559999999999999</v>
      </c>
      <c r="J47" s="89">
        <v>19254723.870000001</v>
      </c>
    </row>
    <row r="48" spans="1:10" x14ac:dyDescent="0.25">
      <c r="A48" s="90" t="s">
        <v>48</v>
      </c>
      <c r="B48" s="90" t="s">
        <v>11</v>
      </c>
      <c r="C48" s="89"/>
      <c r="D48" s="89">
        <v>5.0199999999999996</v>
      </c>
      <c r="E48" s="89"/>
      <c r="F48" s="89"/>
      <c r="G48" s="89"/>
      <c r="H48" s="89">
        <v>5875.79</v>
      </c>
      <c r="I48" s="89">
        <v>3.29</v>
      </c>
      <c r="J48" s="89">
        <v>3828960.12</v>
      </c>
    </row>
    <row r="49" spans="1:10" x14ac:dyDescent="0.25">
      <c r="A49" s="90" t="s">
        <v>121</v>
      </c>
      <c r="B49" s="90" t="s">
        <v>11</v>
      </c>
      <c r="C49" s="89"/>
      <c r="D49" s="89">
        <v>1.89</v>
      </c>
      <c r="E49" s="89"/>
      <c r="F49" s="89"/>
      <c r="G49" s="89"/>
      <c r="H49" s="89">
        <v>8467.24</v>
      </c>
      <c r="I49" s="89">
        <v>4.75</v>
      </c>
      <c r="J49" s="89">
        <v>5517677.04</v>
      </c>
    </row>
    <row r="50" spans="1:10" x14ac:dyDescent="0.25">
      <c r="A50" s="90" t="s">
        <v>122</v>
      </c>
      <c r="B50" s="90" t="s">
        <v>11</v>
      </c>
      <c r="C50" s="89"/>
      <c r="D50" s="89">
        <v>0.18</v>
      </c>
      <c r="E50" s="89"/>
      <c r="F50" s="89"/>
      <c r="G50" s="89"/>
      <c r="H50" s="89">
        <v>233.63</v>
      </c>
      <c r="I50" s="89">
        <v>0.13</v>
      </c>
      <c r="J50" s="89">
        <v>152244.06</v>
      </c>
    </row>
    <row r="51" spans="1:10" x14ac:dyDescent="0.25">
      <c r="A51" s="90" t="s">
        <v>123</v>
      </c>
      <c r="B51" s="90" t="s">
        <v>11</v>
      </c>
      <c r="C51" s="89"/>
      <c r="D51" s="89">
        <v>0</v>
      </c>
      <c r="E51" s="89"/>
      <c r="F51" s="89"/>
      <c r="G51" s="89"/>
      <c r="H51" s="89">
        <v>0.05</v>
      </c>
      <c r="I51" s="89">
        <v>0</v>
      </c>
      <c r="J51" s="89">
        <v>35.08</v>
      </c>
    </row>
    <row r="52" spans="1:10" x14ac:dyDescent="0.25">
      <c r="A52" s="90" t="s">
        <v>57</v>
      </c>
      <c r="B52" s="90" t="s">
        <v>11</v>
      </c>
      <c r="C52" s="89"/>
      <c r="D52" s="89">
        <v>0.12</v>
      </c>
      <c r="E52" s="89"/>
      <c r="F52" s="89"/>
      <c r="G52" s="89"/>
      <c r="H52" s="89">
        <v>152.1</v>
      </c>
      <c r="I52" s="89">
        <v>0.09</v>
      </c>
      <c r="J52" s="89">
        <v>99115.31</v>
      </c>
    </row>
    <row r="53" spans="1:10" x14ac:dyDescent="0.25">
      <c r="A53" s="90" t="s">
        <v>124</v>
      </c>
      <c r="B53" s="90" t="s">
        <v>11</v>
      </c>
      <c r="C53" s="89"/>
      <c r="D53" s="89">
        <v>0.05</v>
      </c>
      <c r="E53" s="89"/>
      <c r="F53" s="89"/>
      <c r="G53" s="89"/>
      <c r="H53" s="89">
        <v>64.45</v>
      </c>
      <c r="I53" s="89">
        <v>0.04</v>
      </c>
      <c r="J53" s="89">
        <v>42000.67</v>
      </c>
    </row>
    <row r="54" spans="1:10" x14ac:dyDescent="0.25">
      <c r="A54" s="90" t="s">
        <v>125</v>
      </c>
      <c r="B54" s="90" t="s">
        <v>11</v>
      </c>
      <c r="C54" s="89"/>
      <c r="D54" s="89">
        <v>0.03</v>
      </c>
      <c r="E54" s="89"/>
      <c r="F54" s="89"/>
      <c r="G54" s="89"/>
      <c r="H54" s="89">
        <v>73.11</v>
      </c>
      <c r="I54" s="89">
        <v>0.04</v>
      </c>
      <c r="J54" s="89">
        <v>47643.46</v>
      </c>
    </row>
    <row r="55" spans="1:10" x14ac:dyDescent="0.25">
      <c r="A55" s="90" t="s">
        <v>15</v>
      </c>
      <c r="B55" s="90" t="s">
        <v>11</v>
      </c>
      <c r="C55" s="89"/>
      <c r="D55" s="89">
        <v>10.54</v>
      </c>
      <c r="E55" s="89"/>
      <c r="F55" s="89"/>
      <c r="G55" s="89"/>
      <c r="H55" s="89">
        <v>68794.509999999995</v>
      </c>
      <c r="I55" s="89">
        <v>38.56</v>
      </c>
      <c r="J55" s="89">
        <v>44829942.43</v>
      </c>
    </row>
    <row r="56" spans="1:10" x14ac:dyDescent="0.25">
      <c r="A56" s="90" t="s">
        <v>126</v>
      </c>
      <c r="B56" s="90" t="s">
        <v>11</v>
      </c>
      <c r="C56" s="89"/>
      <c r="D56" s="89">
        <v>0.02</v>
      </c>
      <c r="E56" s="89"/>
      <c r="F56" s="89"/>
      <c r="G56" s="89"/>
      <c r="H56" s="89">
        <v>39.31</v>
      </c>
      <c r="I56" s="89">
        <v>0.02</v>
      </c>
      <c r="J56" s="89">
        <v>25614.03</v>
      </c>
    </row>
    <row r="57" spans="1:10" x14ac:dyDescent="0.25">
      <c r="A57" s="90" t="s">
        <v>127</v>
      </c>
      <c r="B57" s="90" t="s">
        <v>11</v>
      </c>
      <c r="C57" s="89"/>
      <c r="D57" s="89">
        <v>0.14000000000000001</v>
      </c>
      <c r="E57" s="89"/>
      <c r="F57" s="89"/>
      <c r="G57" s="89"/>
      <c r="H57" s="89">
        <v>540.55999999999995</v>
      </c>
      <c r="I57" s="89">
        <v>0.3</v>
      </c>
      <c r="J57" s="89">
        <v>352253.43</v>
      </c>
    </row>
    <row r="58" spans="1:10" x14ac:dyDescent="0.25">
      <c r="A58" s="90" t="s">
        <v>128</v>
      </c>
      <c r="B58" s="90" t="s">
        <v>11</v>
      </c>
      <c r="C58" s="89"/>
      <c r="D58" s="89">
        <v>0.01</v>
      </c>
      <c r="E58" s="89"/>
      <c r="F58" s="89"/>
      <c r="G58" s="89"/>
      <c r="H58" s="89">
        <v>40.17</v>
      </c>
      <c r="I58" s="89">
        <v>0.02</v>
      </c>
      <c r="J58" s="89">
        <v>26174.75</v>
      </c>
    </row>
    <row r="59" spans="1:10" x14ac:dyDescent="0.25">
      <c r="A59" s="90" t="s">
        <v>80</v>
      </c>
      <c r="B59" s="90" t="s">
        <v>11</v>
      </c>
      <c r="C59" s="89"/>
      <c r="D59" s="89">
        <v>0.17</v>
      </c>
      <c r="E59" s="89"/>
      <c r="F59" s="89"/>
      <c r="G59" s="89"/>
      <c r="H59" s="89">
        <v>620.03</v>
      </c>
      <c r="I59" s="89">
        <v>0.35</v>
      </c>
      <c r="J59" s="89">
        <v>404042.22</v>
      </c>
    </row>
    <row r="60" spans="1:10" x14ac:dyDescent="0.25">
      <c r="A60" s="90" t="s">
        <v>81</v>
      </c>
      <c r="B60" s="90" t="s">
        <v>11</v>
      </c>
      <c r="C60" s="89"/>
      <c r="D60" s="89"/>
      <c r="E60" s="89">
        <v>24909355.649999999</v>
      </c>
      <c r="F60" s="89"/>
      <c r="G60" s="89"/>
      <c r="H60" s="89">
        <v>178389.45</v>
      </c>
      <c r="I60" s="89">
        <v>100</v>
      </c>
      <c r="J60" s="89">
        <v>116247486.45</v>
      </c>
    </row>
    <row r="61" spans="1:10" x14ac:dyDescent="0.25">
      <c r="A61" s="90" t="s">
        <v>82</v>
      </c>
      <c r="B61" s="90" t="s">
        <v>11</v>
      </c>
      <c r="C61" s="89">
        <v>38225.050000000003</v>
      </c>
      <c r="D61" s="89"/>
      <c r="E61" s="89"/>
      <c r="F61" s="89"/>
      <c r="G61" s="89"/>
      <c r="H61" s="89">
        <v>178389.45</v>
      </c>
      <c r="I61" s="89">
        <v>100</v>
      </c>
      <c r="J61" s="89">
        <v>116247486.45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R39"/>
  <sheetViews>
    <sheetView workbookViewId="0">
      <selection activeCell="Q20" sqref="Q20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37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8" x14ac:dyDescent="0.25">
      <c r="A1" s="10" t="s">
        <v>83</v>
      </c>
      <c r="B1" s="10" t="s">
        <v>84</v>
      </c>
      <c r="C1" s="10" t="s">
        <v>85</v>
      </c>
      <c r="D1" s="10" t="s">
        <v>86</v>
      </c>
      <c r="E1" s="10" t="s">
        <v>87</v>
      </c>
      <c r="F1" s="10" t="s">
        <v>88</v>
      </c>
      <c r="G1" s="10" t="s">
        <v>95</v>
      </c>
      <c r="H1" s="10" t="s">
        <v>96</v>
      </c>
      <c r="I1" s="10" t="s">
        <v>97</v>
      </c>
      <c r="J1" s="10" t="s">
        <v>98</v>
      </c>
      <c r="K1" s="10" t="s">
        <v>99</v>
      </c>
      <c r="L1" s="10" t="s">
        <v>100</v>
      </c>
      <c r="M1" s="10" t="s">
        <v>101</v>
      </c>
      <c r="N1" s="10" t="s">
        <v>102</v>
      </c>
      <c r="O1" s="10" t="s">
        <v>103</v>
      </c>
    </row>
    <row r="2" spans="1:18" x14ac:dyDescent="0.25">
      <c r="A2" s="100" t="s">
        <v>89</v>
      </c>
      <c r="B2" s="100" t="s">
        <v>11</v>
      </c>
      <c r="C2" s="99"/>
      <c r="D2" s="99"/>
      <c r="E2" s="99"/>
      <c r="F2" s="99"/>
      <c r="G2" s="99"/>
      <c r="H2" s="99"/>
      <c r="I2" s="99">
        <v>0</v>
      </c>
      <c r="J2" s="99"/>
      <c r="K2" s="99">
        <v>1.07</v>
      </c>
      <c r="L2" s="99"/>
      <c r="M2" s="99"/>
      <c r="N2" s="99"/>
      <c r="O2" s="100" t="s">
        <v>16</v>
      </c>
      <c r="P2" s="91"/>
      <c r="Q2" s="91"/>
      <c r="R2" s="92"/>
    </row>
    <row r="3" spans="1:18" x14ac:dyDescent="0.25">
      <c r="A3" s="100" t="s">
        <v>22</v>
      </c>
      <c r="B3" s="100" t="s">
        <v>11</v>
      </c>
      <c r="C3" s="99"/>
      <c r="D3" s="99">
        <v>0.95</v>
      </c>
      <c r="E3" s="99"/>
      <c r="F3" s="99">
        <v>3.87</v>
      </c>
      <c r="G3" s="99"/>
      <c r="H3" s="99"/>
      <c r="I3" s="99">
        <v>0.52</v>
      </c>
      <c r="J3" s="99"/>
      <c r="K3" s="99">
        <v>3.87</v>
      </c>
      <c r="L3" s="99"/>
      <c r="M3" s="99"/>
      <c r="N3" s="99"/>
      <c r="O3" s="100" t="s">
        <v>16</v>
      </c>
      <c r="P3" s="91"/>
      <c r="Q3" s="91"/>
      <c r="R3" s="92"/>
    </row>
    <row r="4" spans="1:18" x14ac:dyDescent="0.25">
      <c r="A4" s="100" t="s">
        <v>24</v>
      </c>
      <c r="B4" s="100" t="s">
        <v>11</v>
      </c>
      <c r="C4" s="99"/>
      <c r="D4" s="99">
        <v>0.03</v>
      </c>
      <c r="E4" s="99"/>
      <c r="F4" s="99">
        <v>5.86</v>
      </c>
      <c r="G4" s="99"/>
      <c r="H4" s="99"/>
      <c r="I4" s="99">
        <v>0.01</v>
      </c>
      <c r="J4" s="99"/>
      <c r="K4" s="99">
        <v>5.9</v>
      </c>
      <c r="L4" s="99"/>
      <c r="M4" s="99"/>
      <c r="N4" s="99"/>
      <c r="O4" s="100" t="s">
        <v>16</v>
      </c>
      <c r="P4" s="91"/>
      <c r="Q4" s="91"/>
      <c r="R4" s="92"/>
    </row>
    <row r="5" spans="1:18" x14ac:dyDescent="0.25">
      <c r="A5" s="100" t="s">
        <v>24</v>
      </c>
      <c r="B5" s="100" t="s">
        <v>11</v>
      </c>
      <c r="C5" s="99"/>
      <c r="D5" s="99">
        <v>0.01</v>
      </c>
      <c r="E5" s="99"/>
      <c r="F5" s="99">
        <v>3.11</v>
      </c>
      <c r="G5" s="99"/>
      <c r="H5" s="99"/>
      <c r="I5" s="99">
        <v>0.02</v>
      </c>
      <c r="J5" s="99"/>
      <c r="K5" s="99">
        <v>3.35</v>
      </c>
      <c r="L5" s="99"/>
      <c r="M5" s="99"/>
      <c r="N5" s="99"/>
      <c r="O5" s="100" t="s">
        <v>18</v>
      </c>
      <c r="P5" s="91"/>
      <c r="Q5" s="91"/>
      <c r="R5" s="92"/>
    </row>
    <row r="6" spans="1:18" x14ac:dyDescent="0.25">
      <c r="A6" s="100" t="s">
        <v>26</v>
      </c>
      <c r="B6" s="100" t="s">
        <v>11</v>
      </c>
      <c r="C6" s="99"/>
      <c r="D6" s="99">
        <v>6.51</v>
      </c>
      <c r="E6" s="99"/>
      <c r="F6" s="99">
        <v>1.28</v>
      </c>
      <c r="G6" s="99"/>
      <c r="H6" s="99"/>
      <c r="I6" s="99">
        <v>3.8</v>
      </c>
      <c r="J6" s="99"/>
      <c r="K6" s="99">
        <v>1.32</v>
      </c>
      <c r="L6" s="99"/>
      <c r="M6" s="99"/>
      <c r="N6" s="99"/>
      <c r="O6" s="100" t="s">
        <v>18</v>
      </c>
      <c r="P6" s="91"/>
      <c r="Q6" s="91"/>
      <c r="R6" s="92"/>
    </row>
    <row r="7" spans="1:18" x14ac:dyDescent="0.25">
      <c r="A7" s="100" t="s">
        <v>60</v>
      </c>
      <c r="B7" s="100" t="s">
        <v>11</v>
      </c>
      <c r="C7" s="99"/>
      <c r="D7" s="99">
        <v>0</v>
      </c>
      <c r="E7" s="99"/>
      <c r="F7" s="99">
        <v>0.7</v>
      </c>
      <c r="G7" s="99"/>
      <c r="H7" s="99"/>
      <c r="I7" s="99">
        <v>0</v>
      </c>
      <c r="J7" s="99"/>
      <c r="K7" s="99">
        <v>0.69</v>
      </c>
      <c r="L7" s="99"/>
      <c r="M7" s="99"/>
      <c r="N7" s="99"/>
      <c r="O7" s="100" t="s">
        <v>74</v>
      </c>
      <c r="P7" s="91"/>
      <c r="Q7" s="91"/>
      <c r="R7" s="92"/>
    </row>
    <row r="8" spans="1:18" x14ac:dyDescent="0.25">
      <c r="A8" s="100" t="s">
        <v>60</v>
      </c>
      <c r="B8" s="100" t="s">
        <v>11</v>
      </c>
      <c r="C8" s="99"/>
      <c r="D8" s="99">
        <v>0</v>
      </c>
      <c r="E8" s="99"/>
      <c r="F8" s="99">
        <v>3.86</v>
      </c>
      <c r="G8" s="99"/>
      <c r="H8" s="99"/>
      <c r="I8" s="99">
        <v>0</v>
      </c>
      <c r="J8" s="99"/>
      <c r="K8" s="99">
        <v>3.86</v>
      </c>
      <c r="L8" s="99"/>
      <c r="M8" s="99"/>
      <c r="N8" s="99"/>
      <c r="O8" s="100" t="s">
        <v>16</v>
      </c>
      <c r="P8" s="91"/>
      <c r="Q8" s="91"/>
      <c r="R8" s="92"/>
    </row>
    <row r="9" spans="1:18" x14ac:dyDescent="0.25">
      <c r="A9" s="100" t="s">
        <v>60</v>
      </c>
      <c r="B9" s="100" t="s">
        <v>11</v>
      </c>
      <c r="C9" s="99"/>
      <c r="D9" s="99">
        <v>0</v>
      </c>
      <c r="E9" s="99"/>
      <c r="F9" s="99">
        <v>2.94</v>
      </c>
      <c r="G9" s="99"/>
      <c r="H9" s="99"/>
      <c r="I9" s="99">
        <v>0</v>
      </c>
      <c r="J9" s="99"/>
      <c r="K9" s="99">
        <v>2.83</v>
      </c>
      <c r="L9" s="99"/>
      <c r="M9" s="99"/>
      <c r="N9" s="99"/>
      <c r="O9" s="100" t="s">
        <v>17</v>
      </c>
      <c r="P9" s="91"/>
      <c r="Q9" s="91"/>
      <c r="R9" s="92"/>
    </row>
    <row r="10" spans="1:18" x14ac:dyDescent="0.25">
      <c r="A10" s="100" t="s">
        <v>30</v>
      </c>
      <c r="B10" s="100" t="s">
        <v>11</v>
      </c>
      <c r="C10" s="99"/>
      <c r="D10" s="99">
        <v>0.52</v>
      </c>
      <c r="E10" s="99"/>
      <c r="F10" s="99">
        <v>4.8</v>
      </c>
      <c r="G10" s="99"/>
      <c r="H10" s="99"/>
      <c r="I10" s="99">
        <v>0.46</v>
      </c>
      <c r="J10" s="99"/>
      <c r="K10" s="99">
        <v>4.82</v>
      </c>
      <c r="L10" s="99"/>
      <c r="M10" s="99"/>
      <c r="N10" s="99"/>
      <c r="O10" s="100" t="s">
        <v>16</v>
      </c>
      <c r="P10" s="91"/>
      <c r="Q10" s="91"/>
      <c r="R10" s="92"/>
    </row>
    <row r="11" spans="1:18" x14ac:dyDescent="0.25">
      <c r="A11" s="100" t="s">
        <v>30</v>
      </c>
      <c r="B11" s="100" t="s">
        <v>11</v>
      </c>
      <c r="C11" s="99"/>
      <c r="D11" s="99">
        <v>15.91</v>
      </c>
      <c r="E11" s="99"/>
      <c r="F11" s="99">
        <v>2.2200000000000002</v>
      </c>
      <c r="G11" s="99"/>
      <c r="H11" s="99"/>
      <c r="I11" s="99">
        <v>9.9700000000000006</v>
      </c>
      <c r="J11" s="99"/>
      <c r="K11" s="99">
        <v>2.2200000000000002</v>
      </c>
      <c r="L11" s="99"/>
      <c r="M11" s="99"/>
      <c r="N11" s="99"/>
      <c r="O11" s="100" t="s">
        <v>18</v>
      </c>
      <c r="P11" s="91"/>
      <c r="Q11" s="91"/>
      <c r="R11" s="92"/>
    </row>
    <row r="12" spans="1:18" x14ac:dyDescent="0.25">
      <c r="A12" s="100" t="s">
        <v>30</v>
      </c>
      <c r="B12" s="100" t="s">
        <v>11</v>
      </c>
      <c r="C12" s="99"/>
      <c r="D12" s="99">
        <v>0.4</v>
      </c>
      <c r="E12" s="99"/>
      <c r="F12" s="99">
        <v>2.65</v>
      </c>
      <c r="G12" s="99"/>
      <c r="H12" s="99"/>
      <c r="I12" s="99">
        <v>0.19</v>
      </c>
      <c r="J12" s="99"/>
      <c r="K12" s="99">
        <v>2.61</v>
      </c>
      <c r="L12" s="99"/>
      <c r="M12" s="99"/>
      <c r="N12" s="99"/>
      <c r="O12" s="100" t="s">
        <v>17</v>
      </c>
      <c r="P12" s="91"/>
      <c r="Q12" s="91"/>
      <c r="R12" s="92"/>
    </row>
    <row r="13" spans="1:18" x14ac:dyDescent="0.25">
      <c r="A13" s="100" t="s">
        <v>71</v>
      </c>
      <c r="B13" s="100" t="s">
        <v>11</v>
      </c>
      <c r="C13" s="99"/>
      <c r="D13" s="99">
        <v>0.04</v>
      </c>
      <c r="E13" s="99"/>
      <c r="F13" s="99">
        <v>2.12</v>
      </c>
      <c r="G13" s="99"/>
      <c r="H13" s="99"/>
      <c r="I13" s="99">
        <v>7.0000000000000007E-2</v>
      </c>
      <c r="J13" s="99"/>
      <c r="K13" s="99">
        <v>2.15</v>
      </c>
      <c r="L13" s="99"/>
      <c r="M13" s="99"/>
      <c r="N13" s="99"/>
      <c r="O13" s="100" t="s">
        <v>18</v>
      </c>
      <c r="P13" s="91"/>
      <c r="Q13" s="91"/>
      <c r="R13" s="92"/>
    </row>
    <row r="14" spans="1:18" x14ac:dyDescent="0.25">
      <c r="A14" s="100" t="s">
        <v>32</v>
      </c>
      <c r="B14" s="100" t="s">
        <v>11</v>
      </c>
      <c r="C14" s="99"/>
      <c r="D14" s="99">
        <v>0.15</v>
      </c>
      <c r="E14" s="99"/>
      <c r="F14" s="99">
        <v>2.4</v>
      </c>
      <c r="G14" s="99"/>
      <c r="H14" s="99"/>
      <c r="I14" s="99">
        <v>0.13</v>
      </c>
      <c r="J14" s="99"/>
      <c r="K14" s="99">
        <v>2.88</v>
      </c>
      <c r="L14" s="99"/>
      <c r="M14" s="99"/>
      <c r="N14" s="99"/>
      <c r="O14" s="100" t="s">
        <v>70</v>
      </c>
      <c r="P14" s="91"/>
      <c r="Q14" s="91"/>
      <c r="R14" s="92"/>
    </row>
    <row r="15" spans="1:18" x14ac:dyDescent="0.25">
      <c r="A15" s="100" t="s">
        <v>34</v>
      </c>
      <c r="B15" s="100" t="s">
        <v>11</v>
      </c>
      <c r="C15" s="99"/>
      <c r="D15" s="99">
        <v>2.0499999999999998</v>
      </c>
      <c r="E15" s="99"/>
      <c r="F15" s="99">
        <v>2.57</v>
      </c>
      <c r="G15" s="99"/>
      <c r="H15" s="99"/>
      <c r="I15" s="99">
        <v>1.6</v>
      </c>
      <c r="J15" s="99"/>
      <c r="K15" s="99">
        <v>2.5499999999999998</v>
      </c>
      <c r="L15" s="99"/>
      <c r="M15" s="99"/>
      <c r="N15" s="99"/>
      <c r="O15" s="100" t="s">
        <v>18</v>
      </c>
      <c r="P15" s="91"/>
      <c r="Q15" s="91"/>
      <c r="R15" s="92"/>
    </row>
    <row r="16" spans="1:18" x14ac:dyDescent="0.25">
      <c r="A16" s="100" t="s">
        <v>36</v>
      </c>
      <c r="B16" s="100" t="s">
        <v>11</v>
      </c>
      <c r="C16" s="99"/>
      <c r="D16" s="99">
        <v>13.77</v>
      </c>
      <c r="E16" s="99"/>
      <c r="F16" s="99">
        <v>4.32</v>
      </c>
      <c r="G16" s="99"/>
      <c r="H16" s="99"/>
      <c r="I16" s="99">
        <v>8.1300000000000008</v>
      </c>
      <c r="J16" s="99"/>
      <c r="K16" s="99">
        <v>4.3600000000000003</v>
      </c>
      <c r="L16" s="99"/>
      <c r="M16" s="99"/>
      <c r="N16" s="99"/>
      <c r="O16" s="100" t="s">
        <v>16</v>
      </c>
      <c r="P16" s="91"/>
      <c r="Q16" s="91"/>
      <c r="R16" s="92"/>
    </row>
    <row r="17" spans="1:18" x14ac:dyDescent="0.25">
      <c r="A17" s="100" t="s">
        <v>38</v>
      </c>
      <c r="B17" s="100" t="s">
        <v>11</v>
      </c>
      <c r="C17" s="99"/>
      <c r="D17" s="99">
        <v>19.82</v>
      </c>
      <c r="E17" s="99"/>
      <c r="F17" s="99">
        <v>1.4</v>
      </c>
      <c r="G17" s="99"/>
      <c r="H17" s="99"/>
      <c r="I17" s="99">
        <v>12.49</v>
      </c>
      <c r="J17" s="99"/>
      <c r="K17" s="99">
        <v>1.45</v>
      </c>
      <c r="L17" s="99"/>
      <c r="M17" s="99"/>
      <c r="N17" s="99"/>
      <c r="O17" s="100" t="s">
        <v>18</v>
      </c>
      <c r="P17" s="91"/>
      <c r="Q17" s="91"/>
      <c r="R17" s="92"/>
    </row>
    <row r="18" spans="1:18" x14ac:dyDescent="0.25">
      <c r="A18" s="100" t="s">
        <v>40</v>
      </c>
      <c r="B18" s="100" t="s">
        <v>11</v>
      </c>
      <c r="C18" s="99"/>
      <c r="D18" s="99">
        <v>0.02</v>
      </c>
      <c r="E18" s="99"/>
      <c r="F18" s="99">
        <v>3.32</v>
      </c>
      <c r="G18" s="99"/>
      <c r="H18" s="99"/>
      <c r="I18" s="99">
        <v>0.01</v>
      </c>
      <c r="J18" s="99"/>
      <c r="K18" s="99">
        <v>3.28</v>
      </c>
      <c r="L18" s="99"/>
      <c r="M18" s="99"/>
      <c r="N18" s="99"/>
      <c r="O18" s="100" t="s">
        <v>18</v>
      </c>
      <c r="P18" s="91"/>
      <c r="Q18" s="91"/>
      <c r="R18" s="92"/>
    </row>
    <row r="19" spans="1:18" x14ac:dyDescent="0.25">
      <c r="A19" s="100" t="s">
        <v>42</v>
      </c>
      <c r="B19" s="100" t="s">
        <v>11</v>
      </c>
      <c r="C19" s="99"/>
      <c r="D19" s="99">
        <v>0.01</v>
      </c>
      <c r="E19" s="99"/>
      <c r="F19" s="99">
        <v>1.93</v>
      </c>
      <c r="G19" s="99"/>
      <c r="H19" s="99"/>
      <c r="I19" s="99">
        <v>0.03</v>
      </c>
      <c r="J19" s="99"/>
      <c r="K19" s="99">
        <v>1.71</v>
      </c>
      <c r="L19" s="99"/>
      <c r="M19" s="99"/>
      <c r="N19" s="99"/>
      <c r="O19" s="100" t="s">
        <v>18</v>
      </c>
      <c r="P19" s="91"/>
      <c r="Q19" s="91"/>
      <c r="R19" s="92"/>
    </row>
    <row r="20" spans="1:18" x14ac:dyDescent="0.25">
      <c r="A20" s="100" t="s">
        <v>44</v>
      </c>
      <c r="B20" s="100" t="s">
        <v>11</v>
      </c>
      <c r="C20" s="99"/>
      <c r="D20" s="99">
        <v>0.17</v>
      </c>
      <c r="E20" s="99"/>
      <c r="F20" s="99">
        <v>6.52</v>
      </c>
      <c r="G20" s="99"/>
      <c r="H20" s="99"/>
      <c r="I20" s="99">
        <v>0.08</v>
      </c>
      <c r="J20" s="99"/>
      <c r="K20" s="99">
        <v>9.8699999999999992</v>
      </c>
      <c r="L20" s="99"/>
      <c r="M20" s="99"/>
      <c r="N20" s="99"/>
      <c r="O20" s="100" t="s">
        <v>16</v>
      </c>
      <c r="P20" s="91"/>
      <c r="Q20" s="91"/>
      <c r="R20" s="92"/>
    </row>
    <row r="21" spans="1:18" x14ac:dyDescent="0.25">
      <c r="A21" s="100" t="s">
        <v>44</v>
      </c>
      <c r="B21" s="100" t="s">
        <v>11</v>
      </c>
      <c r="C21" s="99"/>
      <c r="D21" s="99">
        <v>5.55</v>
      </c>
      <c r="E21" s="99"/>
      <c r="F21" s="99">
        <v>2.44</v>
      </c>
      <c r="G21" s="99"/>
      <c r="H21" s="99"/>
      <c r="I21" s="99">
        <v>4.93</v>
      </c>
      <c r="J21" s="99"/>
      <c r="K21" s="99">
        <v>2.44</v>
      </c>
      <c r="L21" s="99"/>
      <c r="M21" s="99"/>
      <c r="N21" s="99"/>
      <c r="O21" s="100" t="s">
        <v>18</v>
      </c>
      <c r="P21" s="91"/>
      <c r="Q21" s="91"/>
      <c r="R21" s="92"/>
    </row>
    <row r="22" spans="1:18" x14ac:dyDescent="0.25">
      <c r="A22" s="100" t="s">
        <v>44</v>
      </c>
      <c r="B22" s="100" t="s">
        <v>11</v>
      </c>
      <c r="C22" s="99"/>
      <c r="D22" s="99">
        <v>1.49</v>
      </c>
      <c r="E22" s="99"/>
      <c r="F22" s="99">
        <v>3.82</v>
      </c>
      <c r="G22" s="99"/>
      <c r="H22" s="99"/>
      <c r="I22" s="99">
        <v>1.17</v>
      </c>
      <c r="J22" s="99"/>
      <c r="K22" s="99">
        <v>3.98</v>
      </c>
      <c r="L22" s="99"/>
      <c r="M22" s="99"/>
      <c r="N22" s="99"/>
      <c r="O22" s="100" t="s">
        <v>17</v>
      </c>
      <c r="P22" s="91"/>
      <c r="Q22" s="91"/>
      <c r="R22" s="92"/>
    </row>
    <row r="23" spans="1:18" x14ac:dyDescent="0.25">
      <c r="A23" s="100" t="s">
        <v>51</v>
      </c>
      <c r="B23" s="100" t="s">
        <v>11</v>
      </c>
      <c r="C23" s="99"/>
      <c r="D23" s="99">
        <v>0.3</v>
      </c>
      <c r="E23" s="99"/>
      <c r="F23" s="99">
        <v>3.29</v>
      </c>
      <c r="G23" s="99"/>
      <c r="H23" s="99"/>
      <c r="I23" s="99">
        <v>0.42</v>
      </c>
      <c r="J23" s="99"/>
      <c r="K23" s="99">
        <v>3.35</v>
      </c>
      <c r="L23" s="99"/>
      <c r="M23" s="99"/>
      <c r="N23" s="99"/>
      <c r="O23" s="100" t="s">
        <v>18</v>
      </c>
      <c r="P23" s="91"/>
      <c r="Q23" s="91"/>
      <c r="R23" s="92"/>
    </row>
    <row r="24" spans="1:18" x14ac:dyDescent="0.25">
      <c r="A24" s="100" t="s">
        <v>55</v>
      </c>
      <c r="B24" s="100" t="s">
        <v>11</v>
      </c>
      <c r="C24" s="99"/>
      <c r="D24" s="99">
        <v>0</v>
      </c>
      <c r="E24" s="99"/>
      <c r="F24" s="99">
        <v>1.32</v>
      </c>
      <c r="G24" s="99"/>
      <c r="H24" s="99"/>
      <c r="I24" s="99">
        <v>0</v>
      </c>
      <c r="J24" s="99"/>
      <c r="K24" s="99">
        <v>1.29</v>
      </c>
      <c r="L24" s="99"/>
      <c r="M24" s="99"/>
      <c r="N24" s="99"/>
      <c r="O24" s="100" t="s">
        <v>18</v>
      </c>
      <c r="P24" s="91"/>
      <c r="Q24" s="91"/>
      <c r="R24" s="92"/>
    </row>
    <row r="25" spans="1:18" x14ac:dyDescent="0.25">
      <c r="A25" s="100" t="s">
        <v>90</v>
      </c>
      <c r="B25" s="100" t="s">
        <v>11</v>
      </c>
      <c r="C25" s="99"/>
      <c r="D25" s="99">
        <v>10.69</v>
      </c>
      <c r="E25" s="99"/>
      <c r="F25" s="99">
        <v>0.33</v>
      </c>
      <c r="G25" s="99"/>
      <c r="H25" s="99"/>
      <c r="I25" s="99">
        <v>3.33</v>
      </c>
      <c r="J25" s="99"/>
      <c r="K25" s="99">
        <v>0.33</v>
      </c>
      <c r="L25" s="99"/>
      <c r="M25" s="99"/>
      <c r="N25" s="99"/>
      <c r="O25" s="100" t="s">
        <v>16</v>
      </c>
      <c r="P25" s="91"/>
      <c r="Q25" s="91"/>
      <c r="R25" s="92"/>
    </row>
    <row r="26" spans="1:18" x14ac:dyDescent="0.25">
      <c r="A26" s="100" t="s">
        <v>46</v>
      </c>
      <c r="B26" s="100" t="s">
        <v>11</v>
      </c>
      <c r="C26" s="99"/>
      <c r="D26" s="99">
        <v>7.59</v>
      </c>
      <c r="E26" s="99"/>
      <c r="F26" s="99">
        <v>1.77</v>
      </c>
      <c r="G26" s="99"/>
      <c r="H26" s="99"/>
      <c r="I26" s="99">
        <v>2.89</v>
      </c>
      <c r="J26" s="99"/>
      <c r="K26" s="99">
        <v>1.73</v>
      </c>
      <c r="L26" s="99"/>
      <c r="M26" s="99"/>
      <c r="N26" s="99"/>
      <c r="O26" s="100" t="s">
        <v>18</v>
      </c>
      <c r="P26" s="91"/>
      <c r="Q26" s="91"/>
      <c r="R26" s="92"/>
    </row>
    <row r="27" spans="1:18" x14ac:dyDescent="0.25">
      <c r="A27" s="100" t="s">
        <v>50</v>
      </c>
      <c r="B27" s="100" t="s">
        <v>11</v>
      </c>
      <c r="C27" s="99"/>
      <c r="D27" s="99">
        <v>0.01</v>
      </c>
      <c r="E27" s="99"/>
      <c r="F27" s="99">
        <v>0.33</v>
      </c>
      <c r="G27" s="99"/>
      <c r="H27" s="99"/>
      <c r="I27" s="99">
        <v>0</v>
      </c>
      <c r="J27" s="99"/>
      <c r="K27" s="99">
        <v>0.33</v>
      </c>
      <c r="L27" s="99"/>
      <c r="M27" s="99"/>
      <c r="N27" s="99"/>
      <c r="O27" s="100" t="s">
        <v>16</v>
      </c>
      <c r="P27" s="91"/>
      <c r="Q27" s="91"/>
      <c r="R27" s="92"/>
    </row>
    <row r="28" spans="1:18" x14ac:dyDescent="0.25">
      <c r="A28" s="100" t="s">
        <v>53</v>
      </c>
      <c r="B28" s="100" t="s">
        <v>11</v>
      </c>
      <c r="C28" s="99"/>
      <c r="D28" s="99">
        <v>1.81</v>
      </c>
      <c r="E28" s="99"/>
      <c r="F28" s="99">
        <v>0.28000000000000003</v>
      </c>
      <c r="G28" s="99"/>
      <c r="H28" s="99"/>
      <c r="I28" s="99">
        <v>0.51</v>
      </c>
      <c r="J28" s="99"/>
      <c r="K28" s="99">
        <v>0.28000000000000003</v>
      </c>
      <c r="L28" s="99"/>
      <c r="M28" s="99"/>
      <c r="N28" s="99"/>
      <c r="O28" s="100" t="s">
        <v>16</v>
      </c>
      <c r="P28" s="91"/>
      <c r="Q28" s="91"/>
      <c r="R28" s="92"/>
    </row>
    <row r="29" spans="1:18" x14ac:dyDescent="0.25">
      <c r="A29" s="100" t="s">
        <v>91</v>
      </c>
      <c r="B29" s="100" t="s">
        <v>11</v>
      </c>
      <c r="C29" s="99"/>
      <c r="D29" s="99">
        <v>0.01</v>
      </c>
      <c r="E29" s="99"/>
      <c r="F29" s="99">
        <v>8.99</v>
      </c>
      <c r="G29" s="99"/>
      <c r="H29" s="99"/>
      <c r="I29" s="99">
        <v>0</v>
      </c>
      <c r="J29" s="99"/>
      <c r="K29" s="99">
        <v>8.99</v>
      </c>
      <c r="L29" s="99"/>
      <c r="M29" s="99"/>
      <c r="N29" s="99"/>
      <c r="O29" s="100" t="s">
        <v>73</v>
      </c>
      <c r="P29" s="91"/>
      <c r="Q29" s="91"/>
      <c r="R29" s="92"/>
    </row>
    <row r="30" spans="1:18" x14ac:dyDescent="0.25">
      <c r="A30" s="100" t="s">
        <v>28</v>
      </c>
      <c r="B30" s="100" t="s">
        <v>11</v>
      </c>
      <c r="C30" s="99"/>
      <c r="D30" s="99">
        <v>0.01</v>
      </c>
      <c r="E30" s="99"/>
      <c r="F30" s="99">
        <v>6.71</v>
      </c>
      <c r="G30" s="99"/>
      <c r="H30" s="99"/>
      <c r="I30" s="99">
        <v>0.02</v>
      </c>
      <c r="J30" s="99"/>
      <c r="K30" s="99">
        <v>6.71</v>
      </c>
      <c r="L30" s="99"/>
      <c r="M30" s="99"/>
      <c r="N30" s="99"/>
      <c r="O30" s="100" t="s">
        <v>20</v>
      </c>
      <c r="P30" s="91"/>
      <c r="Q30" s="91"/>
      <c r="R30" s="92"/>
    </row>
    <row r="31" spans="1:18" x14ac:dyDescent="0.25">
      <c r="A31" s="100" t="s">
        <v>28</v>
      </c>
      <c r="B31" s="100" t="s">
        <v>11</v>
      </c>
      <c r="C31" s="99"/>
      <c r="D31" s="99">
        <v>0.01</v>
      </c>
      <c r="E31" s="99"/>
      <c r="F31" s="99">
        <v>2.56</v>
      </c>
      <c r="G31" s="99"/>
      <c r="H31" s="99"/>
      <c r="I31" s="99">
        <v>0.03</v>
      </c>
      <c r="J31" s="99"/>
      <c r="K31" s="99">
        <v>2.56</v>
      </c>
      <c r="L31" s="99"/>
      <c r="M31" s="99"/>
      <c r="N31" s="99"/>
      <c r="O31" s="100" t="s">
        <v>18</v>
      </c>
      <c r="P31" s="91"/>
      <c r="Q31" s="91"/>
      <c r="R31" s="92"/>
    </row>
    <row r="32" spans="1:18" x14ac:dyDescent="0.25">
      <c r="A32" s="100" t="s">
        <v>28</v>
      </c>
      <c r="B32" s="100" t="s">
        <v>11</v>
      </c>
      <c r="C32" s="99"/>
      <c r="D32" s="99">
        <v>0.22</v>
      </c>
      <c r="E32" s="99"/>
      <c r="F32" s="99">
        <v>4.3899999999999997</v>
      </c>
      <c r="G32" s="99"/>
      <c r="H32" s="99"/>
      <c r="I32" s="99">
        <v>0.15</v>
      </c>
      <c r="J32" s="99"/>
      <c r="K32" s="99">
        <v>4.4000000000000004</v>
      </c>
      <c r="L32" s="99"/>
      <c r="M32" s="99"/>
      <c r="N32" s="99"/>
      <c r="O32" s="100" t="s">
        <v>17</v>
      </c>
      <c r="P32" s="91"/>
      <c r="Q32" s="91"/>
      <c r="R32" s="92"/>
    </row>
    <row r="33" spans="1:18" x14ac:dyDescent="0.25">
      <c r="A33" s="100" t="s">
        <v>48</v>
      </c>
      <c r="B33" s="100" t="s">
        <v>11</v>
      </c>
      <c r="C33" s="99"/>
      <c r="D33" s="99"/>
      <c r="E33" s="99"/>
      <c r="F33" s="99"/>
      <c r="G33" s="99"/>
      <c r="H33" s="99"/>
      <c r="I33" s="99">
        <v>0</v>
      </c>
      <c r="J33" s="99"/>
      <c r="K33" s="99">
        <v>2.13</v>
      </c>
      <c r="L33" s="99"/>
      <c r="M33" s="99"/>
      <c r="N33" s="99"/>
      <c r="O33" s="100" t="s">
        <v>72</v>
      </c>
      <c r="P33" s="91"/>
      <c r="Q33" s="91"/>
      <c r="R33" s="92"/>
    </row>
    <row r="34" spans="1:18" x14ac:dyDescent="0.25">
      <c r="A34" s="100" t="s">
        <v>48</v>
      </c>
      <c r="B34" s="100" t="s">
        <v>11</v>
      </c>
      <c r="C34" s="99"/>
      <c r="D34" s="99">
        <v>0.01</v>
      </c>
      <c r="E34" s="99"/>
      <c r="F34" s="99">
        <v>10</v>
      </c>
      <c r="G34" s="99"/>
      <c r="H34" s="99"/>
      <c r="I34" s="99">
        <v>0.03</v>
      </c>
      <c r="J34" s="99"/>
      <c r="K34" s="99">
        <v>10.02</v>
      </c>
      <c r="L34" s="99"/>
      <c r="M34" s="99"/>
      <c r="N34" s="99"/>
      <c r="O34" s="100" t="s">
        <v>19</v>
      </c>
      <c r="P34" s="91"/>
      <c r="Q34" s="91"/>
      <c r="R34" s="92"/>
    </row>
    <row r="35" spans="1:18" x14ac:dyDescent="0.25">
      <c r="A35" s="100" t="s">
        <v>48</v>
      </c>
      <c r="B35" s="100" t="s">
        <v>11</v>
      </c>
      <c r="C35" s="99"/>
      <c r="D35" s="99">
        <v>0.48</v>
      </c>
      <c r="E35" s="99"/>
      <c r="F35" s="99">
        <v>-0.27</v>
      </c>
      <c r="G35" s="99"/>
      <c r="H35" s="99"/>
      <c r="I35" s="99">
        <v>0.14000000000000001</v>
      </c>
      <c r="J35" s="99"/>
      <c r="K35" s="99">
        <v>0.4</v>
      </c>
      <c r="L35" s="99"/>
      <c r="M35" s="99"/>
      <c r="N35" s="99"/>
      <c r="O35" s="100" t="s">
        <v>74</v>
      </c>
      <c r="P35" s="91"/>
      <c r="Q35" s="91"/>
      <c r="R35" s="92"/>
    </row>
    <row r="36" spans="1:18" x14ac:dyDescent="0.25">
      <c r="A36" s="100" t="s">
        <v>48</v>
      </c>
      <c r="B36" s="100" t="s">
        <v>11</v>
      </c>
      <c r="C36" s="99"/>
      <c r="D36" s="99"/>
      <c r="E36" s="99"/>
      <c r="F36" s="99"/>
      <c r="G36" s="99"/>
      <c r="H36" s="99"/>
      <c r="I36" s="99">
        <v>0</v>
      </c>
      <c r="J36" s="99"/>
      <c r="K36" s="99">
        <v>0.8</v>
      </c>
      <c r="L36" s="99"/>
      <c r="M36" s="99"/>
      <c r="N36" s="99"/>
      <c r="O36" s="100" t="s">
        <v>21</v>
      </c>
      <c r="P36" s="91"/>
      <c r="Q36" s="91"/>
      <c r="R36" s="92"/>
    </row>
    <row r="37" spans="1:18" x14ac:dyDescent="0.25">
      <c r="A37" s="100" t="s">
        <v>48</v>
      </c>
      <c r="B37" s="100" t="s">
        <v>11</v>
      </c>
      <c r="C37" s="99"/>
      <c r="D37" s="99">
        <v>1.63</v>
      </c>
      <c r="E37" s="99"/>
      <c r="F37" s="99">
        <v>5.43</v>
      </c>
      <c r="G37" s="99"/>
      <c r="H37" s="99"/>
      <c r="I37" s="99">
        <v>1.17</v>
      </c>
      <c r="J37" s="99"/>
      <c r="K37" s="99">
        <v>4.71</v>
      </c>
      <c r="L37" s="99"/>
      <c r="M37" s="99"/>
      <c r="N37" s="99"/>
      <c r="O37" s="100" t="s">
        <v>20</v>
      </c>
      <c r="P37" s="91"/>
      <c r="Q37" s="91"/>
      <c r="R37" s="92"/>
    </row>
    <row r="38" spans="1:18" x14ac:dyDescent="0.25">
      <c r="A38" s="100" t="s">
        <v>48</v>
      </c>
      <c r="B38" s="100" t="s">
        <v>11</v>
      </c>
      <c r="C38" s="99"/>
      <c r="D38" s="99">
        <v>2.91</v>
      </c>
      <c r="E38" s="99"/>
      <c r="F38" s="99">
        <v>1.22</v>
      </c>
      <c r="G38" s="99"/>
      <c r="H38" s="99"/>
      <c r="I38" s="99">
        <v>1.96</v>
      </c>
      <c r="J38" s="99"/>
      <c r="K38" s="99">
        <v>1.54</v>
      </c>
      <c r="L38" s="99"/>
      <c r="M38" s="99"/>
      <c r="N38" s="99"/>
      <c r="O38" s="100" t="s">
        <v>17</v>
      </c>
      <c r="P38" s="91"/>
      <c r="Q38" s="91"/>
      <c r="R38" s="92"/>
    </row>
    <row r="39" spans="1:18" x14ac:dyDescent="0.25">
      <c r="A39" s="100" t="s">
        <v>57</v>
      </c>
      <c r="B39" s="100" t="s">
        <v>11</v>
      </c>
      <c r="C39" s="99"/>
      <c r="D39" s="99">
        <v>0.12</v>
      </c>
      <c r="E39" s="99"/>
      <c r="F39" s="99">
        <v>3.08</v>
      </c>
      <c r="G39" s="99"/>
      <c r="H39" s="99"/>
      <c r="I39" s="99">
        <v>0.09</v>
      </c>
      <c r="J39" s="99"/>
      <c r="K39" s="99">
        <v>3.19</v>
      </c>
      <c r="L39" s="99"/>
      <c r="M39" s="99"/>
      <c r="N39" s="99"/>
      <c r="O39" s="100" t="s">
        <v>17</v>
      </c>
      <c r="P39" s="91"/>
      <c r="Q39" s="91"/>
      <c r="R39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31"/>
  <sheetViews>
    <sheetView workbookViewId="0">
      <selection activeCell="D34" sqref="D34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0" t="s">
        <v>83</v>
      </c>
      <c r="B1" s="10" t="s">
        <v>84</v>
      </c>
      <c r="C1" s="10" t="s">
        <v>85</v>
      </c>
      <c r="D1" s="10" t="s">
        <v>86</v>
      </c>
      <c r="E1" s="10" t="s">
        <v>87</v>
      </c>
      <c r="F1" s="10" t="s">
        <v>88</v>
      </c>
      <c r="G1" s="10" t="s">
        <v>95</v>
      </c>
    </row>
    <row r="2" spans="1:7" x14ac:dyDescent="0.25">
      <c r="A2" s="94" t="s">
        <v>22</v>
      </c>
      <c r="B2" s="94" t="s">
        <v>11</v>
      </c>
      <c r="C2" s="93"/>
      <c r="D2" s="93"/>
      <c r="E2" s="93"/>
      <c r="F2" s="93"/>
      <c r="G2" s="93">
        <v>1607</v>
      </c>
    </row>
    <row r="3" spans="1:7" x14ac:dyDescent="0.25">
      <c r="A3" s="94" t="s">
        <v>26</v>
      </c>
      <c r="B3" s="94" t="s">
        <v>11</v>
      </c>
      <c r="C3" s="93"/>
      <c r="D3" s="93"/>
      <c r="E3" s="93"/>
      <c r="F3" s="93"/>
      <c r="G3" s="93">
        <v>2661</v>
      </c>
    </row>
    <row r="4" spans="1:7" x14ac:dyDescent="0.25">
      <c r="A4" s="94" t="s">
        <v>42</v>
      </c>
      <c r="B4" s="94" t="s">
        <v>11</v>
      </c>
      <c r="C4" s="93"/>
      <c r="D4" s="93"/>
      <c r="E4" s="93"/>
      <c r="F4" s="93"/>
      <c r="G4" s="93">
        <v>593</v>
      </c>
    </row>
    <row r="5" spans="1:7" x14ac:dyDescent="0.25">
      <c r="A5" s="94" t="s">
        <v>53</v>
      </c>
      <c r="B5" s="94" t="s">
        <v>11</v>
      </c>
      <c r="C5" s="93"/>
      <c r="D5" s="93"/>
      <c r="E5" s="93"/>
      <c r="F5" s="93"/>
      <c r="G5" s="93">
        <v>63</v>
      </c>
    </row>
    <row r="6" spans="1:7" x14ac:dyDescent="0.25">
      <c r="A6" s="94" t="s">
        <v>55</v>
      </c>
      <c r="B6" s="94" t="s">
        <v>11</v>
      </c>
      <c r="C6" s="93"/>
      <c r="D6" s="93"/>
      <c r="E6" s="93"/>
      <c r="F6" s="93"/>
      <c r="G6" s="93">
        <v>799</v>
      </c>
    </row>
    <row r="7" spans="1:7" x14ac:dyDescent="0.25">
      <c r="A7" s="94" t="s">
        <v>92</v>
      </c>
      <c r="B7" s="94" t="s">
        <v>11</v>
      </c>
      <c r="C7" s="93"/>
      <c r="D7" s="93"/>
      <c r="E7" s="93"/>
      <c r="F7" s="93"/>
      <c r="G7" s="93">
        <v>2043</v>
      </c>
    </row>
    <row r="8" spans="1:7" x14ac:dyDescent="0.25">
      <c r="A8" s="94" t="s">
        <v>60</v>
      </c>
      <c r="B8" s="94" t="s">
        <v>11</v>
      </c>
      <c r="C8" s="93"/>
      <c r="D8" s="93"/>
      <c r="E8" s="93"/>
      <c r="F8" s="93"/>
      <c r="G8" s="93">
        <v>3731</v>
      </c>
    </row>
    <row r="9" spans="1:7" x14ac:dyDescent="0.25">
      <c r="A9" s="94" t="s">
        <v>36</v>
      </c>
      <c r="B9" s="94" t="s">
        <v>11</v>
      </c>
      <c r="C9" s="93"/>
      <c r="D9" s="93"/>
      <c r="E9" s="93"/>
      <c r="F9" s="93"/>
      <c r="G9" s="93">
        <v>3626</v>
      </c>
    </row>
    <row r="10" spans="1:7" x14ac:dyDescent="0.25">
      <c r="A10" s="94" t="s">
        <v>38</v>
      </c>
      <c r="B10" s="94" t="s">
        <v>11</v>
      </c>
      <c r="C10" s="93"/>
      <c r="D10" s="93"/>
      <c r="E10" s="93"/>
      <c r="F10" s="93"/>
      <c r="G10" s="93">
        <v>4202</v>
      </c>
    </row>
    <row r="11" spans="1:7" x14ac:dyDescent="0.25">
      <c r="A11" s="94" t="s">
        <v>93</v>
      </c>
      <c r="B11" s="94" t="s">
        <v>11</v>
      </c>
      <c r="C11" s="93"/>
      <c r="D11" s="93"/>
      <c r="E11" s="93"/>
      <c r="F11" s="93"/>
      <c r="G11" s="93">
        <v>3966</v>
      </c>
    </row>
    <row r="12" spans="1:7" x14ac:dyDescent="0.25">
      <c r="A12" s="94" t="s">
        <v>32</v>
      </c>
      <c r="B12" s="94" t="s">
        <v>11</v>
      </c>
      <c r="C12" s="93"/>
      <c r="D12" s="93"/>
      <c r="E12" s="93"/>
      <c r="F12" s="93"/>
      <c r="G12" s="93">
        <v>955</v>
      </c>
    </row>
    <row r="13" spans="1:7" x14ac:dyDescent="0.25">
      <c r="A13" s="94" t="s">
        <v>40</v>
      </c>
      <c r="B13" s="94" t="s">
        <v>11</v>
      </c>
      <c r="C13" s="93"/>
      <c r="D13" s="93"/>
      <c r="E13" s="93"/>
      <c r="F13" s="93"/>
      <c r="G13" s="93">
        <v>2301</v>
      </c>
    </row>
    <row r="14" spans="1:7" x14ac:dyDescent="0.25">
      <c r="A14" s="94" t="s">
        <v>94</v>
      </c>
      <c r="B14" s="94" t="s">
        <v>11</v>
      </c>
      <c r="C14" s="93"/>
      <c r="D14" s="93"/>
      <c r="E14" s="93"/>
      <c r="F14" s="93"/>
      <c r="G14" s="93">
        <v>1105</v>
      </c>
    </row>
    <row r="15" spans="1:7" x14ac:dyDescent="0.25">
      <c r="A15" s="94" t="s">
        <v>12</v>
      </c>
      <c r="B15" s="94" t="s">
        <v>11</v>
      </c>
      <c r="C15" s="93"/>
      <c r="D15" s="93"/>
      <c r="E15" s="93"/>
      <c r="F15" s="93"/>
      <c r="G15" s="93">
        <v>3540</v>
      </c>
    </row>
    <row r="16" spans="1:7" x14ac:dyDescent="0.25">
      <c r="A16" s="94" t="s">
        <v>75</v>
      </c>
      <c r="B16" s="94" t="s">
        <v>11</v>
      </c>
      <c r="C16" s="93"/>
      <c r="D16" s="93"/>
      <c r="E16" s="93"/>
      <c r="F16" s="93"/>
      <c r="G16" s="93"/>
    </row>
    <row r="17" spans="1:7" x14ac:dyDescent="0.25">
      <c r="A17" s="94" t="s">
        <v>24</v>
      </c>
      <c r="B17" s="94" t="s">
        <v>11</v>
      </c>
      <c r="C17" s="93"/>
      <c r="D17" s="93"/>
      <c r="E17" s="93"/>
      <c r="F17" s="93"/>
      <c r="G17" s="93">
        <v>1204</v>
      </c>
    </row>
    <row r="18" spans="1:7" x14ac:dyDescent="0.25">
      <c r="A18" s="94" t="s">
        <v>44</v>
      </c>
      <c r="B18" s="94" t="s">
        <v>11</v>
      </c>
      <c r="C18" s="93"/>
      <c r="D18" s="93"/>
      <c r="E18" s="93"/>
      <c r="F18" s="93"/>
      <c r="G18" s="93">
        <v>3302</v>
      </c>
    </row>
    <row r="19" spans="1:7" x14ac:dyDescent="0.25">
      <c r="A19" s="94" t="s">
        <v>50</v>
      </c>
      <c r="B19" s="94" t="s">
        <v>11</v>
      </c>
      <c r="C19" s="93"/>
      <c r="D19" s="93"/>
      <c r="E19" s="93"/>
      <c r="F19" s="93"/>
      <c r="G19" s="93">
        <v>40</v>
      </c>
    </row>
    <row r="20" spans="1:7" x14ac:dyDescent="0.25">
      <c r="A20" s="94" t="s">
        <v>13</v>
      </c>
      <c r="B20" s="94" t="s">
        <v>11</v>
      </c>
      <c r="C20" s="93"/>
      <c r="D20" s="93"/>
      <c r="E20" s="93"/>
      <c r="F20" s="93"/>
      <c r="G20" s="93">
        <v>3286</v>
      </c>
    </row>
    <row r="21" spans="1:7" x14ac:dyDescent="0.25">
      <c r="A21" s="94" t="s">
        <v>30</v>
      </c>
      <c r="B21" s="94" t="s">
        <v>11</v>
      </c>
      <c r="C21" s="93"/>
      <c r="D21" s="93"/>
      <c r="E21" s="93"/>
      <c r="F21" s="93"/>
      <c r="G21" s="93">
        <v>2257</v>
      </c>
    </row>
    <row r="22" spans="1:7" x14ac:dyDescent="0.25">
      <c r="A22" s="94" t="s">
        <v>71</v>
      </c>
      <c r="B22" s="94" t="s">
        <v>11</v>
      </c>
      <c r="C22" s="93"/>
      <c r="D22" s="93"/>
      <c r="E22" s="93"/>
      <c r="F22" s="93"/>
      <c r="G22" s="93">
        <v>2073</v>
      </c>
    </row>
    <row r="23" spans="1:7" x14ac:dyDescent="0.25">
      <c r="A23" s="94" t="s">
        <v>34</v>
      </c>
      <c r="B23" s="94" t="s">
        <v>11</v>
      </c>
      <c r="C23" s="93"/>
      <c r="D23" s="93"/>
      <c r="E23" s="93"/>
      <c r="F23" s="93"/>
      <c r="G23" s="93">
        <v>4165</v>
      </c>
    </row>
    <row r="24" spans="1:7" x14ac:dyDescent="0.25">
      <c r="A24" s="94" t="s">
        <v>46</v>
      </c>
      <c r="B24" s="94" t="s">
        <v>11</v>
      </c>
      <c r="C24" s="93"/>
      <c r="D24" s="93"/>
      <c r="E24" s="93"/>
      <c r="F24" s="93"/>
      <c r="G24" s="93">
        <v>216</v>
      </c>
    </row>
    <row r="25" spans="1:7" x14ac:dyDescent="0.25">
      <c r="A25" s="94" t="s">
        <v>51</v>
      </c>
      <c r="B25" s="94" t="s">
        <v>11</v>
      </c>
      <c r="C25" s="93"/>
      <c r="D25" s="93"/>
      <c r="E25" s="93"/>
      <c r="F25" s="93"/>
      <c r="G25" s="93">
        <v>1500</v>
      </c>
    </row>
    <row r="26" spans="1:7" x14ac:dyDescent="0.25">
      <c r="A26" s="94" t="s">
        <v>14</v>
      </c>
      <c r="B26" s="94" t="s">
        <v>11</v>
      </c>
      <c r="C26" s="93"/>
      <c r="D26" s="93"/>
      <c r="E26" s="93"/>
      <c r="F26" s="93"/>
      <c r="G26" s="93">
        <v>1360</v>
      </c>
    </row>
    <row r="27" spans="1:7" x14ac:dyDescent="0.25">
      <c r="A27" s="94" t="s">
        <v>28</v>
      </c>
      <c r="B27" s="94" t="s">
        <v>11</v>
      </c>
      <c r="C27" s="93"/>
      <c r="D27" s="93"/>
      <c r="E27" s="93"/>
      <c r="F27" s="93"/>
      <c r="G27" s="93">
        <v>2622</v>
      </c>
    </row>
    <row r="28" spans="1:7" x14ac:dyDescent="0.25">
      <c r="A28" s="94" t="s">
        <v>48</v>
      </c>
      <c r="B28" s="94" t="s">
        <v>11</v>
      </c>
      <c r="C28" s="93"/>
      <c r="D28" s="93"/>
      <c r="E28" s="93"/>
      <c r="F28" s="93"/>
      <c r="G28" s="93">
        <v>2170</v>
      </c>
    </row>
    <row r="29" spans="1:7" x14ac:dyDescent="0.25">
      <c r="A29" s="94" t="s">
        <v>57</v>
      </c>
      <c r="B29" s="94" t="s">
        <v>11</v>
      </c>
      <c r="C29" s="93"/>
      <c r="D29" s="93"/>
      <c r="E29" s="93"/>
      <c r="F29" s="93"/>
      <c r="G29" s="93">
        <v>1590</v>
      </c>
    </row>
    <row r="30" spans="1:7" x14ac:dyDescent="0.25">
      <c r="A30" s="94" t="s">
        <v>15</v>
      </c>
      <c r="B30" s="94" t="s">
        <v>11</v>
      </c>
      <c r="C30" s="93"/>
      <c r="D30" s="93"/>
      <c r="E30" s="93"/>
      <c r="F30" s="93"/>
      <c r="G30" s="93">
        <v>2178</v>
      </c>
    </row>
    <row r="31" spans="1:7" x14ac:dyDescent="0.25">
      <c r="A31" s="94" t="s">
        <v>69</v>
      </c>
      <c r="B31" s="94" t="s">
        <v>11</v>
      </c>
      <c r="C31" s="93"/>
      <c r="D31" s="93"/>
      <c r="E31" s="93"/>
      <c r="F31" s="93"/>
      <c r="G31" s="93">
        <v>2565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6" tint="0.59999389629810485"/>
  </sheetPr>
  <dimension ref="A1:K577"/>
  <sheetViews>
    <sheetView workbookViewId="0">
      <selection activeCell="D21" sqref="D21"/>
    </sheetView>
  </sheetViews>
  <sheetFormatPr baseColWidth="10" defaultRowHeight="15" x14ac:dyDescent="0.25"/>
  <cols>
    <col min="1" max="1" width="25.42578125" bestFit="1" customWidth="1"/>
    <col min="2" max="2" width="23.85546875" bestFit="1" customWidth="1"/>
    <col min="3" max="3" width="10" bestFit="1" customWidth="1"/>
    <col min="4" max="4" width="30.42578125" bestFit="1" customWidth="1"/>
    <col min="5" max="5" width="8.85546875" bestFit="1" customWidth="1"/>
    <col min="6" max="7" width="20.140625" bestFit="1" customWidth="1"/>
    <col min="8" max="8" width="10.7109375" bestFit="1" customWidth="1"/>
    <col min="9" max="9" width="63" bestFit="1" customWidth="1"/>
    <col min="10" max="11" width="19.5703125" style="63" bestFit="1" customWidth="1"/>
  </cols>
  <sheetData>
    <row r="1" spans="1:11" x14ac:dyDescent="0.25">
      <c r="A1" s="10" t="s">
        <v>213</v>
      </c>
      <c r="B1" s="10" t="s">
        <v>214</v>
      </c>
      <c r="C1" s="10" t="s">
        <v>215</v>
      </c>
      <c r="D1" s="10" t="s">
        <v>216</v>
      </c>
      <c r="E1" s="10" t="s">
        <v>217</v>
      </c>
      <c r="F1" s="10" t="s">
        <v>218</v>
      </c>
      <c r="G1" s="10" t="s">
        <v>219</v>
      </c>
      <c r="H1" s="10" t="s">
        <v>220</v>
      </c>
      <c r="I1" s="61" t="s">
        <v>221</v>
      </c>
      <c r="J1" s="62" t="s">
        <v>258</v>
      </c>
      <c r="K1" s="62" t="s">
        <v>262</v>
      </c>
    </row>
    <row r="2" spans="1:11" x14ac:dyDescent="0.25">
      <c r="A2" s="96" t="s">
        <v>222</v>
      </c>
      <c r="B2" s="96" t="s">
        <v>223</v>
      </c>
      <c r="C2" s="95">
        <v>1</v>
      </c>
      <c r="D2" s="96" t="s">
        <v>194</v>
      </c>
      <c r="E2" s="96" t="s">
        <v>11</v>
      </c>
      <c r="F2" s="95">
        <v>2359.9299999999998</v>
      </c>
      <c r="G2" s="95">
        <v>12613.62</v>
      </c>
      <c r="H2" s="96" t="s">
        <v>224</v>
      </c>
      <c r="I2" s="96" t="s">
        <v>225</v>
      </c>
      <c r="J2" s="63" t="str">
        <f>+IF(D2="WNMC","Compra",IF(D2="WNMV","Venta",IF(D2="WEMC","Compra",IF(D2="WEMV","Venta",IF(D2="WENV","Venta",IF(D2="WENC","Compra",J1))))))</f>
        <v>Compra</v>
      </c>
      <c r="K2" s="63" t="str">
        <f t="shared" ref="K2:K66" si="0">+IF(D2="WNMC","NO",IF(D2="WNMV","NO",IF(D2="WEMC","NO",IF(D2="WEMV","NO",IF(D2="WENV","NO",IF(D2="WENC","NO","SI"))))))</f>
        <v>NO</v>
      </c>
    </row>
    <row r="3" spans="1:11" x14ac:dyDescent="0.25">
      <c r="A3" s="96" t="s">
        <v>222</v>
      </c>
      <c r="B3" s="96" t="s">
        <v>223</v>
      </c>
      <c r="C3" s="95">
        <v>2</v>
      </c>
      <c r="D3" s="96" t="s">
        <v>226</v>
      </c>
      <c r="E3" s="96" t="s">
        <v>11</v>
      </c>
      <c r="F3" s="95">
        <v>2359.9299999999998</v>
      </c>
      <c r="G3" s="95">
        <v>12613.62</v>
      </c>
      <c r="H3" s="96" t="s">
        <v>224</v>
      </c>
      <c r="I3" s="96" t="s">
        <v>225</v>
      </c>
      <c r="J3" s="63" t="str">
        <f t="shared" ref="J3:J66" si="1">+IF(D3="WNMC","Compra",IF(D3="WNMV","Venta",IF(D3="WEMC","Compra",IF(D3="WEMV","Venta",IF(D3="WENV","Venta",IF(D3="WENC","Compra",J2))))))</f>
        <v>Compra</v>
      </c>
      <c r="K3" s="63" t="str">
        <f t="shared" si="0"/>
        <v>SI</v>
      </c>
    </row>
    <row r="4" spans="1:11" x14ac:dyDescent="0.25">
      <c r="A4" s="96" t="s">
        <v>222</v>
      </c>
      <c r="B4" s="96" t="s">
        <v>223</v>
      </c>
      <c r="C4" s="95">
        <v>3</v>
      </c>
      <c r="D4" s="96" t="s">
        <v>196</v>
      </c>
      <c r="E4" s="96" t="s">
        <v>11</v>
      </c>
      <c r="F4" s="95">
        <v>4143.6400000000003</v>
      </c>
      <c r="G4" s="95">
        <v>19932.310000000001</v>
      </c>
      <c r="H4" s="96" t="s">
        <v>224</v>
      </c>
      <c r="I4" s="96" t="s">
        <v>225</v>
      </c>
      <c r="J4" s="63" t="str">
        <f t="shared" si="1"/>
        <v>Venta</v>
      </c>
      <c r="K4" s="63" t="str">
        <f t="shared" si="0"/>
        <v>NO</v>
      </c>
    </row>
    <row r="5" spans="1:11" x14ac:dyDescent="0.25">
      <c r="A5" s="96" t="s">
        <v>222</v>
      </c>
      <c r="B5" s="96" t="s">
        <v>223</v>
      </c>
      <c r="C5" s="95">
        <v>4</v>
      </c>
      <c r="D5" s="96" t="s">
        <v>226</v>
      </c>
      <c r="E5" s="96" t="s">
        <v>11</v>
      </c>
      <c r="F5" s="95">
        <v>4143.6400000000003</v>
      </c>
      <c r="G5" s="95">
        <v>19832.310000000001</v>
      </c>
      <c r="H5" s="96" t="s">
        <v>224</v>
      </c>
      <c r="I5" s="96" t="s">
        <v>225</v>
      </c>
      <c r="J5" s="63" t="str">
        <f t="shared" si="1"/>
        <v>Venta</v>
      </c>
      <c r="K5" s="63" t="str">
        <f t="shared" si="0"/>
        <v>SI</v>
      </c>
    </row>
    <row r="6" spans="1:11" x14ac:dyDescent="0.25">
      <c r="A6" s="96" t="s">
        <v>222</v>
      </c>
      <c r="B6" s="96" t="s">
        <v>223</v>
      </c>
      <c r="C6" s="95">
        <v>5</v>
      </c>
      <c r="D6" s="96" t="s">
        <v>227</v>
      </c>
      <c r="E6" s="96" t="s">
        <v>11</v>
      </c>
      <c r="F6" s="95"/>
      <c r="G6" s="95">
        <v>100</v>
      </c>
      <c r="H6" s="96" t="s">
        <v>224</v>
      </c>
      <c r="I6" s="96" t="s">
        <v>225</v>
      </c>
      <c r="J6" s="63" t="str">
        <f t="shared" si="1"/>
        <v>Venta</v>
      </c>
      <c r="K6" s="63" t="str">
        <f t="shared" si="0"/>
        <v>SI</v>
      </c>
    </row>
    <row r="7" spans="1:11" x14ac:dyDescent="0.25">
      <c r="A7" s="96" t="s">
        <v>227</v>
      </c>
      <c r="B7" s="96" t="s">
        <v>223</v>
      </c>
      <c r="C7" s="95">
        <v>6</v>
      </c>
      <c r="D7" s="96" t="s">
        <v>194</v>
      </c>
      <c r="E7" s="96" t="s">
        <v>11</v>
      </c>
      <c r="F7" s="95">
        <v>3023.13</v>
      </c>
      <c r="G7" s="95">
        <v>9946.14</v>
      </c>
      <c r="H7" s="96" t="s">
        <v>224</v>
      </c>
      <c r="I7" s="96" t="s">
        <v>225</v>
      </c>
      <c r="J7" s="63" t="str">
        <f t="shared" si="1"/>
        <v>Compra</v>
      </c>
      <c r="K7" s="63" t="str">
        <f t="shared" si="0"/>
        <v>NO</v>
      </c>
    </row>
    <row r="8" spans="1:11" x14ac:dyDescent="0.25">
      <c r="A8" s="96" t="s">
        <v>227</v>
      </c>
      <c r="B8" s="96" t="s">
        <v>223</v>
      </c>
      <c r="C8" s="95">
        <v>7</v>
      </c>
      <c r="D8" s="96" t="s">
        <v>226</v>
      </c>
      <c r="E8" s="96" t="s">
        <v>11</v>
      </c>
      <c r="F8" s="95">
        <v>3023.13</v>
      </c>
      <c r="G8" s="95">
        <v>9946.14</v>
      </c>
      <c r="H8" s="96" t="s">
        <v>224</v>
      </c>
      <c r="I8" s="96" t="s">
        <v>225</v>
      </c>
      <c r="J8" s="63" t="str">
        <f t="shared" si="1"/>
        <v>Compra</v>
      </c>
      <c r="K8" s="63" t="str">
        <f t="shared" si="0"/>
        <v>SI</v>
      </c>
    </row>
    <row r="9" spans="1:11" x14ac:dyDescent="0.25">
      <c r="A9" s="96" t="s">
        <v>227</v>
      </c>
      <c r="B9" s="96" t="s">
        <v>223</v>
      </c>
      <c r="C9" s="95">
        <v>8</v>
      </c>
      <c r="D9" s="96" t="s">
        <v>196</v>
      </c>
      <c r="E9" s="96" t="s">
        <v>11</v>
      </c>
      <c r="F9" s="95">
        <v>599.95000000000005</v>
      </c>
      <c r="G9" s="95">
        <v>1508.54</v>
      </c>
      <c r="H9" s="96" t="s">
        <v>224</v>
      </c>
      <c r="I9" s="96" t="s">
        <v>225</v>
      </c>
      <c r="J9" s="63" t="str">
        <f t="shared" si="1"/>
        <v>Venta</v>
      </c>
      <c r="K9" s="63" t="str">
        <f t="shared" si="0"/>
        <v>NO</v>
      </c>
    </row>
    <row r="10" spans="1:11" x14ac:dyDescent="0.25">
      <c r="A10" s="96" t="s">
        <v>227</v>
      </c>
      <c r="B10" s="96" t="s">
        <v>223</v>
      </c>
      <c r="C10" s="95">
        <v>9</v>
      </c>
      <c r="D10" s="96" t="s">
        <v>226</v>
      </c>
      <c r="E10" s="96" t="s">
        <v>11</v>
      </c>
      <c r="F10" s="95">
        <v>599.95000000000005</v>
      </c>
      <c r="G10" s="95">
        <v>1508.54</v>
      </c>
      <c r="H10" s="96" t="s">
        <v>224</v>
      </c>
      <c r="I10" s="96" t="s">
        <v>225</v>
      </c>
      <c r="J10" s="63" t="str">
        <f t="shared" si="1"/>
        <v>Venta</v>
      </c>
      <c r="K10" s="63" t="str">
        <f t="shared" si="0"/>
        <v>SI</v>
      </c>
    </row>
    <row r="11" spans="1:11" x14ac:dyDescent="0.25">
      <c r="A11" s="96" t="s">
        <v>228</v>
      </c>
      <c r="B11" s="96" t="s">
        <v>223</v>
      </c>
      <c r="C11" s="95">
        <v>10</v>
      </c>
      <c r="D11" s="96" t="s">
        <v>194</v>
      </c>
      <c r="E11" s="96" t="s">
        <v>11</v>
      </c>
      <c r="F11" s="95"/>
      <c r="G11" s="95">
        <v>2.54</v>
      </c>
      <c r="H11" s="96" t="s">
        <v>224</v>
      </c>
      <c r="I11" s="96" t="s">
        <v>225</v>
      </c>
      <c r="J11" s="63" t="str">
        <f t="shared" si="1"/>
        <v>Compra</v>
      </c>
      <c r="K11" s="63" t="str">
        <f t="shared" si="0"/>
        <v>NO</v>
      </c>
    </row>
    <row r="12" spans="1:11" x14ac:dyDescent="0.25">
      <c r="A12" s="96" t="s">
        <v>228</v>
      </c>
      <c r="B12" s="96" t="s">
        <v>223</v>
      </c>
      <c r="C12" s="95">
        <v>11</v>
      </c>
      <c r="D12" s="96" t="s">
        <v>226</v>
      </c>
      <c r="E12" s="96" t="s">
        <v>11</v>
      </c>
      <c r="F12" s="95"/>
      <c r="G12" s="95">
        <v>2.54</v>
      </c>
      <c r="H12" s="96" t="s">
        <v>224</v>
      </c>
      <c r="I12" s="96" t="s">
        <v>225</v>
      </c>
      <c r="J12" s="63" t="str">
        <f t="shared" si="1"/>
        <v>Compra</v>
      </c>
      <c r="K12" s="63" t="str">
        <f t="shared" si="0"/>
        <v>SI</v>
      </c>
    </row>
    <row r="13" spans="1:11" x14ac:dyDescent="0.25">
      <c r="A13" s="96" t="s">
        <v>228</v>
      </c>
      <c r="B13" s="96" t="s">
        <v>223</v>
      </c>
      <c r="C13" s="95">
        <v>12</v>
      </c>
      <c r="D13" s="96" t="s">
        <v>196</v>
      </c>
      <c r="E13" s="96" t="s">
        <v>11</v>
      </c>
      <c r="F13" s="95"/>
      <c r="G13" s="95">
        <v>59.21</v>
      </c>
      <c r="H13" s="96" t="s">
        <v>224</v>
      </c>
      <c r="I13" s="96" t="s">
        <v>225</v>
      </c>
      <c r="J13" s="63" t="str">
        <f t="shared" si="1"/>
        <v>Venta</v>
      </c>
      <c r="K13" s="63" t="str">
        <f t="shared" si="0"/>
        <v>NO</v>
      </c>
    </row>
    <row r="14" spans="1:11" x14ac:dyDescent="0.25">
      <c r="A14" s="96" t="s">
        <v>228</v>
      </c>
      <c r="B14" s="96" t="s">
        <v>223</v>
      </c>
      <c r="C14" s="95">
        <v>13</v>
      </c>
      <c r="D14" s="96" t="s">
        <v>226</v>
      </c>
      <c r="E14" s="96" t="s">
        <v>11</v>
      </c>
      <c r="F14" s="95"/>
      <c r="G14" s="95">
        <v>59.21</v>
      </c>
      <c r="H14" s="96" t="s">
        <v>224</v>
      </c>
      <c r="I14" s="96" t="s">
        <v>225</v>
      </c>
      <c r="J14" s="63" t="str">
        <f t="shared" si="1"/>
        <v>Venta</v>
      </c>
      <c r="K14" s="63" t="str">
        <f t="shared" si="0"/>
        <v>SI</v>
      </c>
    </row>
    <row r="15" spans="1:11" x14ac:dyDescent="0.25">
      <c r="A15" s="96" t="s">
        <v>229</v>
      </c>
      <c r="B15" s="96" t="s">
        <v>223</v>
      </c>
      <c r="C15" s="95">
        <v>14</v>
      </c>
      <c r="D15" s="96" t="s">
        <v>194</v>
      </c>
      <c r="E15" s="96" t="s">
        <v>11</v>
      </c>
      <c r="F15" s="95">
        <v>19.61</v>
      </c>
      <c r="G15" s="95">
        <v>68.930000000000007</v>
      </c>
      <c r="H15" s="96" t="s">
        <v>224</v>
      </c>
      <c r="I15" s="96" t="s">
        <v>225</v>
      </c>
      <c r="J15" s="63" t="str">
        <f t="shared" si="1"/>
        <v>Compra</v>
      </c>
      <c r="K15" s="63" t="str">
        <f t="shared" si="0"/>
        <v>NO</v>
      </c>
    </row>
    <row r="16" spans="1:11" x14ac:dyDescent="0.25">
      <c r="A16" s="96" t="s">
        <v>229</v>
      </c>
      <c r="B16" s="96" t="s">
        <v>223</v>
      </c>
      <c r="C16" s="95">
        <v>15</v>
      </c>
      <c r="D16" s="96" t="s">
        <v>226</v>
      </c>
      <c r="E16" s="96" t="s">
        <v>11</v>
      </c>
      <c r="F16" s="95">
        <v>19.61</v>
      </c>
      <c r="G16" s="95">
        <v>68.930000000000007</v>
      </c>
      <c r="H16" s="96" t="s">
        <v>224</v>
      </c>
      <c r="I16" s="96" t="s">
        <v>225</v>
      </c>
      <c r="J16" s="63" t="str">
        <f t="shared" si="1"/>
        <v>Compra</v>
      </c>
      <c r="K16" s="63" t="str">
        <f t="shared" si="0"/>
        <v>SI</v>
      </c>
    </row>
    <row r="17" spans="1:11" x14ac:dyDescent="0.25">
      <c r="A17" s="96" t="s">
        <v>229</v>
      </c>
      <c r="B17" s="96" t="s">
        <v>223</v>
      </c>
      <c r="C17" s="95">
        <v>16</v>
      </c>
      <c r="D17" s="96" t="s">
        <v>196</v>
      </c>
      <c r="E17" s="96" t="s">
        <v>11</v>
      </c>
      <c r="F17" s="95">
        <v>2.83</v>
      </c>
      <c r="G17" s="95">
        <v>442.65</v>
      </c>
      <c r="H17" s="96" t="s">
        <v>224</v>
      </c>
      <c r="I17" s="96" t="s">
        <v>225</v>
      </c>
      <c r="J17" s="63" t="str">
        <f t="shared" si="1"/>
        <v>Venta</v>
      </c>
      <c r="K17" s="63" t="str">
        <f t="shared" si="0"/>
        <v>NO</v>
      </c>
    </row>
    <row r="18" spans="1:11" x14ac:dyDescent="0.25">
      <c r="A18" s="96" t="s">
        <v>229</v>
      </c>
      <c r="B18" s="96" t="s">
        <v>223</v>
      </c>
      <c r="C18" s="95">
        <v>17</v>
      </c>
      <c r="D18" s="96" t="s">
        <v>226</v>
      </c>
      <c r="E18" s="96" t="s">
        <v>11</v>
      </c>
      <c r="F18" s="95">
        <v>2.83</v>
      </c>
      <c r="G18" s="95">
        <v>442.65</v>
      </c>
      <c r="H18" s="96" t="s">
        <v>224</v>
      </c>
      <c r="I18" s="96" t="s">
        <v>225</v>
      </c>
      <c r="J18" s="63" t="str">
        <f t="shared" si="1"/>
        <v>Venta</v>
      </c>
      <c r="K18" s="63" t="str">
        <f t="shared" si="0"/>
        <v>SI</v>
      </c>
    </row>
    <row r="19" spans="1:11" x14ac:dyDescent="0.25">
      <c r="A19" s="96" t="s">
        <v>230</v>
      </c>
      <c r="B19" s="96" t="s">
        <v>223</v>
      </c>
      <c r="C19" s="95">
        <v>18</v>
      </c>
      <c r="D19" s="96" t="s">
        <v>194</v>
      </c>
      <c r="E19" s="96" t="s">
        <v>11</v>
      </c>
      <c r="F19" s="95">
        <v>1.69</v>
      </c>
      <c r="G19" s="95">
        <v>28.57</v>
      </c>
      <c r="H19" s="96" t="s">
        <v>224</v>
      </c>
      <c r="I19" s="96" t="s">
        <v>225</v>
      </c>
      <c r="J19" s="63" t="str">
        <f t="shared" si="1"/>
        <v>Compra</v>
      </c>
      <c r="K19" s="63" t="str">
        <f t="shared" si="0"/>
        <v>NO</v>
      </c>
    </row>
    <row r="20" spans="1:11" x14ac:dyDescent="0.25">
      <c r="A20" s="96" t="s">
        <v>230</v>
      </c>
      <c r="B20" s="96" t="s">
        <v>223</v>
      </c>
      <c r="C20" s="95">
        <v>19</v>
      </c>
      <c r="D20" s="96" t="s">
        <v>226</v>
      </c>
      <c r="E20" s="96" t="s">
        <v>11</v>
      </c>
      <c r="F20" s="95">
        <v>1.69</v>
      </c>
      <c r="G20" s="95">
        <v>28.57</v>
      </c>
      <c r="H20" s="96" t="s">
        <v>224</v>
      </c>
      <c r="I20" s="96" t="s">
        <v>225</v>
      </c>
      <c r="J20" s="63" t="str">
        <f t="shared" si="1"/>
        <v>Compra</v>
      </c>
      <c r="K20" s="63" t="str">
        <f t="shared" si="0"/>
        <v>SI</v>
      </c>
    </row>
    <row r="21" spans="1:11" x14ac:dyDescent="0.25">
      <c r="A21" s="96" t="s">
        <v>230</v>
      </c>
      <c r="B21" s="96" t="s">
        <v>223</v>
      </c>
      <c r="C21" s="95">
        <v>20</v>
      </c>
      <c r="D21" s="96" t="s">
        <v>196</v>
      </c>
      <c r="E21" s="96" t="s">
        <v>11</v>
      </c>
      <c r="F21" s="95">
        <v>30.83</v>
      </c>
      <c r="G21" s="95">
        <v>139.24</v>
      </c>
      <c r="H21" s="96" t="s">
        <v>224</v>
      </c>
      <c r="I21" s="96" t="s">
        <v>225</v>
      </c>
      <c r="J21" s="63" t="str">
        <f t="shared" si="1"/>
        <v>Venta</v>
      </c>
      <c r="K21" s="63" t="str">
        <f t="shared" si="0"/>
        <v>NO</v>
      </c>
    </row>
    <row r="22" spans="1:11" x14ac:dyDescent="0.25">
      <c r="A22" s="96" t="s">
        <v>230</v>
      </c>
      <c r="B22" s="96" t="s">
        <v>223</v>
      </c>
      <c r="C22" s="95">
        <v>21</v>
      </c>
      <c r="D22" s="96" t="s">
        <v>226</v>
      </c>
      <c r="E22" s="96" t="s">
        <v>11</v>
      </c>
      <c r="F22" s="95">
        <v>30.83</v>
      </c>
      <c r="G22" s="95">
        <v>139.24</v>
      </c>
      <c r="H22" s="96" t="s">
        <v>224</v>
      </c>
      <c r="I22" s="96" t="s">
        <v>225</v>
      </c>
      <c r="J22" s="63" t="str">
        <f t="shared" si="1"/>
        <v>Venta</v>
      </c>
      <c r="K22" s="63" t="str">
        <f t="shared" si="0"/>
        <v>SI</v>
      </c>
    </row>
    <row r="23" spans="1:11" x14ac:dyDescent="0.25">
      <c r="A23" s="96" t="s">
        <v>244</v>
      </c>
      <c r="B23" s="96" t="s">
        <v>223</v>
      </c>
      <c r="C23" s="95">
        <v>22</v>
      </c>
      <c r="D23" s="96" t="s">
        <v>196</v>
      </c>
      <c r="E23" s="96" t="s">
        <v>11</v>
      </c>
      <c r="F23" s="95"/>
      <c r="G23" s="95">
        <v>9.8699999999999992</v>
      </c>
      <c r="H23" s="96" t="s">
        <v>224</v>
      </c>
      <c r="I23" s="96" t="s">
        <v>225</v>
      </c>
      <c r="J23" s="63" t="str">
        <f t="shared" si="1"/>
        <v>Venta</v>
      </c>
      <c r="K23" s="63" t="str">
        <f t="shared" si="0"/>
        <v>NO</v>
      </c>
    </row>
    <row r="24" spans="1:11" x14ac:dyDescent="0.25">
      <c r="A24" s="96" t="s">
        <v>244</v>
      </c>
      <c r="B24" s="96" t="s">
        <v>223</v>
      </c>
      <c r="C24" s="95">
        <v>23</v>
      </c>
      <c r="D24" s="96" t="s">
        <v>226</v>
      </c>
      <c r="E24" s="96" t="s">
        <v>11</v>
      </c>
      <c r="F24" s="95"/>
      <c r="G24" s="95">
        <v>9.8699999999999992</v>
      </c>
      <c r="H24" s="96" t="s">
        <v>224</v>
      </c>
      <c r="I24" s="96" t="s">
        <v>225</v>
      </c>
      <c r="J24" s="63" t="str">
        <f t="shared" si="1"/>
        <v>Venta</v>
      </c>
      <c r="K24" s="63" t="str">
        <f t="shared" si="0"/>
        <v>SI</v>
      </c>
    </row>
    <row r="25" spans="1:11" x14ac:dyDescent="0.25">
      <c r="A25" s="96" t="s">
        <v>222</v>
      </c>
      <c r="B25" s="96" t="s">
        <v>223</v>
      </c>
      <c r="C25" s="95">
        <v>1</v>
      </c>
      <c r="D25" s="96" t="s">
        <v>187</v>
      </c>
      <c r="E25" s="96" t="s">
        <v>11</v>
      </c>
      <c r="F25" s="95">
        <v>498.77</v>
      </c>
      <c r="G25" s="95">
        <v>4507.84</v>
      </c>
      <c r="H25" s="96" t="s">
        <v>224</v>
      </c>
      <c r="I25" s="96" t="s">
        <v>225</v>
      </c>
      <c r="J25" s="63" t="str">
        <f t="shared" si="1"/>
        <v>Compra</v>
      </c>
      <c r="K25" s="63" t="str">
        <f t="shared" si="0"/>
        <v>NO</v>
      </c>
    </row>
    <row r="26" spans="1:11" x14ac:dyDescent="0.25">
      <c r="A26" s="96" t="s">
        <v>222</v>
      </c>
      <c r="B26" s="96" t="s">
        <v>223</v>
      </c>
      <c r="C26" s="95">
        <v>2</v>
      </c>
      <c r="D26" s="96" t="s">
        <v>231</v>
      </c>
      <c r="E26" s="96" t="s">
        <v>11</v>
      </c>
      <c r="F26" s="95"/>
      <c r="G26" s="95">
        <v>1.05</v>
      </c>
      <c r="H26" s="96" t="s">
        <v>224</v>
      </c>
      <c r="I26" s="96" t="s">
        <v>225</v>
      </c>
      <c r="J26" s="63" t="str">
        <f t="shared" si="1"/>
        <v>Compra</v>
      </c>
      <c r="K26" s="63" t="str">
        <f t="shared" si="0"/>
        <v>SI</v>
      </c>
    </row>
    <row r="27" spans="1:11" x14ac:dyDescent="0.25">
      <c r="A27" s="96" t="s">
        <v>222</v>
      </c>
      <c r="B27" s="96" t="s">
        <v>223</v>
      </c>
      <c r="C27" s="95">
        <v>3</v>
      </c>
      <c r="D27" s="96" t="s">
        <v>251</v>
      </c>
      <c r="E27" s="96" t="s">
        <v>11</v>
      </c>
      <c r="F27" s="95">
        <v>4.99</v>
      </c>
      <c r="G27" s="95">
        <v>55.23</v>
      </c>
      <c r="H27" s="96" t="s">
        <v>224</v>
      </c>
      <c r="I27" s="96" t="s">
        <v>225</v>
      </c>
      <c r="J27" s="63" t="str">
        <f t="shared" si="1"/>
        <v>Compra</v>
      </c>
      <c r="K27" s="63" t="str">
        <f t="shared" si="0"/>
        <v>SI</v>
      </c>
    </row>
    <row r="28" spans="1:11" x14ac:dyDescent="0.25">
      <c r="A28" s="96" t="s">
        <v>222</v>
      </c>
      <c r="B28" s="96" t="s">
        <v>223</v>
      </c>
      <c r="C28" s="95">
        <v>4</v>
      </c>
      <c r="D28" s="96" t="s">
        <v>232</v>
      </c>
      <c r="E28" s="96" t="s">
        <v>11</v>
      </c>
      <c r="F28" s="95">
        <v>3.99</v>
      </c>
      <c r="G28" s="95">
        <v>124.01</v>
      </c>
      <c r="H28" s="96" t="s">
        <v>224</v>
      </c>
      <c r="I28" s="96" t="s">
        <v>225</v>
      </c>
      <c r="J28" s="63" t="str">
        <f t="shared" si="1"/>
        <v>Compra</v>
      </c>
      <c r="K28" s="63" t="str">
        <f t="shared" si="0"/>
        <v>SI</v>
      </c>
    </row>
    <row r="29" spans="1:11" x14ac:dyDescent="0.25">
      <c r="A29" s="96" t="s">
        <v>222</v>
      </c>
      <c r="B29" s="96" t="s">
        <v>223</v>
      </c>
      <c r="C29" s="95">
        <v>5</v>
      </c>
      <c r="D29" s="96" t="s">
        <v>233</v>
      </c>
      <c r="E29" s="96" t="s">
        <v>11</v>
      </c>
      <c r="F29" s="95">
        <v>4.4000000000000004</v>
      </c>
      <c r="G29" s="95">
        <v>28.55</v>
      </c>
      <c r="H29" s="96" t="s">
        <v>224</v>
      </c>
      <c r="I29" s="96" t="s">
        <v>225</v>
      </c>
      <c r="J29" s="63" t="str">
        <f t="shared" si="1"/>
        <v>Compra</v>
      </c>
      <c r="K29" s="63" t="str">
        <f t="shared" si="0"/>
        <v>SI</v>
      </c>
    </row>
    <row r="30" spans="1:11" x14ac:dyDescent="0.25">
      <c r="A30" s="96" t="s">
        <v>222</v>
      </c>
      <c r="B30" s="96" t="s">
        <v>223</v>
      </c>
      <c r="C30" s="95">
        <v>6</v>
      </c>
      <c r="D30" s="96" t="s">
        <v>234</v>
      </c>
      <c r="E30" s="96" t="s">
        <v>11</v>
      </c>
      <c r="F30" s="95"/>
      <c r="G30" s="95">
        <v>15.56</v>
      </c>
      <c r="H30" s="96" t="s">
        <v>224</v>
      </c>
      <c r="I30" s="96" t="s">
        <v>225</v>
      </c>
      <c r="J30" s="63" t="str">
        <f t="shared" si="1"/>
        <v>Compra</v>
      </c>
      <c r="K30" s="63" t="str">
        <f t="shared" si="0"/>
        <v>SI</v>
      </c>
    </row>
    <row r="31" spans="1:11" x14ac:dyDescent="0.25">
      <c r="A31" s="96" t="s">
        <v>222</v>
      </c>
      <c r="B31" s="96" t="s">
        <v>223</v>
      </c>
      <c r="C31" s="95">
        <v>7</v>
      </c>
      <c r="D31" s="96" t="s">
        <v>235</v>
      </c>
      <c r="E31" s="96" t="s">
        <v>11</v>
      </c>
      <c r="F31" s="95"/>
      <c r="G31" s="95">
        <v>76.290000000000006</v>
      </c>
      <c r="H31" s="96" t="s">
        <v>224</v>
      </c>
      <c r="I31" s="96" t="s">
        <v>225</v>
      </c>
      <c r="J31" s="63" t="str">
        <f t="shared" si="1"/>
        <v>Compra</v>
      </c>
      <c r="K31" s="63" t="str">
        <f t="shared" si="0"/>
        <v>SI</v>
      </c>
    </row>
    <row r="32" spans="1:11" x14ac:dyDescent="0.25">
      <c r="A32" s="96" t="s">
        <v>222</v>
      </c>
      <c r="B32" s="96" t="s">
        <v>223</v>
      </c>
      <c r="C32" s="95">
        <v>8</v>
      </c>
      <c r="D32" s="96" t="s">
        <v>236</v>
      </c>
      <c r="E32" s="96" t="s">
        <v>11</v>
      </c>
      <c r="F32" s="95"/>
      <c r="G32" s="95">
        <v>49.48</v>
      </c>
      <c r="H32" s="96" t="s">
        <v>224</v>
      </c>
      <c r="I32" s="96" t="s">
        <v>225</v>
      </c>
      <c r="J32" s="63" t="str">
        <f t="shared" si="1"/>
        <v>Compra</v>
      </c>
      <c r="K32" s="63" t="str">
        <f t="shared" si="0"/>
        <v>SI</v>
      </c>
    </row>
    <row r="33" spans="1:11" x14ac:dyDescent="0.25">
      <c r="A33" s="96" t="s">
        <v>222</v>
      </c>
      <c r="B33" s="96" t="s">
        <v>223</v>
      </c>
      <c r="C33" s="95">
        <v>9</v>
      </c>
      <c r="D33" s="96" t="s">
        <v>237</v>
      </c>
      <c r="E33" s="96" t="s">
        <v>11</v>
      </c>
      <c r="F33" s="95"/>
      <c r="G33" s="95">
        <v>2.04</v>
      </c>
      <c r="H33" s="96" t="s">
        <v>224</v>
      </c>
      <c r="I33" s="96" t="s">
        <v>225</v>
      </c>
      <c r="J33" s="63" t="str">
        <f t="shared" si="1"/>
        <v>Compra</v>
      </c>
      <c r="K33" s="63" t="str">
        <f t="shared" si="0"/>
        <v>SI</v>
      </c>
    </row>
    <row r="34" spans="1:11" x14ac:dyDescent="0.25">
      <c r="A34" s="96" t="s">
        <v>222</v>
      </c>
      <c r="B34" s="96" t="s">
        <v>223</v>
      </c>
      <c r="C34" s="95">
        <v>10</v>
      </c>
      <c r="D34" s="96" t="s">
        <v>238</v>
      </c>
      <c r="E34" s="96" t="s">
        <v>11</v>
      </c>
      <c r="F34" s="95">
        <v>0.08</v>
      </c>
      <c r="G34" s="95">
        <v>22.75</v>
      </c>
      <c r="H34" s="96" t="s">
        <v>224</v>
      </c>
      <c r="I34" s="96" t="s">
        <v>225</v>
      </c>
      <c r="J34" s="63" t="str">
        <f t="shared" si="1"/>
        <v>Compra</v>
      </c>
      <c r="K34" s="63" t="str">
        <f t="shared" si="0"/>
        <v>SI</v>
      </c>
    </row>
    <row r="35" spans="1:11" x14ac:dyDescent="0.25">
      <c r="A35" s="96" t="s">
        <v>222</v>
      </c>
      <c r="B35" s="96" t="s">
        <v>223</v>
      </c>
      <c r="C35" s="95">
        <v>11</v>
      </c>
      <c r="D35" s="96" t="s">
        <v>239</v>
      </c>
      <c r="E35" s="96" t="s">
        <v>11</v>
      </c>
      <c r="F35" s="95"/>
      <c r="G35" s="95">
        <v>67</v>
      </c>
      <c r="H35" s="96" t="s">
        <v>224</v>
      </c>
      <c r="I35" s="96" t="s">
        <v>225</v>
      </c>
      <c r="J35" s="63" t="str">
        <f t="shared" si="1"/>
        <v>Compra</v>
      </c>
      <c r="K35" s="63" t="str">
        <f t="shared" si="0"/>
        <v>SI</v>
      </c>
    </row>
    <row r="36" spans="1:11" x14ac:dyDescent="0.25">
      <c r="A36" s="96" t="s">
        <v>222</v>
      </c>
      <c r="B36" s="96" t="s">
        <v>223</v>
      </c>
      <c r="C36" s="95">
        <v>12</v>
      </c>
      <c r="D36" s="96" t="s">
        <v>240</v>
      </c>
      <c r="E36" s="96" t="s">
        <v>11</v>
      </c>
      <c r="F36" s="95">
        <v>3.55</v>
      </c>
      <c r="G36" s="95">
        <v>33.69</v>
      </c>
      <c r="H36" s="96" t="s">
        <v>224</v>
      </c>
      <c r="I36" s="96" t="s">
        <v>225</v>
      </c>
      <c r="J36" s="63" t="str">
        <f t="shared" si="1"/>
        <v>Compra</v>
      </c>
      <c r="K36" s="63" t="str">
        <f t="shared" si="0"/>
        <v>SI</v>
      </c>
    </row>
    <row r="37" spans="1:11" x14ac:dyDescent="0.25">
      <c r="A37" s="96" t="s">
        <v>222</v>
      </c>
      <c r="B37" s="96" t="s">
        <v>223</v>
      </c>
      <c r="C37" s="95">
        <v>13</v>
      </c>
      <c r="D37" s="96" t="s">
        <v>241</v>
      </c>
      <c r="E37" s="96" t="s">
        <v>11</v>
      </c>
      <c r="F37" s="95"/>
      <c r="G37" s="95">
        <v>4</v>
      </c>
      <c r="H37" s="96" t="s">
        <v>224</v>
      </c>
      <c r="I37" s="96" t="s">
        <v>225</v>
      </c>
      <c r="J37" s="63" t="str">
        <f t="shared" si="1"/>
        <v>Compra</v>
      </c>
      <c r="K37" s="63" t="str">
        <f t="shared" si="0"/>
        <v>SI</v>
      </c>
    </row>
    <row r="38" spans="1:11" x14ac:dyDescent="0.25">
      <c r="A38" s="96" t="s">
        <v>222</v>
      </c>
      <c r="B38" s="96" t="s">
        <v>223</v>
      </c>
      <c r="C38" s="95">
        <v>14</v>
      </c>
      <c r="D38" s="96" t="s">
        <v>256</v>
      </c>
      <c r="E38" s="96" t="s">
        <v>11</v>
      </c>
      <c r="F38" s="95">
        <v>0.3</v>
      </c>
      <c r="G38" s="95">
        <v>13.3</v>
      </c>
      <c r="H38" s="96" t="s">
        <v>224</v>
      </c>
      <c r="I38" s="96" t="s">
        <v>225</v>
      </c>
      <c r="J38" s="63" t="str">
        <f t="shared" si="1"/>
        <v>Compra</v>
      </c>
      <c r="K38" s="63" t="str">
        <f t="shared" si="0"/>
        <v>SI</v>
      </c>
    </row>
    <row r="39" spans="1:11" x14ac:dyDescent="0.25">
      <c r="A39" s="96" t="s">
        <v>222</v>
      </c>
      <c r="B39" s="96" t="s">
        <v>223</v>
      </c>
      <c r="C39" s="95">
        <v>15</v>
      </c>
      <c r="D39" s="96" t="s">
        <v>242</v>
      </c>
      <c r="E39" s="96" t="s">
        <v>11</v>
      </c>
      <c r="F39" s="95"/>
      <c r="G39" s="95">
        <v>65</v>
      </c>
      <c r="H39" s="96" t="s">
        <v>224</v>
      </c>
      <c r="I39" s="96" t="s">
        <v>225</v>
      </c>
      <c r="J39" s="63" t="str">
        <f t="shared" si="1"/>
        <v>Compra</v>
      </c>
      <c r="K39" s="63" t="str">
        <f t="shared" si="0"/>
        <v>SI</v>
      </c>
    </row>
    <row r="40" spans="1:11" x14ac:dyDescent="0.25">
      <c r="A40" s="96" t="s">
        <v>222</v>
      </c>
      <c r="B40" s="96" t="s">
        <v>223</v>
      </c>
      <c r="C40" s="95">
        <v>16</v>
      </c>
      <c r="D40" s="96" t="s">
        <v>230</v>
      </c>
      <c r="E40" s="96" t="s">
        <v>11</v>
      </c>
      <c r="F40" s="95">
        <v>413</v>
      </c>
      <c r="G40" s="95">
        <v>1588.62</v>
      </c>
      <c r="H40" s="96" t="s">
        <v>224</v>
      </c>
      <c r="I40" s="96" t="s">
        <v>225</v>
      </c>
      <c r="J40" s="63" t="str">
        <f t="shared" si="1"/>
        <v>Compra</v>
      </c>
      <c r="K40" s="63" t="str">
        <f t="shared" si="0"/>
        <v>SI</v>
      </c>
    </row>
    <row r="41" spans="1:11" x14ac:dyDescent="0.25">
      <c r="A41" s="96" t="s">
        <v>222</v>
      </c>
      <c r="B41" s="96" t="s">
        <v>223</v>
      </c>
      <c r="C41" s="95">
        <v>17</v>
      </c>
      <c r="D41" s="96" t="s">
        <v>243</v>
      </c>
      <c r="E41" s="96" t="s">
        <v>11</v>
      </c>
      <c r="F41" s="95">
        <v>4.3499999999999996</v>
      </c>
      <c r="G41" s="95">
        <v>234.25</v>
      </c>
      <c r="H41" s="96" t="s">
        <v>224</v>
      </c>
      <c r="I41" s="96" t="s">
        <v>225</v>
      </c>
      <c r="J41" s="63" t="str">
        <f t="shared" si="1"/>
        <v>Compra</v>
      </c>
      <c r="K41" s="63" t="str">
        <f t="shared" si="0"/>
        <v>SI</v>
      </c>
    </row>
    <row r="42" spans="1:11" x14ac:dyDescent="0.25">
      <c r="A42" s="96" t="s">
        <v>222</v>
      </c>
      <c r="B42" s="96" t="s">
        <v>223</v>
      </c>
      <c r="C42" s="95">
        <v>18</v>
      </c>
      <c r="D42" s="96" t="s">
        <v>244</v>
      </c>
      <c r="E42" s="96" t="s">
        <v>11</v>
      </c>
      <c r="F42" s="95">
        <v>16.41</v>
      </c>
      <c r="G42" s="95">
        <v>393.02</v>
      </c>
      <c r="H42" s="96" t="s">
        <v>224</v>
      </c>
      <c r="I42" s="96" t="s">
        <v>225</v>
      </c>
      <c r="J42" s="63" t="str">
        <f t="shared" si="1"/>
        <v>Compra</v>
      </c>
      <c r="K42" s="63" t="str">
        <f t="shared" si="0"/>
        <v>SI</v>
      </c>
    </row>
    <row r="43" spans="1:11" x14ac:dyDescent="0.25">
      <c r="A43" s="96" t="s">
        <v>222</v>
      </c>
      <c r="B43" s="96" t="s">
        <v>223</v>
      </c>
      <c r="C43" s="95">
        <v>19</v>
      </c>
      <c r="D43" s="96" t="s">
        <v>245</v>
      </c>
      <c r="E43" s="96" t="s">
        <v>11</v>
      </c>
      <c r="F43" s="95"/>
      <c r="G43" s="95">
        <v>22</v>
      </c>
      <c r="H43" s="96" t="s">
        <v>224</v>
      </c>
      <c r="I43" s="96" t="s">
        <v>225</v>
      </c>
      <c r="J43" s="63" t="str">
        <f t="shared" si="1"/>
        <v>Compra</v>
      </c>
      <c r="K43" s="63" t="str">
        <f t="shared" si="0"/>
        <v>SI</v>
      </c>
    </row>
    <row r="44" spans="1:11" x14ac:dyDescent="0.25">
      <c r="A44" s="96" t="s">
        <v>222</v>
      </c>
      <c r="B44" s="96" t="s">
        <v>223</v>
      </c>
      <c r="C44" s="95">
        <v>20</v>
      </c>
      <c r="D44" s="96" t="s">
        <v>246</v>
      </c>
      <c r="E44" s="96" t="s">
        <v>11</v>
      </c>
      <c r="F44" s="95"/>
      <c r="G44" s="95">
        <v>7</v>
      </c>
      <c r="H44" s="96" t="s">
        <v>224</v>
      </c>
      <c r="I44" s="96" t="s">
        <v>225</v>
      </c>
      <c r="J44" s="63" t="str">
        <f t="shared" si="1"/>
        <v>Compra</v>
      </c>
      <c r="K44" s="63" t="str">
        <f t="shared" si="0"/>
        <v>SI</v>
      </c>
    </row>
    <row r="45" spans="1:11" x14ac:dyDescent="0.25">
      <c r="A45" s="96" t="s">
        <v>222</v>
      </c>
      <c r="B45" s="96" t="s">
        <v>223</v>
      </c>
      <c r="C45" s="95">
        <v>21</v>
      </c>
      <c r="D45" s="96" t="s">
        <v>247</v>
      </c>
      <c r="E45" s="96" t="s">
        <v>11</v>
      </c>
      <c r="F45" s="95"/>
      <c r="G45" s="95">
        <v>227.01</v>
      </c>
      <c r="H45" s="96" t="s">
        <v>224</v>
      </c>
      <c r="I45" s="96" t="s">
        <v>225</v>
      </c>
      <c r="J45" s="63" t="str">
        <f t="shared" si="1"/>
        <v>Compra</v>
      </c>
      <c r="K45" s="63" t="str">
        <f t="shared" si="0"/>
        <v>SI</v>
      </c>
    </row>
    <row r="46" spans="1:11" x14ac:dyDescent="0.25">
      <c r="A46" s="96" t="s">
        <v>222</v>
      </c>
      <c r="B46" s="96" t="s">
        <v>223</v>
      </c>
      <c r="C46" s="95">
        <v>22</v>
      </c>
      <c r="D46" s="96" t="s">
        <v>248</v>
      </c>
      <c r="E46" s="96" t="s">
        <v>11</v>
      </c>
      <c r="F46" s="95"/>
      <c r="G46" s="95">
        <v>201.95</v>
      </c>
      <c r="H46" s="96" t="s">
        <v>224</v>
      </c>
      <c r="I46" s="96" t="s">
        <v>225</v>
      </c>
      <c r="J46" s="63" t="str">
        <f t="shared" si="1"/>
        <v>Compra</v>
      </c>
      <c r="K46" s="63" t="str">
        <f t="shared" si="0"/>
        <v>SI</v>
      </c>
    </row>
    <row r="47" spans="1:11" x14ac:dyDescent="0.25">
      <c r="A47" s="96" t="s">
        <v>222</v>
      </c>
      <c r="B47" s="96" t="s">
        <v>223</v>
      </c>
      <c r="C47" s="95">
        <v>23</v>
      </c>
      <c r="D47" s="96" t="s">
        <v>228</v>
      </c>
      <c r="E47" s="96" t="s">
        <v>11</v>
      </c>
      <c r="F47" s="95">
        <v>47.71</v>
      </c>
      <c r="G47" s="95">
        <v>970.35</v>
      </c>
      <c r="H47" s="96" t="s">
        <v>224</v>
      </c>
      <c r="I47" s="96" t="s">
        <v>225</v>
      </c>
      <c r="J47" s="63" t="str">
        <f t="shared" si="1"/>
        <v>Compra</v>
      </c>
      <c r="K47" s="63" t="str">
        <f t="shared" si="0"/>
        <v>SI</v>
      </c>
    </row>
    <row r="48" spans="1:11" x14ac:dyDescent="0.25">
      <c r="A48" s="96" t="s">
        <v>222</v>
      </c>
      <c r="B48" s="96" t="s">
        <v>223</v>
      </c>
      <c r="C48" s="95">
        <v>24</v>
      </c>
      <c r="D48" s="96" t="s">
        <v>249</v>
      </c>
      <c r="E48" s="96" t="s">
        <v>11</v>
      </c>
      <c r="F48" s="95"/>
      <c r="G48" s="95">
        <v>288.75</v>
      </c>
      <c r="H48" s="96" t="s">
        <v>224</v>
      </c>
      <c r="I48" s="96" t="s">
        <v>225</v>
      </c>
      <c r="J48" s="63" t="str">
        <f t="shared" si="1"/>
        <v>Compra</v>
      </c>
      <c r="K48" s="63" t="str">
        <f t="shared" si="0"/>
        <v>SI</v>
      </c>
    </row>
    <row r="49" spans="1:11" x14ac:dyDescent="0.25">
      <c r="A49" s="96" t="s">
        <v>222</v>
      </c>
      <c r="B49" s="96" t="s">
        <v>223</v>
      </c>
      <c r="C49" s="95">
        <v>25</v>
      </c>
      <c r="D49" s="96" t="s">
        <v>250</v>
      </c>
      <c r="E49" s="96" t="s">
        <v>11</v>
      </c>
      <c r="F49" s="95"/>
      <c r="G49" s="95">
        <v>16.97</v>
      </c>
      <c r="H49" s="96" t="s">
        <v>224</v>
      </c>
      <c r="I49" s="96" t="s">
        <v>225</v>
      </c>
      <c r="J49" s="63" t="str">
        <f t="shared" si="1"/>
        <v>Compra</v>
      </c>
      <c r="K49" s="63" t="str">
        <f t="shared" si="0"/>
        <v>SI</v>
      </c>
    </row>
    <row r="50" spans="1:11" x14ac:dyDescent="0.25">
      <c r="A50" s="96" t="s">
        <v>222</v>
      </c>
      <c r="B50" s="96" t="s">
        <v>223</v>
      </c>
      <c r="C50" s="95">
        <v>26</v>
      </c>
      <c r="D50" s="96" t="s">
        <v>189</v>
      </c>
      <c r="E50" s="96" t="s">
        <v>11</v>
      </c>
      <c r="F50" s="95">
        <v>702.24</v>
      </c>
      <c r="G50" s="95">
        <v>6828.85</v>
      </c>
      <c r="H50" s="96" t="s">
        <v>224</v>
      </c>
      <c r="I50" s="96" t="s">
        <v>225</v>
      </c>
      <c r="J50" s="63" t="str">
        <f t="shared" si="1"/>
        <v>Venta</v>
      </c>
      <c r="K50" s="63" t="str">
        <f t="shared" si="0"/>
        <v>NO</v>
      </c>
    </row>
    <row r="51" spans="1:11" x14ac:dyDescent="0.25">
      <c r="A51" s="96" t="s">
        <v>222</v>
      </c>
      <c r="B51" s="96" t="s">
        <v>223</v>
      </c>
      <c r="C51" s="95">
        <v>27</v>
      </c>
      <c r="D51" s="96" t="s">
        <v>231</v>
      </c>
      <c r="E51" s="96" t="s">
        <v>11</v>
      </c>
      <c r="F51" s="95">
        <v>0.33</v>
      </c>
      <c r="G51" s="95">
        <v>9.17</v>
      </c>
      <c r="H51" s="96" t="s">
        <v>224</v>
      </c>
      <c r="I51" s="96" t="s">
        <v>225</v>
      </c>
      <c r="J51" s="63" t="str">
        <f t="shared" si="1"/>
        <v>Venta</v>
      </c>
      <c r="K51" s="63" t="str">
        <f t="shared" si="0"/>
        <v>SI</v>
      </c>
    </row>
    <row r="52" spans="1:11" x14ac:dyDescent="0.25">
      <c r="A52" s="96" t="s">
        <v>222</v>
      </c>
      <c r="B52" s="96" t="s">
        <v>223</v>
      </c>
      <c r="C52" s="95">
        <v>28</v>
      </c>
      <c r="D52" s="96" t="s">
        <v>251</v>
      </c>
      <c r="E52" s="96" t="s">
        <v>11</v>
      </c>
      <c r="F52" s="95">
        <v>5.78</v>
      </c>
      <c r="G52" s="95">
        <v>72.94</v>
      </c>
      <c r="H52" s="96" t="s">
        <v>224</v>
      </c>
      <c r="I52" s="96" t="s">
        <v>225</v>
      </c>
      <c r="J52" s="63" t="str">
        <f t="shared" si="1"/>
        <v>Venta</v>
      </c>
      <c r="K52" s="63" t="str">
        <f t="shared" si="0"/>
        <v>SI</v>
      </c>
    </row>
    <row r="53" spans="1:11" x14ac:dyDescent="0.25">
      <c r="A53" s="96" t="s">
        <v>222</v>
      </c>
      <c r="B53" s="96" t="s">
        <v>223</v>
      </c>
      <c r="C53" s="95">
        <v>29</v>
      </c>
      <c r="D53" s="96" t="s">
        <v>232</v>
      </c>
      <c r="E53" s="96" t="s">
        <v>11</v>
      </c>
      <c r="F53" s="95">
        <v>8.1999999999999993</v>
      </c>
      <c r="G53" s="95">
        <v>173.99</v>
      </c>
      <c r="H53" s="96" t="s">
        <v>224</v>
      </c>
      <c r="I53" s="96" t="s">
        <v>225</v>
      </c>
      <c r="J53" s="63" t="str">
        <f t="shared" si="1"/>
        <v>Venta</v>
      </c>
      <c r="K53" s="63" t="str">
        <f t="shared" si="0"/>
        <v>SI</v>
      </c>
    </row>
    <row r="54" spans="1:11" x14ac:dyDescent="0.25">
      <c r="A54" s="96" t="s">
        <v>222</v>
      </c>
      <c r="B54" s="96" t="s">
        <v>223</v>
      </c>
      <c r="C54" s="95">
        <v>30</v>
      </c>
      <c r="D54" s="96" t="s">
        <v>252</v>
      </c>
      <c r="E54" s="96" t="s">
        <v>11</v>
      </c>
      <c r="F54" s="95"/>
      <c r="G54" s="95">
        <v>4.8600000000000003</v>
      </c>
      <c r="H54" s="96" t="s">
        <v>224</v>
      </c>
      <c r="I54" s="96" t="s">
        <v>225</v>
      </c>
      <c r="J54" s="63" t="str">
        <f t="shared" si="1"/>
        <v>Venta</v>
      </c>
      <c r="K54" s="63" t="str">
        <f t="shared" si="0"/>
        <v>SI</v>
      </c>
    </row>
    <row r="55" spans="1:11" x14ac:dyDescent="0.25">
      <c r="A55" s="96" t="s">
        <v>222</v>
      </c>
      <c r="B55" s="96" t="s">
        <v>223</v>
      </c>
      <c r="C55" s="95">
        <v>31</v>
      </c>
      <c r="D55" s="96" t="s">
        <v>233</v>
      </c>
      <c r="E55" s="96" t="s">
        <v>11</v>
      </c>
      <c r="F55" s="95">
        <v>7.15</v>
      </c>
      <c r="G55" s="95">
        <v>53.88</v>
      </c>
      <c r="H55" s="96" t="s">
        <v>224</v>
      </c>
      <c r="I55" s="96" t="s">
        <v>225</v>
      </c>
      <c r="J55" s="63" t="str">
        <f t="shared" si="1"/>
        <v>Venta</v>
      </c>
      <c r="K55" s="63" t="str">
        <f t="shared" si="0"/>
        <v>SI</v>
      </c>
    </row>
    <row r="56" spans="1:11" x14ac:dyDescent="0.25">
      <c r="A56" s="96" t="s">
        <v>222</v>
      </c>
      <c r="B56" s="96" t="s">
        <v>223</v>
      </c>
      <c r="C56" s="95">
        <v>32</v>
      </c>
      <c r="D56" s="96" t="s">
        <v>234</v>
      </c>
      <c r="E56" s="96" t="s">
        <v>11</v>
      </c>
      <c r="F56" s="95">
        <v>0.47</v>
      </c>
      <c r="G56" s="95">
        <v>23.29</v>
      </c>
      <c r="H56" s="96" t="s">
        <v>224</v>
      </c>
      <c r="I56" s="96" t="s">
        <v>225</v>
      </c>
      <c r="J56" s="63" t="str">
        <f t="shared" si="1"/>
        <v>Venta</v>
      </c>
      <c r="K56" s="63" t="str">
        <f t="shared" si="0"/>
        <v>SI</v>
      </c>
    </row>
    <row r="57" spans="1:11" x14ac:dyDescent="0.25">
      <c r="A57" s="96" t="s">
        <v>222</v>
      </c>
      <c r="B57" s="96" t="s">
        <v>223</v>
      </c>
      <c r="C57" s="95">
        <v>33</v>
      </c>
      <c r="D57" s="96" t="s">
        <v>235</v>
      </c>
      <c r="E57" s="96" t="s">
        <v>11</v>
      </c>
      <c r="F57" s="95"/>
      <c r="G57" s="95">
        <v>124.42</v>
      </c>
      <c r="H57" s="96" t="s">
        <v>224</v>
      </c>
      <c r="I57" s="96" t="s">
        <v>225</v>
      </c>
      <c r="J57" s="63" t="str">
        <f t="shared" si="1"/>
        <v>Venta</v>
      </c>
      <c r="K57" s="63" t="str">
        <f t="shared" si="0"/>
        <v>SI</v>
      </c>
    </row>
    <row r="58" spans="1:11" x14ac:dyDescent="0.25">
      <c r="A58" s="96" t="s">
        <v>222</v>
      </c>
      <c r="B58" s="96" t="s">
        <v>223</v>
      </c>
      <c r="C58" s="95">
        <v>34</v>
      </c>
      <c r="D58" s="96" t="s">
        <v>236</v>
      </c>
      <c r="E58" s="96" t="s">
        <v>11</v>
      </c>
      <c r="F58" s="95">
        <v>0.7</v>
      </c>
      <c r="G58" s="95">
        <v>14.4</v>
      </c>
      <c r="H58" s="96" t="s">
        <v>224</v>
      </c>
      <c r="I58" s="96" t="s">
        <v>225</v>
      </c>
      <c r="J58" s="63" t="str">
        <f t="shared" si="1"/>
        <v>Venta</v>
      </c>
      <c r="K58" s="63" t="str">
        <f t="shared" si="0"/>
        <v>SI</v>
      </c>
    </row>
    <row r="59" spans="1:11" x14ac:dyDescent="0.25">
      <c r="A59" s="96" t="s">
        <v>222</v>
      </c>
      <c r="B59" s="96" t="s">
        <v>223</v>
      </c>
      <c r="C59" s="95">
        <v>35</v>
      </c>
      <c r="D59" s="96" t="s">
        <v>229</v>
      </c>
      <c r="E59" s="96" t="s">
        <v>11</v>
      </c>
      <c r="F59" s="95">
        <v>151.93</v>
      </c>
      <c r="G59" s="95">
        <v>1365.67</v>
      </c>
      <c r="H59" s="96" t="s">
        <v>224</v>
      </c>
      <c r="I59" s="96" t="s">
        <v>225</v>
      </c>
      <c r="J59" s="63" t="str">
        <f t="shared" si="1"/>
        <v>Venta</v>
      </c>
      <c r="K59" s="63" t="str">
        <f t="shared" si="0"/>
        <v>SI</v>
      </c>
    </row>
    <row r="60" spans="1:11" x14ac:dyDescent="0.25">
      <c r="A60" s="96" t="s">
        <v>222</v>
      </c>
      <c r="B60" s="96" t="s">
        <v>223</v>
      </c>
      <c r="C60" s="95">
        <v>36</v>
      </c>
      <c r="D60" s="96" t="s">
        <v>238</v>
      </c>
      <c r="E60" s="96" t="s">
        <v>11</v>
      </c>
      <c r="F60" s="95"/>
      <c r="G60" s="95">
        <v>13</v>
      </c>
      <c r="H60" s="96" t="s">
        <v>224</v>
      </c>
      <c r="I60" s="96" t="s">
        <v>225</v>
      </c>
      <c r="J60" s="63" t="str">
        <f t="shared" si="1"/>
        <v>Venta</v>
      </c>
      <c r="K60" s="63" t="str">
        <f t="shared" si="0"/>
        <v>SI</v>
      </c>
    </row>
    <row r="61" spans="1:11" x14ac:dyDescent="0.25">
      <c r="A61" s="96" t="s">
        <v>222</v>
      </c>
      <c r="B61" s="96" t="s">
        <v>223</v>
      </c>
      <c r="C61" s="95">
        <v>37</v>
      </c>
      <c r="D61" s="96" t="s">
        <v>239</v>
      </c>
      <c r="E61" s="96" t="s">
        <v>11</v>
      </c>
      <c r="F61" s="95">
        <v>0.1</v>
      </c>
      <c r="G61" s="95">
        <v>78.099999999999994</v>
      </c>
      <c r="H61" s="96" t="s">
        <v>224</v>
      </c>
      <c r="I61" s="96" t="s">
        <v>225</v>
      </c>
      <c r="J61" s="63" t="str">
        <f t="shared" si="1"/>
        <v>Venta</v>
      </c>
      <c r="K61" s="63" t="str">
        <f t="shared" si="0"/>
        <v>SI</v>
      </c>
    </row>
    <row r="62" spans="1:11" x14ac:dyDescent="0.25">
      <c r="A62" s="96" t="s">
        <v>222</v>
      </c>
      <c r="B62" s="96" t="s">
        <v>223</v>
      </c>
      <c r="C62" s="95">
        <v>38</v>
      </c>
      <c r="D62" s="96" t="s">
        <v>255</v>
      </c>
      <c r="E62" s="96" t="s">
        <v>11</v>
      </c>
      <c r="F62" s="95"/>
      <c r="G62" s="95">
        <v>88.43</v>
      </c>
      <c r="H62" s="96" t="s">
        <v>224</v>
      </c>
      <c r="I62" s="96" t="s">
        <v>225</v>
      </c>
      <c r="J62" s="63" t="str">
        <f t="shared" si="1"/>
        <v>Venta</v>
      </c>
      <c r="K62" s="63" t="str">
        <f t="shared" si="0"/>
        <v>SI</v>
      </c>
    </row>
    <row r="63" spans="1:11" x14ac:dyDescent="0.25">
      <c r="A63" s="96" t="s">
        <v>222</v>
      </c>
      <c r="B63" s="96" t="s">
        <v>223</v>
      </c>
      <c r="C63" s="95">
        <v>39</v>
      </c>
      <c r="D63" s="96" t="s">
        <v>240</v>
      </c>
      <c r="E63" s="96" t="s">
        <v>11</v>
      </c>
      <c r="F63" s="95">
        <v>3</v>
      </c>
      <c r="G63" s="95">
        <v>30</v>
      </c>
      <c r="H63" s="96" t="s">
        <v>224</v>
      </c>
      <c r="I63" s="96" t="s">
        <v>225</v>
      </c>
      <c r="J63" s="63" t="str">
        <f t="shared" si="1"/>
        <v>Venta</v>
      </c>
      <c r="K63" s="63" t="str">
        <f t="shared" si="0"/>
        <v>SI</v>
      </c>
    </row>
    <row r="64" spans="1:11" x14ac:dyDescent="0.25">
      <c r="A64" s="96" t="s">
        <v>222</v>
      </c>
      <c r="B64" s="96" t="s">
        <v>223</v>
      </c>
      <c r="C64" s="95">
        <v>40</v>
      </c>
      <c r="D64" s="96" t="s">
        <v>241</v>
      </c>
      <c r="E64" s="96" t="s">
        <v>11</v>
      </c>
      <c r="F64" s="95">
        <v>0.1</v>
      </c>
      <c r="G64" s="95">
        <v>11.71</v>
      </c>
      <c r="H64" s="96" t="s">
        <v>224</v>
      </c>
      <c r="I64" s="96" t="s">
        <v>225</v>
      </c>
      <c r="J64" s="63" t="str">
        <f t="shared" si="1"/>
        <v>Venta</v>
      </c>
      <c r="K64" s="63" t="str">
        <f t="shared" si="0"/>
        <v>SI</v>
      </c>
    </row>
    <row r="65" spans="1:11" x14ac:dyDescent="0.25">
      <c r="A65" s="96" t="s">
        <v>222</v>
      </c>
      <c r="B65" s="96" t="s">
        <v>223</v>
      </c>
      <c r="C65" s="95">
        <v>41</v>
      </c>
      <c r="D65" s="96" t="s">
        <v>256</v>
      </c>
      <c r="E65" s="96" t="s">
        <v>11</v>
      </c>
      <c r="F65" s="95">
        <v>0.3</v>
      </c>
      <c r="G65" s="95">
        <v>14.2</v>
      </c>
      <c r="H65" s="96" t="s">
        <v>224</v>
      </c>
      <c r="I65" s="96" t="s">
        <v>225</v>
      </c>
      <c r="J65" s="63" t="str">
        <f t="shared" si="1"/>
        <v>Venta</v>
      </c>
      <c r="K65" s="63" t="str">
        <f t="shared" si="0"/>
        <v>SI</v>
      </c>
    </row>
    <row r="66" spans="1:11" x14ac:dyDescent="0.25">
      <c r="A66" s="96" t="s">
        <v>222</v>
      </c>
      <c r="B66" s="96" t="s">
        <v>223</v>
      </c>
      <c r="C66" s="95">
        <v>42</v>
      </c>
      <c r="D66" s="96" t="s">
        <v>257</v>
      </c>
      <c r="E66" s="96" t="s">
        <v>11</v>
      </c>
      <c r="F66" s="95">
        <v>0.25</v>
      </c>
      <c r="G66" s="95">
        <v>3.25</v>
      </c>
      <c r="H66" s="96" t="s">
        <v>224</v>
      </c>
      <c r="I66" s="96" t="s">
        <v>225</v>
      </c>
      <c r="J66" s="63" t="str">
        <f t="shared" si="1"/>
        <v>Venta</v>
      </c>
      <c r="K66" s="63" t="str">
        <f t="shared" si="0"/>
        <v>SI</v>
      </c>
    </row>
    <row r="67" spans="1:11" x14ac:dyDescent="0.25">
      <c r="A67" s="96" t="s">
        <v>222</v>
      </c>
      <c r="B67" s="96" t="s">
        <v>223</v>
      </c>
      <c r="C67" s="95">
        <v>43</v>
      </c>
      <c r="D67" s="96" t="s">
        <v>242</v>
      </c>
      <c r="E67" s="96" t="s">
        <v>11</v>
      </c>
      <c r="F67" s="95"/>
      <c r="G67" s="95">
        <v>65.099999999999994</v>
      </c>
      <c r="H67" s="96" t="s">
        <v>224</v>
      </c>
      <c r="I67" s="96" t="s">
        <v>225</v>
      </c>
      <c r="J67" s="63" t="str">
        <f t="shared" ref="J67:J130" si="2">+IF(D67="WNMC","Compra",IF(D67="WNMV","Venta",IF(D67="WEMC","Compra",IF(D67="WEMV","Venta",IF(D67="WENV","Venta",IF(D67="WENC","Compra",J66))))))</f>
        <v>Venta</v>
      </c>
      <c r="K67" s="63" t="str">
        <f t="shared" ref="K67:K130" si="3">+IF(D67="WNMC","NO",IF(D67="WNMV","NO",IF(D67="WEMC","NO",IF(D67="WEMV","NO",IF(D67="WENV","NO",IF(D67="WENC","NO","SI"))))))</f>
        <v>SI</v>
      </c>
    </row>
    <row r="68" spans="1:11" x14ac:dyDescent="0.25">
      <c r="A68" s="96" t="s">
        <v>222</v>
      </c>
      <c r="B68" s="96" t="s">
        <v>223</v>
      </c>
      <c r="C68" s="95">
        <v>44</v>
      </c>
      <c r="D68" s="96" t="s">
        <v>230</v>
      </c>
      <c r="E68" s="96" t="s">
        <v>11</v>
      </c>
      <c r="F68" s="95">
        <v>340.78</v>
      </c>
      <c r="G68" s="95">
        <v>2174.9699999999998</v>
      </c>
      <c r="H68" s="96" t="s">
        <v>224</v>
      </c>
      <c r="I68" s="96" t="s">
        <v>225</v>
      </c>
      <c r="J68" s="63" t="str">
        <f t="shared" si="2"/>
        <v>Venta</v>
      </c>
      <c r="K68" s="63" t="str">
        <f t="shared" si="3"/>
        <v>SI</v>
      </c>
    </row>
    <row r="69" spans="1:11" x14ac:dyDescent="0.25">
      <c r="A69" s="96" t="s">
        <v>222</v>
      </c>
      <c r="B69" s="96" t="s">
        <v>223</v>
      </c>
      <c r="C69" s="95">
        <v>45</v>
      </c>
      <c r="D69" s="96" t="s">
        <v>243</v>
      </c>
      <c r="E69" s="96" t="s">
        <v>11</v>
      </c>
      <c r="F69" s="95">
        <v>4</v>
      </c>
      <c r="G69" s="95">
        <v>168.54</v>
      </c>
      <c r="H69" s="96" t="s">
        <v>224</v>
      </c>
      <c r="I69" s="96" t="s">
        <v>225</v>
      </c>
      <c r="J69" s="63" t="str">
        <f t="shared" si="2"/>
        <v>Venta</v>
      </c>
      <c r="K69" s="63" t="str">
        <f t="shared" si="3"/>
        <v>SI</v>
      </c>
    </row>
    <row r="70" spans="1:11" x14ac:dyDescent="0.25">
      <c r="A70" s="96" t="s">
        <v>222</v>
      </c>
      <c r="B70" s="96" t="s">
        <v>223</v>
      </c>
      <c r="C70" s="95">
        <v>46</v>
      </c>
      <c r="D70" s="96" t="s">
        <v>244</v>
      </c>
      <c r="E70" s="96" t="s">
        <v>11</v>
      </c>
      <c r="F70" s="95">
        <v>101.08</v>
      </c>
      <c r="G70" s="95">
        <v>589.26</v>
      </c>
      <c r="H70" s="96" t="s">
        <v>224</v>
      </c>
      <c r="I70" s="96" t="s">
        <v>225</v>
      </c>
      <c r="J70" s="63" t="str">
        <f t="shared" si="2"/>
        <v>Venta</v>
      </c>
      <c r="K70" s="63" t="str">
        <f t="shared" si="3"/>
        <v>SI</v>
      </c>
    </row>
    <row r="71" spans="1:11" x14ac:dyDescent="0.25">
      <c r="A71" s="96" t="s">
        <v>222</v>
      </c>
      <c r="B71" s="96" t="s">
        <v>223</v>
      </c>
      <c r="C71" s="95">
        <v>47</v>
      </c>
      <c r="D71" s="96" t="s">
        <v>245</v>
      </c>
      <c r="E71" s="96" t="s">
        <v>11</v>
      </c>
      <c r="F71" s="95"/>
      <c r="G71" s="95">
        <v>18</v>
      </c>
      <c r="H71" s="96" t="s">
        <v>224</v>
      </c>
      <c r="I71" s="96" t="s">
        <v>225</v>
      </c>
      <c r="J71" s="63" t="str">
        <f t="shared" si="2"/>
        <v>Venta</v>
      </c>
      <c r="K71" s="63" t="str">
        <f t="shared" si="3"/>
        <v>SI</v>
      </c>
    </row>
    <row r="72" spans="1:11" x14ac:dyDescent="0.25">
      <c r="A72" s="96" t="s">
        <v>222</v>
      </c>
      <c r="B72" s="96" t="s">
        <v>223</v>
      </c>
      <c r="C72" s="95">
        <v>48</v>
      </c>
      <c r="D72" s="96" t="s">
        <v>246</v>
      </c>
      <c r="E72" s="96" t="s">
        <v>11</v>
      </c>
      <c r="F72" s="95">
        <v>13.53</v>
      </c>
      <c r="G72" s="95">
        <v>73.77</v>
      </c>
      <c r="H72" s="96" t="s">
        <v>224</v>
      </c>
      <c r="I72" s="96" t="s">
        <v>225</v>
      </c>
      <c r="J72" s="63" t="str">
        <f t="shared" si="2"/>
        <v>Venta</v>
      </c>
      <c r="K72" s="63" t="str">
        <f t="shared" si="3"/>
        <v>SI</v>
      </c>
    </row>
    <row r="73" spans="1:11" x14ac:dyDescent="0.25">
      <c r="A73" s="96" t="s">
        <v>222</v>
      </c>
      <c r="B73" s="96" t="s">
        <v>223</v>
      </c>
      <c r="C73" s="95">
        <v>49</v>
      </c>
      <c r="D73" s="96" t="s">
        <v>247</v>
      </c>
      <c r="E73" s="96" t="s">
        <v>11</v>
      </c>
      <c r="F73" s="95">
        <v>0.5</v>
      </c>
      <c r="G73" s="95">
        <v>329.91</v>
      </c>
      <c r="H73" s="96" t="s">
        <v>224</v>
      </c>
      <c r="I73" s="96" t="s">
        <v>225</v>
      </c>
      <c r="J73" s="63" t="str">
        <f t="shared" si="2"/>
        <v>Venta</v>
      </c>
      <c r="K73" s="63" t="str">
        <f t="shared" si="3"/>
        <v>SI</v>
      </c>
    </row>
    <row r="74" spans="1:11" x14ac:dyDescent="0.25">
      <c r="A74" s="96" t="s">
        <v>222</v>
      </c>
      <c r="B74" s="96" t="s">
        <v>223</v>
      </c>
      <c r="C74" s="95">
        <v>50</v>
      </c>
      <c r="D74" s="96" t="s">
        <v>248</v>
      </c>
      <c r="E74" s="96" t="s">
        <v>11</v>
      </c>
      <c r="F74" s="95">
        <v>0.1</v>
      </c>
      <c r="G74" s="95">
        <v>116.5</v>
      </c>
      <c r="H74" s="96" t="s">
        <v>224</v>
      </c>
      <c r="I74" s="96" t="s">
        <v>225</v>
      </c>
      <c r="J74" s="63" t="str">
        <f t="shared" si="2"/>
        <v>Venta</v>
      </c>
      <c r="K74" s="63" t="str">
        <f t="shared" si="3"/>
        <v>SI</v>
      </c>
    </row>
    <row r="75" spans="1:11" x14ac:dyDescent="0.25">
      <c r="A75" s="96" t="s">
        <v>222</v>
      </c>
      <c r="B75" s="96" t="s">
        <v>223</v>
      </c>
      <c r="C75" s="95">
        <v>51</v>
      </c>
      <c r="D75" s="96" t="s">
        <v>228</v>
      </c>
      <c r="E75" s="96" t="s">
        <v>11</v>
      </c>
      <c r="F75" s="95">
        <v>61.66</v>
      </c>
      <c r="G75" s="95">
        <v>961.01</v>
      </c>
      <c r="H75" s="96" t="s">
        <v>224</v>
      </c>
      <c r="I75" s="96" t="s">
        <v>225</v>
      </c>
      <c r="J75" s="63" t="str">
        <f t="shared" si="2"/>
        <v>Venta</v>
      </c>
      <c r="K75" s="63" t="str">
        <f t="shared" si="3"/>
        <v>SI</v>
      </c>
    </row>
    <row r="76" spans="1:11" x14ac:dyDescent="0.25">
      <c r="A76" s="96" t="s">
        <v>222</v>
      </c>
      <c r="B76" s="96" t="s">
        <v>223</v>
      </c>
      <c r="C76" s="95">
        <v>52</v>
      </c>
      <c r="D76" s="96" t="s">
        <v>249</v>
      </c>
      <c r="E76" s="96" t="s">
        <v>11</v>
      </c>
      <c r="F76" s="95">
        <v>1.8</v>
      </c>
      <c r="G76" s="95">
        <v>245.33</v>
      </c>
      <c r="H76" s="96" t="s">
        <v>224</v>
      </c>
      <c r="I76" s="96" t="s">
        <v>225</v>
      </c>
      <c r="J76" s="63" t="str">
        <f t="shared" si="2"/>
        <v>Venta</v>
      </c>
      <c r="K76" s="63" t="str">
        <f t="shared" si="3"/>
        <v>SI</v>
      </c>
    </row>
    <row r="77" spans="1:11" x14ac:dyDescent="0.25">
      <c r="A77" s="96" t="s">
        <v>222</v>
      </c>
      <c r="B77" s="96" t="s">
        <v>223</v>
      </c>
      <c r="C77" s="95">
        <v>53</v>
      </c>
      <c r="D77" s="96" t="s">
        <v>250</v>
      </c>
      <c r="E77" s="96" t="s">
        <v>11</v>
      </c>
      <c r="F77" s="95">
        <v>0.49</v>
      </c>
      <c r="G77" s="95">
        <v>5.15</v>
      </c>
      <c r="H77" s="96" t="s">
        <v>224</v>
      </c>
      <c r="I77" s="96" t="s">
        <v>225</v>
      </c>
      <c r="J77" s="63" t="str">
        <f t="shared" si="2"/>
        <v>Venta</v>
      </c>
      <c r="K77" s="63" t="str">
        <f t="shared" si="3"/>
        <v>SI</v>
      </c>
    </row>
    <row r="78" spans="1:11" x14ac:dyDescent="0.25">
      <c r="A78" s="96" t="s">
        <v>222</v>
      </c>
      <c r="B78" s="96" t="s">
        <v>223</v>
      </c>
      <c r="C78" s="95">
        <v>54</v>
      </c>
      <c r="D78" s="96" t="s">
        <v>192</v>
      </c>
      <c r="E78" s="96" t="s">
        <v>11</v>
      </c>
      <c r="F78" s="95">
        <v>682.03</v>
      </c>
      <c r="G78" s="95">
        <v>2096.5</v>
      </c>
      <c r="H78" s="96" t="s">
        <v>224</v>
      </c>
      <c r="I78" s="96" t="s">
        <v>225</v>
      </c>
      <c r="J78" s="63" t="str">
        <f t="shared" si="2"/>
        <v>Venta</v>
      </c>
      <c r="K78" s="63" t="str">
        <f t="shared" si="3"/>
        <v>NO</v>
      </c>
    </row>
    <row r="79" spans="1:11" x14ac:dyDescent="0.25">
      <c r="A79" s="96" t="s">
        <v>222</v>
      </c>
      <c r="B79" s="96" t="s">
        <v>223</v>
      </c>
      <c r="C79" s="95">
        <v>55</v>
      </c>
      <c r="D79" s="96" t="s">
        <v>226</v>
      </c>
      <c r="E79" s="96" t="s">
        <v>11</v>
      </c>
      <c r="F79" s="95">
        <v>682.03</v>
      </c>
      <c r="G79" s="95">
        <v>2096.5</v>
      </c>
      <c r="H79" s="96" t="s">
        <v>224</v>
      </c>
      <c r="I79" s="96" t="s">
        <v>225</v>
      </c>
      <c r="J79" s="63" t="str">
        <f t="shared" si="2"/>
        <v>Venta</v>
      </c>
      <c r="K79" s="63" t="str">
        <f t="shared" si="3"/>
        <v>SI</v>
      </c>
    </row>
    <row r="80" spans="1:11" x14ac:dyDescent="0.25">
      <c r="A80" s="96" t="s">
        <v>234</v>
      </c>
      <c r="B80" s="96" t="s">
        <v>223</v>
      </c>
      <c r="C80" s="95">
        <v>56</v>
      </c>
      <c r="D80" s="96" t="s">
        <v>187</v>
      </c>
      <c r="E80" s="96" t="s">
        <v>11</v>
      </c>
      <c r="F80" s="95"/>
      <c r="G80" s="95">
        <v>29.02</v>
      </c>
      <c r="H80" s="96" t="s">
        <v>224</v>
      </c>
      <c r="I80" s="96" t="s">
        <v>225</v>
      </c>
      <c r="J80" s="63" t="str">
        <f t="shared" si="2"/>
        <v>Compra</v>
      </c>
      <c r="K80" s="63" t="str">
        <f t="shared" si="3"/>
        <v>NO</v>
      </c>
    </row>
    <row r="81" spans="1:11" x14ac:dyDescent="0.25">
      <c r="A81" s="96" t="s">
        <v>234</v>
      </c>
      <c r="B81" s="96" t="s">
        <v>223</v>
      </c>
      <c r="C81" s="95">
        <v>57</v>
      </c>
      <c r="D81" s="96" t="s">
        <v>222</v>
      </c>
      <c r="E81" s="96" t="s">
        <v>11</v>
      </c>
      <c r="F81" s="95"/>
      <c r="G81" s="95">
        <v>29.02</v>
      </c>
      <c r="H81" s="96" t="s">
        <v>224</v>
      </c>
      <c r="I81" s="96" t="s">
        <v>225</v>
      </c>
      <c r="J81" s="63" t="str">
        <f t="shared" si="2"/>
        <v>Compra</v>
      </c>
      <c r="K81" s="63" t="str">
        <f t="shared" si="3"/>
        <v>SI</v>
      </c>
    </row>
    <row r="82" spans="1:11" x14ac:dyDescent="0.25">
      <c r="A82" s="96" t="s">
        <v>234</v>
      </c>
      <c r="B82" s="96" t="s">
        <v>223</v>
      </c>
      <c r="C82" s="95">
        <v>58</v>
      </c>
      <c r="D82" s="96" t="s">
        <v>189</v>
      </c>
      <c r="E82" s="96" t="s">
        <v>11</v>
      </c>
      <c r="F82" s="95"/>
      <c r="G82" s="95">
        <v>75.11</v>
      </c>
      <c r="H82" s="96" t="s">
        <v>224</v>
      </c>
      <c r="I82" s="96" t="s">
        <v>225</v>
      </c>
      <c r="J82" s="63" t="str">
        <f t="shared" si="2"/>
        <v>Venta</v>
      </c>
      <c r="K82" s="63" t="str">
        <f t="shared" si="3"/>
        <v>NO</v>
      </c>
    </row>
    <row r="83" spans="1:11" x14ac:dyDescent="0.25">
      <c r="A83" s="96" t="s">
        <v>234</v>
      </c>
      <c r="B83" s="96" t="s">
        <v>223</v>
      </c>
      <c r="C83" s="95">
        <v>59</v>
      </c>
      <c r="D83" s="96" t="s">
        <v>222</v>
      </c>
      <c r="E83" s="96" t="s">
        <v>11</v>
      </c>
      <c r="F83" s="95"/>
      <c r="G83" s="95">
        <v>75.11</v>
      </c>
      <c r="H83" s="96" t="s">
        <v>224</v>
      </c>
      <c r="I83" s="96" t="s">
        <v>225</v>
      </c>
      <c r="J83" s="63" t="str">
        <f t="shared" si="2"/>
        <v>Venta</v>
      </c>
      <c r="K83" s="63" t="str">
        <f t="shared" si="3"/>
        <v>SI</v>
      </c>
    </row>
    <row r="84" spans="1:11" x14ac:dyDescent="0.25">
      <c r="A84" s="96" t="s">
        <v>254</v>
      </c>
      <c r="B84" s="96" t="s">
        <v>223</v>
      </c>
      <c r="C84" s="95">
        <v>60</v>
      </c>
      <c r="D84" s="96" t="s">
        <v>187</v>
      </c>
      <c r="E84" s="96" t="s">
        <v>11</v>
      </c>
      <c r="F84" s="95">
        <v>5.56</v>
      </c>
      <c r="G84" s="95">
        <v>196.01</v>
      </c>
      <c r="H84" s="96" t="s">
        <v>224</v>
      </c>
      <c r="I84" s="96" t="s">
        <v>225</v>
      </c>
      <c r="J84" s="63" t="str">
        <f t="shared" si="2"/>
        <v>Compra</v>
      </c>
      <c r="K84" s="63" t="str">
        <f t="shared" si="3"/>
        <v>NO</v>
      </c>
    </row>
    <row r="85" spans="1:11" x14ac:dyDescent="0.25">
      <c r="A85" s="96" t="s">
        <v>254</v>
      </c>
      <c r="B85" s="96" t="s">
        <v>223</v>
      </c>
      <c r="C85" s="95">
        <v>61</v>
      </c>
      <c r="D85" s="96" t="s">
        <v>222</v>
      </c>
      <c r="E85" s="96" t="s">
        <v>11</v>
      </c>
      <c r="F85" s="95">
        <v>5.56</v>
      </c>
      <c r="G85" s="95">
        <v>196.01</v>
      </c>
      <c r="H85" s="96" t="s">
        <v>224</v>
      </c>
      <c r="I85" s="96" t="s">
        <v>225</v>
      </c>
      <c r="J85" s="63" t="str">
        <f t="shared" si="2"/>
        <v>Compra</v>
      </c>
      <c r="K85" s="63" t="str">
        <f t="shared" si="3"/>
        <v>SI</v>
      </c>
    </row>
    <row r="86" spans="1:11" x14ac:dyDescent="0.25">
      <c r="A86" s="96" t="s">
        <v>254</v>
      </c>
      <c r="B86" s="96" t="s">
        <v>223</v>
      </c>
      <c r="C86" s="95">
        <v>62</v>
      </c>
      <c r="D86" s="96" t="s">
        <v>189</v>
      </c>
      <c r="E86" s="96" t="s">
        <v>11</v>
      </c>
      <c r="F86" s="95">
        <v>5</v>
      </c>
      <c r="G86" s="95">
        <v>157.44999999999999</v>
      </c>
      <c r="H86" s="96" t="s">
        <v>224</v>
      </c>
      <c r="I86" s="96" t="s">
        <v>225</v>
      </c>
      <c r="J86" s="63" t="str">
        <f t="shared" si="2"/>
        <v>Venta</v>
      </c>
      <c r="K86" s="63" t="str">
        <f t="shared" si="3"/>
        <v>NO</v>
      </c>
    </row>
    <row r="87" spans="1:11" x14ac:dyDescent="0.25">
      <c r="A87" s="96" t="s">
        <v>254</v>
      </c>
      <c r="B87" s="96" t="s">
        <v>223</v>
      </c>
      <c r="C87" s="95">
        <v>63</v>
      </c>
      <c r="D87" s="96" t="s">
        <v>222</v>
      </c>
      <c r="E87" s="96" t="s">
        <v>11</v>
      </c>
      <c r="F87" s="95">
        <v>5</v>
      </c>
      <c r="G87" s="95">
        <v>157.44999999999999</v>
      </c>
      <c r="H87" s="96" t="s">
        <v>224</v>
      </c>
      <c r="I87" s="96" t="s">
        <v>225</v>
      </c>
      <c r="J87" s="63" t="str">
        <f t="shared" si="2"/>
        <v>Venta</v>
      </c>
      <c r="K87" s="63" t="str">
        <f t="shared" si="3"/>
        <v>SI</v>
      </c>
    </row>
    <row r="88" spans="1:11" x14ac:dyDescent="0.25">
      <c r="A88" s="96" t="s">
        <v>230</v>
      </c>
      <c r="B88" s="96" t="s">
        <v>223</v>
      </c>
      <c r="C88" s="95">
        <v>64</v>
      </c>
      <c r="D88" s="96" t="s">
        <v>187</v>
      </c>
      <c r="E88" s="96" t="s">
        <v>11</v>
      </c>
      <c r="F88" s="95">
        <v>122.16</v>
      </c>
      <c r="G88" s="95">
        <v>890.38</v>
      </c>
      <c r="H88" s="96" t="s">
        <v>224</v>
      </c>
      <c r="I88" s="96" t="s">
        <v>225</v>
      </c>
      <c r="J88" s="63" t="str">
        <f t="shared" si="2"/>
        <v>Compra</v>
      </c>
      <c r="K88" s="63" t="str">
        <f t="shared" si="3"/>
        <v>NO</v>
      </c>
    </row>
    <row r="89" spans="1:11" x14ac:dyDescent="0.25">
      <c r="A89" s="96" t="s">
        <v>230</v>
      </c>
      <c r="B89" s="96" t="s">
        <v>223</v>
      </c>
      <c r="C89" s="95">
        <v>65</v>
      </c>
      <c r="D89" s="96" t="s">
        <v>222</v>
      </c>
      <c r="E89" s="96" t="s">
        <v>11</v>
      </c>
      <c r="F89" s="95">
        <v>122.16</v>
      </c>
      <c r="G89" s="95">
        <v>890.38</v>
      </c>
      <c r="H89" s="96" t="s">
        <v>224</v>
      </c>
      <c r="I89" s="96" t="s">
        <v>225</v>
      </c>
      <c r="J89" s="63" t="str">
        <f t="shared" si="2"/>
        <v>Compra</v>
      </c>
      <c r="K89" s="63" t="str">
        <f t="shared" si="3"/>
        <v>SI</v>
      </c>
    </row>
    <row r="90" spans="1:11" x14ac:dyDescent="0.25">
      <c r="A90" s="96" t="s">
        <v>230</v>
      </c>
      <c r="B90" s="96" t="s">
        <v>223</v>
      </c>
      <c r="C90" s="95">
        <v>66</v>
      </c>
      <c r="D90" s="96" t="s">
        <v>189</v>
      </c>
      <c r="E90" s="96" t="s">
        <v>11</v>
      </c>
      <c r="F90" s="95">
        <v>266.68</v>
      </c>
      <c r="G90" s="95">
        <v>1087.67</v>
      </c>
      <c r="H90" s="96" t="s">
        <v>224</v>
      </c>
      <c r="I90" s="96" t="s">
        <v>225</v>
      </c>
      <c r="J90" s="63" t="str">
        <f t="shared" si="2"/>
        <v>Venta</v>
      </c>
      <c r="K90" s="63" t="str">
        <f t="shared" si="3"/>
        <v>NO</v>
      </c>
    </row>
    <row r="91" spans="1:11" x14ac:dyDescent="0.25">
      <c r="A91" s="96" t="s">
        <v>230</v>
      </c>
      <c r="B91" s="96" t="s">
        <v>223</v>
      </c>
      <c r="C91" s="95">
        <v>67</v>
      </c>
      <c r="D91" s="96" t="s">
        <v>222</v>
      </c>
      <c r="E91" s="96" t="s">
        <v>11</v>
      </c>
      <c r="F91" s="95">
        <v>266.68</v>
      </c>
      <c r="G91" s="95">
        <v>1087.67</v>
      </c>
      <c r="H91" s="96" t="s">
        <v>224</v>
      </c>
      <c r="I91" s="96" t="s">
        <v>225</v>
      </c>
      <c r="J91" s="63" t="str">
        <f t="shared" si="2"/>
        <v>Venta</v>
      </c>
      <c r="K91" s="63" t="str">
        <f t="shared" si="3"/>
        <v>SI</v>
      </c>
    </row>
    <row r="92" spans="1:11" x14ac:dyDescent="0.25">
      <c r="A92" s="96" t="s">
        <v>230</v>
      </c>
      <c r="B92" s="96" t="s">
        <v>223</v>
      </c>
      <c r="C92" s="95">
        <v>68</v>
      </c>
      <c r="D92" s="96" t="s">
        <v>190</v>
      </c>
      <c r="E92" s="96" t="s">
        <v>11</v>
      </c>
      <c r="F92" s="95"/>
      <c r="G92" s="95">
        <v>76.55</v>
      </c>
      <c r="H92" s="96" t="s">
        <v>224</v>
      </c>
      <c r="I92" s="96" t="s">
        <v>225</v>
      </c>
      <c r="J92" s="63" t="str">
        <f t="shared" si="2"/>
        <v>Compra</v>
      </c>
      <c r="K92" s="63" t="str">
        <f t="shared" si="3"/>
        <v>NO</v>
      </c>
    </row>
    <row r="93" spans="1:11" x14ac:dyDescent="0.25">
      <c r="A93" s="96" t="s">
        <v>230</v>
      </c>
      <c r="B93" s="96" t="s">
        <v>223</v>
      </c>
      <c r="C93" s="95">
        <v>69</v>
      </c>
      <c r="D93" s="96" t="s">
        <v>226</v>
      </c>
      <c r="E93" s="96" t="s">
        <v>11</v>
      </c>
      <c r="F93" s="95"/>
      <c r="G93" s="95">
        <v>76.55</v>
      </c>
      <c r="H93" s="96" t="s">
        <v>224</v>
      </c>
      <c r="I93" s="96" t="s">
        <v>225</v>
      </c>
      <c r="J93" s="63" t="str">
        <f t="shared" si="2"/>
        <v>Compra</v>
      </c>
      <c r="K93" s="63" t="str">
        <f t="shared" si="3"/>
        <v>SI</v>
      </c>
    </row>
    <row r="94" spans="1:11" x14ac:dyDescent="0.25">
      <c r="A94" s="96" t="s">
        <v>230</v>
      </c>
      <c r="B94" s="96" t="s">
        <v>223</v>
      </c>
      <c r="C94" s="95">
        <v>70</v>
      </c>
      <c r="D94" s="96" t="s">
        <v>192</v>
      </c>
      <c r="E94" s="96" t="s">
        <v>11</v>
      </c>
      <c r="F94" s="95">
        <v>60.6</v>
      </c>
      <c r="G94" s="95">
        <v>458.75</v>
      </c>
      <c r="H94" s="96" t="s">
        <v>224</v>
      </c>
      <c r="I94" s="96" t="s">
        <v>225</v>
      </c>
      <c r="J94" s="63" t="str">
        <f t="shared" si="2"/>
        <v>Venta</v>
      </c>
      <c r="K94" s="63" t="str">
        <f t="shared" si="3"/>
        <v>NO</v>
      </c>
    </row>
    <row r="95" spans="1:11" x14ac:dyDescent="0.25">
      <c r="A95" s="96" t="s">
        <v>230</v>
      </c>
      <c r="B95" s="96" t="s">
        <v>223</v>
      </c>
      <c r="C95" s="95">
        <v>71</v>
      </c>
      <c r="D95" s="96" t="s">
        <v>226</v>
      </c>
      <c r="E95" s="96" t="s">
        <v>11</v>
      </c>
      <c r="F95" s="95">
        <v>60.6</v>
      </c>
      <c r="G95" s="95">
        <v>458.75</v>
      </c>
      <c r="H95" s="96" t="s">
        <v>224</v>
      </c>
      <c r="I95" s="96" t="s">
        <v>225</v>
      </c>
      <c r="J95" s="63" t="str">
        <f t="shared" si="2"/>
        <v>Venta</v>
      </c>
      <c r="K95" s="63" t="str">
        <f t="shared" si="3"/>
        <v>SI</v>
      </c>
    </row>
    <row r="96" spans="1:11" x14ac:dyDescent="0.25">
      <c r="A96" s="96" t="s">
        <v>228</v>
      </c>
      <c r="B96" s="96" t="s">
        <v>223</v>
      </c>
      <c r="C96" s="95">
        <v>72</v>
      </c>
      <c r="D96" s="96" t="s">
        <v>187</v>
      </c>
      <c r="E96" s="96" t="s">
        <v>11</v>
      </c>
      <c r="F96" s="95">
        <v>102.59</v>
      </c>
      <c r="G96" s="95">
        <v>1032.3900000000001</v>
      </c>
      <c r="H96" s="96" t="s">
        <v>224</v>
      </c>
      <c r="I96" s="96" t="s">
        <v>225</v>
      </c>
      <c r="J96" s="63" t="str">
        <f t="shared" si="2"/>
        <v>Compra</v>
      </c>
      <c r="K96" s="63" t="str">
        <f t="shared" si="3"/>
        <v>NO</v>
      </c>
    </row>
    <row r="97" spans="1:11" x14ac:dyDescent="0.25">
      <c r="A97" s="96" t="s">
        <v>228</v>
      </c>
      <c r="B97" s="96" t="s">
        <v>223</v>
      </c>
      <c r="C97" s="95">
        <v>73</v>
      </c>
      <c r="D97" s="96" t="s">
        <v>222</v>
      </c>
      <c r="E97" s="96" t="s">
        <v>11</v>
      </c>
      <c r="F97" s="95">
        <v>102.59</v>
      </c>
      <c r="G97" s="95">
        <v>1032.3900000000001</v>
      </c>
      <c r="H97" s="96" t="s">
        <v>224</v>
      </c>
      <c r="I97" s="96" t="s">
        <v>225</v>
      </c>
      <c r="J97" s="63" t="str">
        <f t="shared" si="2"/>
        <v>Compra</v>
      </c>
      <c r="K97" s="63" t="str">
        <f t="shared" si="3"/>
        <v>SI</v>
      </c>
    </row>
    <row r="98" spans="1:11" x14ac:dyDescent="0.25">
      <c r="A98" s="96" t="s">
        <v>228</v>
      </c>
      <c r="B98" s="96" t="s">
        <v>223</v>
      </c>
      <c r="C98" s="95">
        <v>74</v>
      </c>
      <c r="D98" s="96" t="s">
        <v>189</v>
      </c>
      <c r="E98" s="96" t="s">
        <v>11</v>
      </c>
      <c r="F98" s="95">
        <v>95.65</v>
      </c>
      <c r="G98" s="95">
        <v>778.31</v>
      </c>
      <c r="H98" s="96" t="s">
        <v>224</v>
      </c>
      <c r="I98" s="96" t="s">
        <v>225</v>
      </c>
      <c r="J98" s="63" t="str">
        <f t="shared" si="2"/>
        <v>Venta</v>
      </c>
      <c r="K98" s="63" t="str">
        <f t="shared" si="3"/>
        <v>NO</v>
      </c>
    </row>
    <row r="99" spans="1:11" x14ac:dyDescent="0.25">
      <c r="A99" s="96" t="s">
        <v>228</v>
      </c>
      <c r="B99" s="96" t="s">
        <v>223</v>
      </c>
      <c r="C99" s="95">
        <v>75</v>
      </c>
      <c r="D99" s="96" t="s">
        <v>222</v>
      </c>
      <c r="E99" s="96" t="s">
        <v>11</v>
      </c>
      <c r="F99" s="95">
        <v>95.65</v>
      </c>
      <c r="G99" s="95">
        <v>778.31</v>
      </c>
      <c r="H99" s="96" t="s">
        <v>224</v>
      </c>
      <c r="I99" s="96" t="s">
        <v>225</v>
      </c>
      <c r="J99" s="63" t="str">
        <f t="shared" si="2"/>
        <v>Venta</v>
      </c>
      <c r="K99" s="63" t="str">
        <f t="shared" si="3"/>
        <v>SI</v>
      </c>
    </row>
    <row r="100" spans="1:11" x14ac:dyDescent="0.25">
      <c r="A100" s="96" t="s">
        <v>228</v>
      </c>
      <c r="B100" s="96" t="s">
        <v>223</v>
      </c>
      <c r="C100" s="95">
        <v>76</v>
      </c>
      <c r="D100" s="96" t="s">
        <v>190</v>
      </c>
      <c r="E100" s="96" t="s">
        <v>11</v>
      </c>
      <c r="F100" s="95"/>
      <c r="G100" s="95">
        <v>101.64</v>
      </c>
      <c r="H100" s="96" t="s">
        <v>224</v>
      </c>
      <c r="I100" s="96" t="s">
        <v>225</v>
      </c>
      <c r="J100" s="63" t="str">
        <f t="shared" si="2"/>
        <v>Compra</v>
      </c>
      <c r="K100" s="63" t="str">
        <f t="shared" si="3"/>
        <v>NO</v>
      </c>
    </row>
    <row r="101" spans="1:11" x14ac:dyDescent="0.25">
      <c r="A101" s="96" t="s">
        <v>228</v>
      </c>
      <c r="B101" s="96" t="s">
        <v>223</v>
      </c>
      <c r="C101" s="95">
        <v>77</v>
      </c>
      <c r="D101" s="96" t="s">
        <v>226</v>
      </c>
      <c r="E101" s="96" t="s">
        <v>11</v>
      </c>
      <c r="F101" s="95"/>
      <c r="G101" s="95">
        <v>101.64</v>
      </c>
      <c r="H101" s="96" t="s">
        <v>224</v>
      </c>
      <c r="I101" s="96" t="s">
        <v>225</v>
      </c>
      <c r="J101" s="63" t="str">
        <f t="shared" si="2"/>
        <v>Compra</v>
      </c>
      <c r="K101" s="63" t="str">
        <f t="shared" si="3"/>
        <v>SI</v>
      </c>
    </row>
    <row r="102" spans="1:11" x14ac:dyDescent="0.25">
      <c r="A102" s="96" t="s">
        <v>228</v>
      </c>
      <c r="B102" s="96" t="s">
        <v>223</v>
      </c>
      <c r="C102" s="95">
        <v>78</v>
      </c>
      <c r="D102" s="96" t="s">
        <v>192</v>
      </c>
      <c r="E102" s="96" t="s">
        <v>11</v>
      </c>
      <c r="F102" s="95"/>
      <c r="G102" s="95">
        <v>533.84</v>
      </c>
      <c r="H102" s="96" t="s">
        <v>224</v>
      </c>
      <c r="I102" s="96" t="s">
        <v>225</v>
      </c>
      <c r="J102" s="63" t="str">
        <f t="shared" si="2"/>
        <v>Venta</v>
      </c>
      <c r="K102" s="63" t="str">
        <f t="shared" si="3"/>
        <v>NO</v>
      </c>
    </row>
    <row r="103" spans="1:11" x14ac:dyDescent="0.25">
      <c r="A103" s="96" t="s">
        <v>228</v>
      </c>
      <c r="B103" s="96" t="s">
        <v>223</v>
      </c>
      <c r="C103" s="95">
        <v>79</v>
      </c>
      <c r="D103" s="96" t="s">
        <v>226</v>
      </c>
      <c r="E103" s="96" t="s">
        <v>11</v>
      </c>
      <c r="F103" s="95"/>
      <c r="G103" s="95">
        <v>533.84</v>
      </c>
      <c r="H103" s="96" t="s">
        <v>224</v>
      </c>
      <c r="I103" s="96" t="s">
        <v>225</v>
      </c>
      <c r="J103" s="63" t="str">
        <f t="shared" si="2"/>
        <v>Venta</v>
      </c>
      <c r="K103" s="63" t="str">
        <f t="shared" si="3"/>
        <v>SI</v>
      </c>
    </row>
    <row r="104" spans="1:11" x14ac:dyDescent="0.25">
      <c r="A104" s="96" t="s">
        <v>255</v>
      </c>
      <c r="B104" s="96" t="s">
        <v>223</v>
      </c>
      <c r="C104" s="95">
        <v>80</v>
      </c>
      <c r="D104" s="96" t="s">
        <v>187</v>
      </c>
      <c r="E104" s="96" t="s">
        <v>11</v>
      </c>
      <c r="F104" s="95">
        <v>116.99</v>
      </c>
      <c r="G104" s="95">
        <v>800.57</v>
      </c>
      <c r="H104" s="96" t="s">
        <v>224</v>
      </c>
      <c r="I104" s="96" t="s">
        <v>225</v>
      </c>
      <c r="J104" s="63" t="str">
        <f t="shared" si="2"/>
        <v>Compra</v>
      </c>
      <c r="K104" s="63" t="str">
        <f t="shared" si="3"/>
        <v>NO</v>
      </c>
    </row>
    <row r="105" spans="1:11" x14ac:dyDescent="0.25">
      <c r="A105" s="96" t="s">
        <v>255</v>
      </c>
      <c r="B105" s="96" t="s">
        <v>223</v>
      </c>
      <c r="C105" s="95">
        <v>81</v>
      </c>
      <c r="D105" s="96" t="s">
        <v>222</v>
      </c>
      <c r="E105" s="96" t="s">
        <v>11</v>
      </c>
      <c r="F105" s="95">
        <v>116.99</v>
      </c>
      <c r="G105" s="95">
        <v>800.57</v>
      </c>
      <c r="H105" s="96" t="s">
        <v>224</v>
      </c>
      <c r="I105" s="96" t="s">
        <v>225</v>
      </c>
      <c r="J105" s="63" t="str">
        <f t="shared" si="2"/>
        <v>Compra</v>
      </c>
      <c r="K105" s="63" t="str">
        <f t="shared" si="3"/>
        <v>SI</v>
      </c>
    </row>
    <row r="106" spans="1:11" x14ac:dyDescent="0.25">
      <c r="A106" s="96" t="s">
        <v>255</v>
      </c>
      <c r="B106" s="96" t="s">
        <v>223</v>
      </c>
      <c r="C106" s="95">
        <v>82</v>
      </c>
      <c r="D106" s="96" t="s">
        <v>189</v>
      </c>
      <c r="E106" s="96" t="s">
        <v>11</v>
      </c>
      <c r="F106" s="95">
        <v>73.180000000000007</v>
      </c>
      <c r="G106" s="95">
        <v>710.46</v>
      </c>
      <c r="H106" s="96" t="s">
        <v>224</v>
      </c>
      <c r="I106" s="96" t="s">
        <v>225</v>
      </c>
      <c r="J106" s="63" t="str">
        <f t="shared" si="2"/>
        <v>Venta</v>
      </c>
      <c r="K106" s="63" t="str">
        <f t="shared" si="3"/>
        <v>NO</v>
      </c>
    </row>
    <row r="107" spans="1:11" x14ac:dyDescent="0.25">
      <c r="A107" s="96" t="s">
        <v>255</v>
      </c>
      <c r="B107" s="96" t="s">
        <v>223</v>
      </c>
      <c r="C107" s="95">
        <v>83</v>
      </c>
      <c r="D107" s="96" t="s">
        <v>222</v>
      </c>
      <c r="E107" s="96" t="s">
        <v>11</v>
      </c>
      <c r="F107" s="95">
        <v>73.180000000000007</v>
      </c>
      <c r="G107" s="95">
        <v>710.46</v>
      </c>
      <c r="H107" s="96" t="s">
        <v>224</v>
      </c>
      <c r="I107" s="96" t="s">
        <v>225</v>
      </c>
      <c r="J107" s="63" t="str">
        <f t="shared" si="2"/>
        <v>Venta</v>
      </c>
      <c r="K107" s="63" t="str">
        <f t="shared" si="3"/>
        <v>SI</v>
      </c>
    </row>
    <row r="108" spans="1:11" x14ac:dyDescent="0.25">
      <c r="A108" s="96" t="s">
        <v>229</v>
      </c>
      <c r="B108" s="96" t="s">
        <v>223</v>
      </c>
      <c r="C108" s="95">
        <v>84</v>
      </c>
      <c r="D108" s="96" t="s">
        <v>187</v>
      </c>
      <c r="E108" s="96" t="s">
        <v>11</v>
      </c>
      <c r="F108" s="95">
        <v>244.41</v>
      </c>
      <c r="G108" s="95">
        <v>2672.48</v>
      </c>
      <c r="H108" s="96" t="s">
        <v>224</v>
      </c>
      <c r="I108" s="96" t="s">
        <v>225</v>
      </c>
      <c r="J108" s="63" t="str">
        <f t="shared" si="2"/>
        <v>Compra</v>
      </c>
      <c r="K108" s="63" t="str">
        <f t="shared" si="3"/>
        <v>NO</v>
      </c>
    </row>
    <row r="109" spans="1:11" x14ac:dyDescent="0.25">
      <c r="A109" s="96" t="s">
        <v>229</v>
      </c>
      <c r="B109" s="96" t="s">
        <v>223</v>
      </c>
      <c r="C109" s="95">
        <v>85</v>
      </c>
      <c r="D109" s="96" t="s">
        <v>222</v>
      </c>
      <c r="E109" s="96" t="s">
        <v>11</v>
      </c>
      <c r="F109" s="95">
        <v>244.41</v>
      </c>
      <c r="G109" s="95">
        <v>2672.48</v>
      </c>
      <c r="H109" s="96" t="s">
        <v>224</v>
      </c>
      <c r="I109" s="96" t="s">
        <v>225</v>
      </c>
      <c r="J109" s="63" t="str">
        <f t="shared" si="2"/>
        <v>Compra</v>
      </c>
      <c r="K109" s="63" t="str">
        <f t="shared" si="3"/>
        <v>SI</v>
      </c>
    </row>
    <row r="110" spans="1:11" x14ac:dyDescent="0.25">
      <c r="A110" s="96" t="s">
        <v>229</v>
      </c>
      <c r="B110" s="96" t="s">
        <v>223</v>
      </c>
      <c r="C110" s="95">
        <v>86</v>
      </c>
      <c r="D110" s="96" t="s">
        <v>189</v>
      </c>
      <c r="E110" s="96" t="s">
        <v>11</v>
      </c>
      <c r="F110" s="95">
        <v>1088.53</v>
      </c>
      <c r="G110" s="95">
        <v>6219.82</v>
      </c>
      <c r="H110" s="96" t="s">
        <v>224</v>
      </c>
      <c r="I110" s="96" t="s">
        <v>225</v>
      </c>
      <c r="J110" s="63" t="str">
        <f t="shared" si="2"/>
        <v>Venta</v>
      </c>
      <c r="K110" s="63" t="str">
        <f t="shared" si="3"/>
        <v>NO</v>
      </c>
    </row>
    <row r="111" spans="1:11" x14ac:dyDescent="0.25">
      <c r="A111" s="96" t="s">
        <v>229</v>
      </c>
      <c r="B111" s="96" t="s">
        <v>223</v>
      </c>
      <c r="C111" s="95">
        <v>87</v>
      </c>
      <c r="D111" s="96" t="s">
        <v>222</v>
      </c>
      <c r="E111" s="96" t="s">
        <v>11</v>
      </c>
      <c r="F111" s="95">
        <v>1088.53</v>
      </c>
      <c r="G111" s="95">
        <v>6219.82</v>
      </c>
      <c r="H111" s="96" t="s">
        <v>224</v>
      </c>
      <c r="I111" s="96" t="s">
        <v>225</v>
      </c>
      <c r="J111" s="63" t="str">
        <f t="shared" si="2"/>
        <v>Venta</v>
      </c>
      <c r="K111" s="63" t="str">
        <f t="shared" si="3"/>
        <v>SI</v>
      </c>
    </row>
    <row r="112" spans="1:11" x14ac:dyDescent="0.25">
      <c r="A112" s="96" t="s">
        <v>229</v>
      </c>
      <c r="B112" s="96" t="s">
        <v>223</v>
      </c>
      <c r="C112" s="95">
        <v>88</v>
      </c>
      <c r="D112" s="96" t="s">
        <v>192</v>
      </c>
      <c r="E112" s="96" t="s">
        <v>11</v>
      </c>
      <c r="F112" s="95"/>
      <c r="G112" s="95">
        <v>287.58</v>
      </c>
      <c r="H112" s="96" t="s">
        <v>224</v>
      </c>
      <c r="I112" s="96" t="s">
        <v>225</v>
      </c>
      <c r="J112" s="63" t="str">
        <f t="shared" si="2"/>
        <v>Venta</v>
      </c>
      <c r="K112" s="63" t="str">
        <f t="shared" si="3"/>
        <v>NO</v>
      </c>
    </row>
    <row r="113" spans="1:11" x14ac:dyDescent="0.25">
      <c r="A113" s="96" t="s">
        <v>229</v>
      </c>
      <c r="B113" s="96" t="s">
        <v>223</v>
      </c>
      <c r="C113" s="95">
        <v>89</v>
      </c>
      <c r="D113" s="96" t="s">
        <v>226</v>
      </c>
      <c r="E113" s="96" t="s">
        <v>11</v>
      </c>
      <c r="F113" s="95"/>
      <c r="G113" s="95">
        <v>287.58</v>
      </c>
      <c r="H113" s="96" t="s">
        <v>224</v>
      </c>
      <c r="I113" s="96" t="s">
        <v>225</v>
      </c>
      <c r="J113" s="63" t="str">
        <f t="shared" si="2"/>
        <v>Venta</v>
      </c>
      <c r="K113" s="63" t="str">
        <f t="shared" si="3"/>
        <v>SI</v>
      </c>
    </row>
    <row r="114" spans="1:11" x14ac:dyDescent="0.25">
      <c r="A114" s="96" t="s">
        <v>233</v>
      </c>
      <c r="B114" s="96" t="s">
        <v>223</v>
      </c>
      <c r="C114" s="95">
        <v>90</v>
      </c>
      <c r="D114" s="96" t="s">
        <v>187</v>
      </c>
      <c r="E114" s="96" t="s">
        <v>11</v>
      </c>
      <c r="F114" s="95">
        <v>2.99</v>
      </c>
      <c r="G114" s="95">
        <v>40.04</v>
      </c>
      <c r="H114" s="96" t="s">
        <v>224</v>
      </c>
      <c r="I114" s="96" t="s">
        <v>225</v>
      </c>
      <c r="J114" s="63" t="str">
        <f t="shared" si="2"/>
        <v>Compra</v>
      </c>
      <c r="K114" s="63" t="str">
        <f t="shared" si="3"/>
        <v>NO</v>
      </c>
    </row>
    <row r="115" spans="1:11" x14ac:dyDescent="0.25">
      <c r="A115" s="96" t="s">
        <v>233</v>
      </c>
      <c r="B115" s="96" t="s">
        <v>223</v>
      </c>
      <c r="C115" s="95">
        <v>91</v>
      </c>
      <c r="D115" s="96" t="s">
        <v>222</v>
      </c>
      <c r="E115" s="96" t="s">
        <v>11</v>
      </c>
      <c r="F115" s="95">
        <v>2.99</v>
      </c>
      <c r="G115" s="95">
        <v>40.04</v>
      </c>
      <c r="H115" s="96" t="s">
        <v>224</v>
      </c>
      <c r="I115" s="96" t="s">
        <v>225</v>
      </c>
      <c r="J115" s="63" t="str">
        <f t="shared" si="2"/>
        <v>Compra</v>
      </c>
      <c r="K115" s="63" t="str">
        <f t="shared" si="3"/>
        <v>SI</v>
      </c>
    </row>
    <row r="116" spans="1:11" x14ac:dyDescent="0.25">
      <c r="A116" s="96" t="s">
        <v>233</v>
      </c>
      <c r="B116" s="96" t="s">
        <v>223</v>
      </c>
      <c r="C116" s="95">
        <v>92</v>
      </c>
      <c r="D116" s="96" t="s">
        <v>189</v>
      </c>
      <c r="E116" s="96" t="s">
        <v>11</v>
      </c>
      <c r="F116" s="95">
        <v>20.170000000000002</v>
      </c>
      <c r="G116" s="95">
        <v>132.24</v>
      </c>
      <c r="H116" s="96" t="s">
        <v>224</v>
      </c>
      <c r="I116" s="96" t="s">
        <v>225</v>
      </c>
      <c r="J116" s="63" t="str">
        <f t="shared" si="2"/>
        <v>Venta</v>
      </c>
      <c r="K116" s="63" t="str">
        <f t="shared" si="3"/>
        <v>NO</v>
      </c>
    </row>
    <row r="117" spans="1:11" x14ac:dyDescent="0.25">
      <c r="A117" s="96" t="s">
        <v>233</v>
      </c>
      <c r="B117" s="96" t="s">
        <v>223</v>
      </c>
      <c r="C117" s="95">
        <v>93</v>
      </c>
      <c r="D117" s="96" t="s">
        <v>222</v>
      </c>
      <c r="E117" s="96" t="s">
        <v>11</v>
      </c>
      <c r="F117" s="95">
        <v>20.170000000000002</v>
      </c>
      <c r="G117" s="95">
        <v>132.24</v>
      </c>
      <c r="H117" s="96" t="s">
        <v>224</v>
      </c>
      <c r="I117" s="96" t="s">
        <v>225</v>
      </c>
      <c r="J117" s="63" t="str">
        <f t="shared" si="2"/>
        <v>Venta</v>
      </c>
      <c r="K117" s="63" t="str">
        <f t="shared" si="3"/>
        <v>SI</v>
      </c>
    </row>
    <row r="118" spans="1:11" x14ac:dyDescent="0.25">
      <c r="A118" s="96" t="s">
        <v>253</v>
      </c>
      <c r="B118" s="96" t="s">
        <v>223</v>
      </c>
      <c r="C118" s="95">
        <v>94</v>
      </c>
      <c r="D118" s="96" t="s">
        <v>187</v>
      </c>
      <c r="E118" s="96" t="s">
        <v>11</v>
      </c>
      <c r="F118" s="95">
        <v>7.91</v>
      </c>
      <c r="G118" s="95">
        <v>186.96</v>
      </c>
      <c r="H118" s="96" t="s">
        <v>224</v>
      </c>
      <c r="I118" s="96" t="s">
        <v>225</v>
      </c>
      <c r="J118" s="63" t="str">
        <f t="shared" si="2"/>
        <v>Compra</v>
      </c>
      <c r="K118" s="63" t="str">
        <f t="shared" si="3"/>
        <v>NO</v>
      </c>
    </row>
    <row r="119" spans="1:11" x14ac:dyDescent="0.25">
      <c r="A119" s="96" t="s">
        <v>253</v>
      </c>
      <c r="B119" s="96" t="s">
        <v>223</v>
      </c>
      <c r="C119" s="95">
        <v>95</v>
      </c>
      <c r="D119" s="96" t="s">
        <v>222</v>
      </c>
      <c r="E119" s="96" t="s">
        <v>11</v>
      </c>
      <c r="F119" s="95">
        <v>7.91</v>
      </c>
      <c r="G119" s="95">
        <v>186.96</v>
      </c>
      <c r="H119" s="96" t="s">
        <v>224</v>
      </c>
      <c r="I119" s="96" t="s">
        <v>225</v>
      </c>
      <c r="J119" s="63" t="str">
        <f t="shared" si="2"/>
        <v>Compra</v>
      </c>
      <c r="K119" s="63" t="str">
        <f t="shared" si="3"/>
        <v>SI</v>
      </c>
    </row>
    <row r="120" spans="1:11" x14ac:dyDescent="0.25">
      <c r="A120" s="96" t="s">
        <v>253</v>
      </c>
      <c r="B120" s="96" t="s">
        <v>223</v>
      </c>
      <c r="C120" s="95">
        <v>96</v>
      </c>
      <c r="D120" s="96" t="s">
        <v>189</v>
      </c>
      <c r="E120" s="96" t="s">
        <v>11</v>
      </c>
      <c r="F120" s="95">
        <v>7.27</v>
      </c>
      <c r="G120" s="95">
        <v>242.01</v>
      </c>
      <c r="H120" s="96" t="s">
        <v>224</v>
      </c>
      <c r="I120" s="96" t="s">
        <v>225</v>
      </c>
      <c r="J120" s="63" t="str">
        <f t="shared" si="2"/>
        <v>Venta</v>
      </c>
      <c r="K120" s="63" t="str">
        <f t="shared" si="3"/>
        <v>NO</v>
      </c>
    </row>
    <row r="121" spans="1:11" x14ac:dyDescent="0.25">
      <c r="A121" s="96" t="s">
        <v>253</v>
      </c>
      <c r="B121" s="96" t="s">
        <v>223</v>
      </c>
      <c r="C121" s="95">
        <v>97</v>
      </c>
      <c r="D121" s="96" t="s">
        <v>222</v>
      </c>
      <c r="E121" s="96" t="s">
        <v>11</v>
      </c>
      <c r="F121" s="95">
        <v>7.27</v>
      </c>
      <c r="G121" s="95">
        <v>242.01</v>
      </c>
      <c r="H121" s="96" t="s">
        <v>224</v>
      </c>
      <c r="I121" s="96" t="s">
        <v>225</v>
      </c>
      <c r="J121" s="63" t="str">
        <f t="shared" si="2"/>
        <v>Venta</v>
      </c>
      <c r="K121" s="63" t="str">
        <f t="shared" si="3"/>
        <v>SI</v>
      </c>
    </row>
    <row r="122" spans="1:11" x14ac:dyDescent="0.25">
      <c r="A122" s="96" t="s">
        <v>248</v>
      </c>
      <c r="B122" s="96" t="s">
        <v>223</v>
      </c>
      <c r="C122" s="95">
        <v>98</v>
      </c>
      <c r="D122" s="96" t="s">
        <v>187</v>
      </c>
      <c r="E122" s="96" t="s">
        <v>11</v>
      </c>
      <c r="F122" s="95"/>
      <c r="G122" s="95">
        <v>44.61</v>
      </c>
      <c r="H122" s="96" t="s">
        <v>224</v>
      </c>
      <c r="I122" s="96" t="s">
        <v>225</v>
      </c>
      <c r="J122" s="63" t="str">
        <f t="shared" si="2"/>
        <v>Compra</v>
      </c>
      <c r="K122" s="63" t="str">
        <f t="shared" si="3"/>
        <v>NO</v>
      </c>
    </row>
    <row r="123" spans="1:11" x14ac:dyDescent="0.25">
      <c r="A123" s="96" t="s">
        <v>248</v>
      </c>
      <c r="B123" s="96" t="s">
        <v>223</v>
      </c>
      <c r="C123" s="95">
        <v>99</v>
      </c>
      <c r="D123" s="96" t="s">
        <v>222</v>
      </c>
      <c r="E123" s="96" t="s">
        <v>11</v>
      </c>
      <c r="F123" s="95"/>
      <c r="G123" s="95">
        <v>44.61</v>
      </c>
      <c r="H123" s="96" t="s">
        <v>224</v>
      </c>
      <c r="I123" s="96" t="s">
        <v>225</v>
      </c>
      <c r="J123" s="63" t="str">
        <f t="shared" si="2"/>
        <v>Compra</v>
      </c>
      <c r="K123" s="63" t="str">
        <f t="shared" si="3"/>
        <v>SI</v>
      </c>
    </row>
    <row r="124" spans="1:11" x14ac:dyDescent="0.25">
      <c r="A124" s="96" t="s">
        <v>248</v>
      </c>
      <c r="B124" s="96" t="s">
        <v>223</v>
      </c>
      <c r="C124" s="95">
        <v>100</v>
      </c>
      <c r="D124" s="96" t="s">
        <v>189</v>
      </c>
      <c r="E124" s="96" t="s">
        <v>11</v>
      </c>
      <c r="F124" s="95"/>
      <c r="G124" s="95">
        <v>119.7</v>
      </c>
      <c r="H124" s="96" t="s">
        <v>224</v>
      </c>
      <c r="I124" s="96" t="s">
        <v>225</v>
      </c>
      <c r="J124" s="63" t="str">
        <f t="shared" si="2"/>
        <v>Venta</v>
      </c>
      <c r="K124" s="63" t="str">
        <f t="shared" si="3"/>
        <v>NO</v>
      </c>
    </row>
    <row r="125" spans="1:11" x14ac:dyDescent="0.25">
      <c r="A125" s="96" t="s">
        <v>248</v>
      </c>
      <c r="B125" s="96" t="s">
        <v>223</v>
      </c>
      <c r="C125" s="95">
        <v>101</v>
      </c>
      <c r="D125" s="96" t="s">
        <v>222</v>
      </c>
      <c r="E125" s="96" t="s">
        <v>11</v>
      </c>
      <c r="F125" s="95"/>
      <c r="G125" s="95">
        <v>119.7</v>
      </c>
      <c r="H125" s="96" t="s">
        <v>224</v>
      </c>
      <c r="I125" s="96" t="s">
        <v>225</v>
      </c>
      <c r="J125" s="63" t="str">
        <f t="shared" si="2"/>
        <v>Venta</v>
      </c>
      <c r="K125" s="63" t="str">
        <f t="shared" si="3"/>
        <v>SI</v>
      </c>
    </row>
    <row r="126" spans="1:11" x14ac:dyDescent="0.25">
      <c r="A126" s="96" t="s">
        <v>248</v>
      </c>
      <c r="B126" s="96" t="s">
        <v>223</v>
      </c>
      <c r="C126" s="95">
        <v>102</v>
      </c>
      <c r="D126" s="96" t="s">
        <v>192</v>
      </c>
      <c r="E126" s="96" t="s">
        <v>11</v>
      </c>
      <c r="F126" s="95"/>
      <c r="G126" s="95">
        <v>42.51</v>
      </c>
      <c r="H126" s="96" t="s">
        <v>224</v>
      </c>
      <c r="I126" s="96" t="s">
        <v>225</v>
      </c>
      <c r="J126" s="63" t="str">
        <f t="shared" si="2"/>
        <v>Venta</v>
      </c>
      <c r="K126" s="63" t="str">
        <f t="shared" si="3"/>
        <v>NO</v>
      </c>
    </row>
    <row r="127" spans="1:11" x14ac:dyDescent="0.25">
      <c r="A127" s="96" t="s">
        <v>248</v>
      </c>
      <c r="B127" s="96" t="s">
        <v>223</v>
      </c>
      <c r="C127" s="95">
        <v>103</v>
      </c>
      <c r="D127" s="96" t="s">
        <v>226</v>
      </c>
      <c r="E127" s="96" t="s">
        <v>11</v>
      </c>
      <c r="F127" s="95"/>
      <c r="G127" s="95">
        <v>42.51</v>
      </c>
      <c r="H127" s="96" t="s">
        <v>224</v>
      </c>
      <c r="I127" s="96" t="s">
        <v>225</v>
      </c>
      <c r="J127" s="63" t="str">
        <f t="shared" si="2"/>
        <v>Venta</v>
      </c>
      <c r="K127" s="63" t="str">
        <f t="shared" si="3"/>
        <v>SI</v>
      </c>
    </row>
    <row r="128" spans="1:11" x14ac:dyDescent="0.25">
      <c r="A128" s="96" t="s">
        <v>238</v>
      </c>
      <c r="B128" s="96" t="s">
        <v>223</v>
      </c>
      <c r="C128" s="95">
        <v>104</v>
      </c>
      <c r="D128" s="96" t="s">
        <v>187</v>
      </c>
      <c r="E128" s="96" t="s">
        <v>11</v>
      </c>
      <c r="F128" s="95"/>
      <c r="G128" s="95">
        <v>10.06</v>
      </c>
      <c r="H128" s="96" t="s">
        <v>224</v>
      </c>
      <c r="I128" s="96" t="s">
        <v>225</v>
      </c>
      <c r="J128" s="63" t="str">
        <f t="shared" si="2"/>
        <v>Compra</v>
      </c>
      <c r="K128" s="63" t="str">
        <f t="shared" si="3"/>
        <v>NO</v>
      </c>
    </row>
    <row r="129" spans="1:11" x14ac:dyDescent="0.25">
      <c r="A129" s="96" t="s">
        <v>238</v>
      </c>
      <c r="B129" s="96" t="s">
        <v>223</v>
      </c>
      <c r="C129" s="95">
        <v>105</v>
      </c>
      <c r="D129" s="96" t="s">
        <v>222</v>
      </c>
      <c r="E129" s="96" t="s">
        <v>11</v>
      </c>
      <c r="F129" s="95"/>
      <c r="G129" s="95">
        <v>10.06</v>
      </c>
      <c r="H129" s="96" t="s">
        <v>224</v>
      </c>
      <c r="I129" s="96" t="s">
        <v>225</v>
      </c>
      <c r="J129" s="63" t="str">
        <f t="shared" si="2"/>
        <v>Compra</v>
      </c>
      <c r="K129" s="63" t="str">
        <f t="shared" si="3"/>
        <v>SI</v>
      </c>
    </row>
    <row r="130" spans="1:11" x14ac:dyDescent="0.25">
      <c r="A130" s="96" t="s">
        <v>238</v>
      </c>
      <c r="B130" s="96" t="s">
        <v>223</v>
      </c>
      <c r="C130" s="95">
        <v>106</v>
      </c>
      <c r="D130" s="96" t="s">
        <v>189</v>
      </c>
      <c r="E130" s="96" t="s">
        <v>11</v>
      </c>
      <c r="F130" s="95"/>
      <c r="G130" s="95">
        <v>51</v>
      </c>
      <c r="H130" s="96" t="s">
        <v>224</v>
      </c>
      <c r="I130" s="96" t="s">
        <v>225</v>
      </c>
      <c r="J130" s="63" t="str">
        <f t="shared" si="2"/>
        <v>Venta</v>
      </c>
      <c r="K130" s="63" t="str">
        <f t="shared" si="3"/>
        <v>NO</v>
      </c>
    </row>
    <row r="131" spans="1:11" x14ac:dyDescent="0.25">
      <c r="A131" s="96" t="s">
        <v>238</v>
      </c>
      <c r="B131" s="96" t="s">
        <v>223</v>
      </c>
      <c r="C131" s="95">
        <v>107</v>
      </c>
      <c r="D131" s="96" t="s">
        <v>222</v>
      </c>
      <c r="E131" s="96" t="s">
        <v>11</v>
      </c>
      <c r="F131" s="95"/>
      <c r="G131" s="95">
        <v>51</v>
      </c>
      <c r="H131" s="96" t="s">
        <v>224</v>
      </c>
      <c r="I131" s="96" t="s">
        <v>225</v>
      </c>
      <c r="J131" s="63" t="str">
        <f t="shared" ref="J131:J194" si="4">+IF(D131="WNMC","Compra",IF(D131="WNMV","Venta",IF(D131="WEMC","Compra",IF(D131="WEMV","Venta",IF(D131="WENV","Venta",IF(D131="WENC","Compra",J130))))))</f>
        <v>Venta</v>
      </c>
      <c r="K131" s="63" t="str">
        <f t="shared" ref="K131:K194" si="5">+IF(D131="WNMC","NO",IF(D131="WNMV","NO",IF(D131="WEMC","NO",IF(D131="WEMV","NO",IF(D131="WENV","NO",IF(D131="WENC","NO","SI"))))))</f>
        <v>SI</v>
      </c>
    </row>
    <row r="132" spans="1:11" x14ac:dyDescent="0.25">
      <c r="A132" s="96" t="s">
        <v>236</v>
      </c>
      <c r="B132" s="96" t="s">
        <v>223</v>
      </c>
      <c r="C132" s="95">
        <v>108</v>
      </c>
      <c r="D132" s="96" t="s">
        <v>187</v>
      </c>
      <c r="E132" s="96" t="s">
        <v>11</v>
      </c>
      <c r="F132" s="95"/>
      <c r="G132" s="95">
        <v>6.47</v>
      </c>
      <c r="H132" s="96" t="s">
        <v>224</v>
      </c>
      <c r="I132" s="96" t="s">
        <v>225</v>
      </c>
      <c r="J132" s="63" t="str">
        <f t="shared" si="4"/>
        <v>Compra</v>
      </c>
      <c r="K132" s="63" t="str">
        <f t="shared" si="5"/>
        <v>NO</v>
      </c>
    </row>
    <row r="133" spans="1:11" x14ac:dyDescent="0.25">
      <c r="A133" s="96" t="s">
        <v>236</v>
      </c>
      <c r="B133" s="96" t="s">
        <v>223</v>
      </c>
      <c r="C133" s="95">
        <v>109</v>
      </c>
      <c r="D133" s="96" t="s">
        <v>222</v>
      </c>
      <c r="E133" s="96" t="s">
        <v>11</v>
      </c>
      <c r="F133" s="95"/>
      <c r="G133" s="95">
        <v>6.47</v>
      </c>
      <c r="H133" s="96" t="s">
        <v>224</v>
      </c>
      <c r="I133" s="96" t="s">
        <v>225</v>
      </c>
      <c r="J133" s="63" t="str">
        <f t="shared" si="4"/>
        <v>Compra</v>
      </c>
      <c r="K133" s="63" t="str">
        <f t="shared" si="5"/>
        <v>SI</v>
      </c>
    </row>
    <row r="134" spans="1:11" x14ac:dyDescent="0.25">
      <c r="A134" s="96" t="s">
        <v>236</v>
      </c>
      <c r="B134" s="96" t="s">
        <v>223</v>
      </c>
      <c r="C134" s="95">
        <v>110</v>
      </c>
      <c r="D134" s="96" t="s">
        <v>189</v>
      </c>
      <c r="E134" s="96" t="s">
        <v>11</v>
      </c>
      <c r="F134" s="95"/>
      <c r="G134" s="95">
        <v>38.340000000000003</v>
      </c>
      <c r="H134" s="96" t="s">
        <v>224</v>
      </c>
      <c r="I134" s="96" t="s">
        <v>225</v>
      </c>
      <c r="J134" s="63" t="str">
        <f t="shared" si="4"/>
        <v>Venta</v>
      </c>
      <c r="K134" s="63" t="str">
        <f t="shared" si="5"/>
        <v>NO</v>
      </c>
    </row>
    <row r="135" spans="1:11" x14ac:dyDescent="0.25">
      <c r="A135" s="96" t="s">
        <v>236</v>
      </c>
      <c r="B135" s="96" t="s">
        <v>223</v>
      </c>
      <c r="C135" s="95">
        <v>111</v>
      </c>
      <c r="D135" s="96" t="s">
        <v>222</v>
      </c>
      <c r="E135" s="96" t="s">
        <v>11</v>
      </c>
      <c r="F135" s="95"/>
      <c r="G135" s="95">
        <v>38.340000000000003</v>
      </c>
      <c r="H135" s="96" t="s">
        <v>224</v>
      </c>
      <c r="I135" s="96" t="s">
        <v>225</v>
      </c>
      <c r="J135" s="63" t="str">
        <f t="shared" si="4"/>
        <v>Venta</v>
      </c>
      <c r="K135" s="63" t="str">
        <f t="shared" si="5"/>
        <v>SI</v>
      </c>
    </row>
    <row r="136" spans="1:11" x14ac:dyDescent="0.25">
      <c r="A136" s="96" t="s">
        <v>247</v>
      </c>
      <c r="B136" s="96" t="s">
        <v>223</v>
      </c>
      <c r="C136" s="95">
        <v>112</v>
      </c>
      <c r="D136" s="96" t="s">
        <v>187</v>
      </c>
      <c r="E136" s="96" t="s">
        <v>11</v>
      </c>
      <c r="F136" s="95"/>
      <c r="G136" s="95">
        <v>47.88</v>
      </c>
      <c r="H136" s="96" t="s">
        <v>224</v>
      </c>
      <c r="I136" s="96" t="s">
        <v>225</v>
      </c>
      <c r="J136" s="63" t="str">
        <f t="shared" si="4"/>
        <v>Compra</v>
      </c>
      <c r="K136" s="63" t="str">
        <f t="shared" si="5"/>
        <v>NO</v>
      </c>
    </row>
    <row r="137" spans="1:11" x14ac:dyDescent="0.25">
      <c r="A137" s="96" t="s">
        <v>247</v>
      </c>
      <c r="B137" s="96" t="s">
        <v>223</v>
      </c>
      <c r="C137" s="95">
        <v>113</v>
      </c>
      <c r="D137" s="96" t="s">
        <v>222</v>
      </c>
      <c r="E137" s="96" t="s">
        <v>11</v>
      </c>
      <c r="F137" s="95"/>
      <c r="G137" s="95">
        <v>47.88</v>
      </c>
      <c r="H137" s="96" t="s">
        <v>224</v>
      </c>
      <c r="I137" s="96" t="s">
        <v>225</v>
      </c>
      <c r="J137" s="63" t="str">
        <f t="shared" si="4"/>
        <v>Compra</v>
      </c>
      <c r="K137" s="63" t="str">
        <f t="shared" si="5"/>
        <v>SI</v>
      </c>
    </row>
    <row r="138" spans="1:11" x14ac:dyDescent="0.25">
      <c r="A138" s="96" t="s">
        <v>247</v>
      </c>
      <c r="B138" s="96" t="s">
        <v>223</v>
      </c>
      <c r="C138" s="95">
        <v>114</v>
      </c>
      <c r="D138" s="96" t="s">
        <v>189</v>
      </c>
      <c r="E138" s="96" t="s">
        <v>11</v>
      </c>
      <c r="F138" s="95"/>
      <c r="G138" s="95">
        <v>35.909999999999997</v>
      </c>
      <c r="H138" s="96" t="s">
        <v>224</v>
      </c>
      <c r="I138" s="96" t="s">
        <v>225</v>
      </c>
      <c r="J138" s="63" t="str">
        <f t="shared" si="4"/>
        <v>Venta</v>
      </c>
      <c r="K138" s="63" t="str">
        <f t="shared" si="5"/>
        <v>NO</v>
      </c>
    </row>
    <row r="139" spans="1:11" x14ac:dyDescent="0.25">
      <c r="A139" s="96" t="s">
        <v>247</v>
      </c>
      <c r="B139" s="96" t="s">
        <v>223</v>
      </c>
      <c r="C139" s="95">
        <v>115</v>
      </c>
      <c r="D139" s="96" t="s">
        <v>222</v>
      </c>
      <c r="E139" s="96" t="s">
        <v>11</v>
      </c>
      <c r="F139" s="95"/>
      <c r="G139" s="95">
        <v>35.909999999999997</v>
      </c>
      <c r="H139" s="96" t="s">
        <v>224</v>
      </c>
      <c r="I139" s="96" t="s">
        <v>225</v>
      </c>
      <c r="J139" s="63" t="str">
        <f t="shared" si="4"/>
        <v>Venta</v>
      </c>
      <c r="K139" s="63" t="str">
        <f t="shared" si="5"/>
        <v>SI</v>
      </c>
    </row>
    <row r="140" spans="1:11" x14ac:dyDescent="0.25">
      <c r="A140" s="96" t="s">
        <v>249</v>
      </c>
      <c r="B140" s="96" t="s">
        <v>223</v>
      </c>
      <c r="C140" s="95">
        <v>116</v>
      </c>
      <c r="D140" s="96" t="s">
        <v>189</v>
      </c>
      <c r="E140" s="96" t="s">
        <v>11</v>
      </c>
      <c r="F140" s="95"/>
      <c r="G140" s="95">
        <v>425.54</v>
      </c>
      <c r="H140" s="96" t="s">
        <v>224</v>
      </c>
      <c r="I140" s="96" t="s">
        <v>225</v>
      </c>
      <c r="J140" s="63" t="str">
        <f t="shared" si="4"/>
        <v>Venta</v>
      </c>
      <c r="K140" s="63" t="str">
        <f t="shared" si="5"/>
        <v>NO</v>
      </c>
    </row>
    <row r="141" spans="1:11" x14ac:dyDescent="0.25">
      <c r="A141" s="96" t="s">
        <v>249</v>
      </c>
      <c r="B141" s="96" t="s">
        <v>223</v>
      </c>
      <c r="C141" s="95">
        <v>117</v>
      </c>
      <c r="D141" s="96" t="s">
        <v>222</v>
      </c>
      <c r="E141" s="96" t="s">
        <v>11</v>
      </c>
      <c r="F141" s="95"/>
      <c r="G141" s="95">
        <v>425.54</v>
      </c>
      <c r="H141" s="96" t="s">
        <v>224</v>
      </c>
      <c r="I141" s="96" t="s">
        <v>225</v>
      </c>
      <c r="J141" s="63" t="str">
        <f t="shared" si="4"/>
        <v>Venta</v>
      </c>
      <c r="K141" s="63" t="str">
        <f t="shared" si="5"/>
        <v>SI</v>
      </c>
    </row>
    <row r="142" spans="1:11" x14ac:dyDescent="0.25">
      <c r="A142" s="96" t="s">
        <v>235</v>
      </c>
      <c r="B142" s="96" t="s">
        <v>223</v>
      </c>
      <c r="C142" s="95">
        <v>118</v>
      </c>
      <c r="D142" s="96" t="s">
        <v>189</v>
      </c>
      <c r="E142" s="96" t="s">
        <v>11</v>
      </c>
      <c r="F142" s="95"/>
      <c r="G142" s="95">
        <v>79.989999999999995</v>
      </c>
      <c r="H142" s="96" t="s">
        <v>224</v>
      </c>
      <c r="I142" s="96" t="s">
        <v>225</v>
      </c>
      <c r="J142" s="63" t="str">
        <f t="shared" si="4"/>
        <v>Venta</v>
      </c>
      <c r="K142" s="63" t="str">
        <f t="shared" si="5"/>
        <v>NO</v>
      </c>
    </row>
    <row r="143" spans="1:11" x14ac:dyDescent="0.25">
      <c r="A143" s="96" t="s">
        <v>235</v>
      </c>
      <c r="B143" s="96" t="s">
        <v>223</v>
      </c>
      <c r="C143" s="95">
        <v>119</v>
      </c>
      <c r="D143" s="96" t="s">
        <v>222</v>
      </c>
      <c r="E143" s="96" t="s">
        <v>11</v>
      </c>
      <c r="F143" s="95"/>
      <c r="G143" s="95">
        <v>79.989999999999995</v>
      </c>
      <c r="H143" s="96" t="s">
        <v>224</v>
      </c>
      <c r="I143" s="96" t="s">
        <v>225</v>
      </c>
      <c r="J143" s="63" t="str">
        <f t="shared" si="4"/>
        <v>Venta</v>
      </c>
      <c r="K143" s="63" t="str">
        <f t="shared" si="5"/>
        <v>SI</v>
      </c>
    </row>
    <row r="144" spans="1:11" x14ac:dyDescent="0.25">
      <c r="A144" s="96" t="s">
        <v>244</v>
      </c>
      <c r="B144" s="96" t="s">
        <v>223</v>
      </c>
      <c r="C144" s="95">
        <v>120</v>
      </c>
      <c r="D144" s="96" t="s">
        <v>187</v>
      </c>
      <c r="E144" s="96" t="s">
        <v>11</v>
      </c>
      <c r="F144" s="95">
        <v>43.49</v>
      </c>
      <c r="G144" s="95">
        <v>274.92</v>
      </c>
      <c r="H144" s="96" t="s">
        <v>224</v>
      </c>
      <c r="I144" s="96" t="s">
        <v>225</v>
      </c>
      <c r="J144" s="63" t="str">
        <f t="shared" si="4"/>
        <v>Compra</v>
      </c>
      <c r="K144" s="63" t="str">
        <f t="shared" si="5"/>
        <v>NO</v>
      </c>
    </row>
    <row r="145" spans="1:11" x14ac:dyDescent="0.25">
      <c r="A145" s="96" t="s">
        <v>244</v>
      </c>
      <c r="B145" s="96" t="s">
        <v>223</v>
      </c>
      <c r="C145" s="95">
        <v>121</v>
      </c>
      <c r="D145" s="96" t="s">
        <v>222</v>
      </c>
      <c r="E145" s="96" t="s">
        <v>11</v>
      </c>
      <c r="F145" s="95">
        <v>43.49</v>
      </c>
      <c r="G145" s="95">
        <v>274.92</v>
      </c>
      <c r="H145" s="96" t="s">
        <v>224</v>
      </c>
      <c r="I145" s="96" t="s">
        <v>225</v>
      </c>
      <c r="J145" s="63" t="str">
        <f t="shared" si="4"/>
        <v>Compra</v>
      </c>
      <c r="K145" s="63" t="str">
        <f t="shared" si="5"/>
        <v>SI</v>
      </c>
    </row>
    <row r="146" spans="1:11" x14ac:dyDescent="0.25">
      <c r="A146" s="96" t="s">
        <v>244</v>
      </c>
      <c r="B146" s="96" t="s">
        <v>223</v>
      </c>
      <c r="C146" s="95">
        <v>122</v>
      </c>
      <c r="D146" s="96" t="s">
        <v>189</v>
      </c>
      <c r="E146" s="96" t="s">
        <v>11</v>
      </c>
      <c r="F146" s="95">
        <v>22.86</v>
      </c>
      <c r="G146" s="95">
        <v>178.22</v>
      </c>
      <c r="H146" s="96" t="s">
        <v>224</v>
      </c>
      <c r="I146" s="96" t="s">
        <v>225</v>
      </c>
      <c r="J146" s="63" t="str">
        <f t="shared" si="4"/>
        <v>Venta</v>
      </c>
      <c r="K146" s="63" t="str">
        <f t="shared" si="5"/>
        <v>NO</v>
      </c>
    </row>
    <row r="147" spans="1:11" x14ac:dyDescent="0.25">
      <c r="A147" s="96" t="s">
        <v>244</v>
      </c>
      <c r="B147" s="96" t="s">
        <v>223</v>
      </c>
      <c r="C147" s="95">
        <v>123</v>
      </c>
      <c r="D147" s="96" t="s">
        <v>222</v>
      </c>
      <c r="E147" s="96" t="s">
        <v>11</v>
      </c>
      <c r="F147" s="95">
        <v>22.86</v>
      </c>
      <c r="G147" s="95">
        <v>178.22</v>
      </c>
      <c r="H147" s="96" t="s">
        <v>224</v>
      </c>
      <c r="I147" s="96" t="s">
        <v>225</v>
      </c>
      <c r="J147" s="63" t="str">
        <f t="shared" si="4"/>
        <v>Venta</v>
      </c>
      <c r="K147" s="63" t="str">
        <f t="shared" si="5"/>
        <v>SI</v>
      </c>
    </row>
    <row r="148" spans="1:11" x14ac:dyDescent="0.25">
      <c r="A148" s="96" t="s">
        <v>246</v>
      </c>
      <c r="B148" s="96" t="s">
        <v>223</v>
      </c>
      <c r="C148" s="95">
        <v>124</v>
      </c>
      <c r="D148" s="96" t="s">
        <v>187</v>
      </c>
      <c r="E148" s="96" t="s">
        <v>11</v>
      </c>
      <c r="F148" s="95">
        <v>1.59</v>
      </c>
      <c r="G148" s="95">
        <v>33.9</v>
      </c>
      <c r="H148" s="96" t="s">
        <v>224</v>
      </c>
      <c r="I148" s="96" t="s">
        <v>225</v>
      </c>
      <c r="J148" s="63" t="str">
        <f t="shared" si="4"/>
        <v>Compra</v>
      </c>
      <c r="K148" s="63" t="str">
        <f t="shared" si="5"/>
        <v>NO</v>
      </c>
    </row>
    <row r="149" spans="1:11" x14ac:dyDescent="0.25">
      <c r="A149" s="96" t="s">
        <v>246</v>
      </c>
      <c r="B149" s="96" t="s">
        <v>223</v>
      </c>
      <c r="C149" s="95">
        <v>125</v>
      </c>
      <c r="D149" s="96" t="s">
        <v>222</v>
      </c>
      <c r="E149" s="96" t="s">
        <v>11</v>
      </c>
      <c r="F149" s="95">
        <v>1.59</v>
      </c>
      <c r="G149" s="95">
        <v>33.9</v>
      </c>
      <c r="H149" s="96" t="s">
        <v>224</v>
      </c>
      <c r="I149" s="96" t="s">
        <v>225</v>
      </c>
      <c r="J149" s="63" t="str">
        <f t="shared" si="4"/>
        <v>Compra</v>
      </c>
      <c r="K149" s="63" t="str">
        <f t="shared" si="5"/>
        <v>SI</v>
      </c>
    </row>
    <row r="150" spans="1:11" x14ac:dyDescent="0.25">
      <c r="A150" s="96" t="s">
        <v>243</v>
      </c>
      <c r="B150" s="96" t="s">
        <v>223</v>
      </c>
      <c r="C150" s="95">
        <v>126</v>
      </c>
      <c r="D150" s="96" t="s">
        <v>189</v>
      </c>
      <c r="E150" s="96" t="s">
        <v>11</v>
      </c>
      <c r="F150" s="95"/>
      <c r="G150" s="95">
        <v>31.76</v>
      </c>
      <c r="H150" s="96" t="s">
        <v>224</v>
      </c>
      <c r="I150" s="96" t="s">
        <v>225</v>
      </c>
      <c r="J150" s="63" t="str">
        <f t="shared" si="4"/>
        <v>Venta</v>
      </c>
      <c r="K150" s="63" t="str">
        <f t="shared" si="5"/>
        <v>NO</v>
      </c>
    </row>
    <row r="151" spans="1:11" x14ac:dyDescent="0.25">
      <c r="A151" s="96" t="s">
        <v>243</v>
      </c>
      <c r="B151" s="96" t="s">
        <v>223</v>
      </c>
      <c r="C151" s="95">
        <v>127</v>
      </c>
      <c r="D151" s="96" t="s">
        <v>222</v>
      </c>
      <c r="E151" s="96" t="s">
        <v>11</v>
      </c>
      <c r="F151" s="95"/>
      <c r="G151" s="95">
        <v>31.76</v>
      </c>
      <c r="H151" s="96" t="s">
        <v>224</v>
      </c>
      <c r="I151" s="96" t="s">
        <v>225</v>
      </c>
      <c r="J151" s="63" t="str">
        <f t="shared" si="4"/>
        <v>Venta</v>
      </c>
      <c r="K151" s="63" t="str">
        <f t="shared" si="5"/>
        <v>SI</v>
      </c>
    </row>
    <row r="152" spans="1:11" x14ac:dyDescent="0.25">
      <c r="A152" s="96" t="s">
        <v>232</v>
      </c>
      <c r="B152" s="96" t="s">
        <v>223</v>
      </c>
      <c r="C152" s="95">
        <v>128</v>
      </c>
      <c r="D152" s="96" t="s">
        <v>187</v>
      </c>
      <c r="E152" s="96" t="s">
        <v>11</v>
      </c>
      <c r="F152" s="95"/>
      <c r="G152" s="95">
        <v>15.41</v>
      </c>
      <c r="H152" s="96" t="s">
        <v>224</v>
      </c>
      <c r="I152" s="96" t="s">
        <v>225</v>
      </c>
      <c r="J152" s="63" t="str">
        <f t="shared" si="4"/>
        <v>Compra</v>
      </c>
      <c r="K152" s="63" t="str">
        <f t="shared" si="5"/>
        <v>NO</v>
      </c>
    </row>
    <row r="153" spans="1:11" x14ac:dyDescent="0.25">
      <c r="A153" s="96" t="s">
        <v>232</v>
      </c>
      <c r="B153" s="96" t="s">
        <v>223</v>
      </c>
      <c r="C153" s="95">
        <v>129</v>
      </c>
      <c r="D153" s="96" t="s">
        <v>222</v>
      </c>
      <c r="E153" s="96" t="s">
        <v>11</v>
      </c>
      <c r="F153" s="95"/>
      <c r="G153" s="95">
        <v>15.41</v>
      </c>
      <c r="H153" s="96" t="s">
        <v>224</v>
      </c>
      <c r="I153" s="96" t="s">
        <v>225</v>
      </c>
      <c r="J153" s="63" t="str">
        <f t="shared" si="4"/>
        <v>Compra</v>
      </c>
      <c r="K153" s="63" t="str">
        <f t="shared" si="5"/>
        <v>SI</v>
      </c>
    </row>
    <row r="154" spans="1:11" x14ac:dyDescent="0.25">
      <c r="A154" s="96" t="s">
        <v>251</v>
      </c>
      <c r="B154" s="96" t="s">
        <v>223</v>
      </c>
      <c r="C154" s="95">
        <v>130</v>
      </c>
      <c r="D154" s="96" t="s">
        <v>187</v>
      </c>
      <c r="E154" s="96" t="s">
        <v>11</v>
      </c>
      <c r="F154" s="95"/>
      <c r="G154" s="95">
        <v>14.26</v>
      </c>
      <c r="H154" s="96" t="s">
        <v>224</v>
      </c>
      <c r="I154" s="96" t="s">
        <v>225</v>
      </c>
      <c r="J154" s="63" t="str">
        <f t="shared" si="4"/>
        <v>Compra</v>
      </c>
      <c r="K154" s="63" t="str">
        <f t="shared" si="5"/>
        <v>NO</v>
      </c>
    </row>
    <row r="155" spans="1:11" x14ac:dyDescent="0.25">
      <c r="A155" s="96" t="s">
        <v>251</v>
      </c>
      <c r="B155" s="96" t="s">
        <v>223</v>
      </c>
      <c r="C155" s="95">
        <v>131</v>
      </c>
      <c r="D155" s="96" t="s">
        <v>222</v>
      </c>
      <c r="E155" s="96" t="s">
        <v>11</v>
      </c>
      <c r="F155" s="95"/>
      <c r="G155" s="95">
        <v>14.26</v>
      </c>
      <c r="H155" s="96" t="s">
        <v>224</v>
      </c>
      <c r="I155" s="96" t="s">
        <v>225</v>
      </c>
      <c r="J155" s="63" t="str">
        <f t="shared" si="4"/>
        <v>Compra</v>
      </c>
      <c r="K155" s="63" t="str">
        <f t="shared" si="5"/>
        <v>SI</v>
      </c>
    </row>
    <row r="156" spans="1:11" x14ac:dyDescent="0.25">
      <c r="A156" s="96" t="s">
        <v>226</v>
      </c>
      <c r="B156" s="96" t="s">
        <v>223</v>
      </c>
      <c r="C156" s="95">
        <v>132</v>
      </c>
      <c r="D156" s="96" t="s">
        <v>192</v>
      </c>
      <c r="E156" s="96" t="s">
        <v>11</v>
      </c>
      <c r="F156" s="95">
        <v>255.3</v>
      </c>
      <c r="G156" s="95">
        <v>1138.17</v>
      </c>
      <c r="H156" s="96" t="s">
        <v>224</v>
      </c>
      <c r="I156" s="96" t="s">
        <v>225</v>
      </c>
      <c r="J156" s="63" t="str">
        <f t="shared" si="4"/>
        <v>Venta</v>
      </c>
      <c r="K156" s="63" t="str">
        <f t="shared" si="5"/>
        <v>NO</v>
      </c>
    </row>
    <row r="157" spans="1:11" x14ac:dyDescent="0.25">
      <c r="A157" s="96" t="s">
        <v>226</v>
      </c>
      <c r="B157" s="96" t="s">
        <v>223</v>
      </c>
      <c r="C157" s="95">
        <v>133</v>
      </c>
      <c r="D157" s="96" t="s">
        <v>222</v>
      </c>
      <c r="E157" s="96" t="s">
        <v>11</v>
      </c>
      <c r="F157" s="95">
        <v>255.3</v>
      </c>
      <c r="G157" s="95">
        <v>1138.17</v>
      </c>
      <c r="H157" s="96" t="s">
        <v>224</v>
      </c>
      <c r="I157" s="96" t="s">
        <v>225</v>
      </c>
      <c r="J157" s="63" t="str">
        <f t="shared" si="4"/>
        <v>Venta</v>
      </c>
      <c r="K157" s="63" t="str">
        <f t="shared" si="5"/>
        <v>SI</v>
      </c>
    </row>
    <row r="158" spans="1:11" x14ac:dyDescent="0.25">
      <c r="J158" s="63" t="str">
        <f t="shared" si="4"/>
        <v>Venta</v>
      </c>
      <c r="K158" s="63" t="str">
        <f t="shared" si="5"/>
        <v>SI</v>
      </c>
    </row>
    <row r="159" spans="1:11" x14ac:dyDescent="0.25">
      <c r="J159" s="63" t="str">
        <f t="shared" si="4"/>
        <v>Venta</v>
      </c>
      <c r="K159" s="63" t="str">
        <f t="shared" si="5"/>
        <v>SI</v>
      </c>
    </row>
    <row r="160" spans="1:11" x14ac:dyDescent="0.25">
      <c r="J160" s="63" t="str">
        <f t="shared" si="4"/>
        <v>Venta</v>
      </c>
      <c r="K160" s="63" t="str">
        <f t="shared" si="5"/>
        <v>SI</v>
      </c>
    </row>
    <row r="161" spans="10:11" x14ac:dyDescent="0.25">
      <c r="J161" s="63" t="str">
        <f t="shared" si="4"/>
        <v>Venta</v>
      </c>
      <c r="K161" s="63" t="str">
        <f t="shared" si="5"/>
        <v>SI</v>
      </c>
    </row>
    <row r="162" spans="10:11" x14ac:dyDescent="0.25">
      <c r="J162" s="63" t="str">
        <f t="shared" si="4"/>
        <v>Venta</v>
      </c>
      <c r="K162" s="63" t="str">
        <f t="shared" si="5"/>
        <v>SI</v>
      </c>
    </row>
    <row r="163" spans="10:11" x14ac:dyDescent="0.25">
      <c r="J163" s="63" t="str">
        <f t="shared" si="4"/>
        <v>Venta</v>
      </c>
      <c r="K163" s="63" t="str">
        <f t="shared" si="5"/>
        <v>SI</v>
      </c>
    </row>
    <row r="164" spans="10:11" x14ac:dyDescent="0.25">
      <c r="J164" s="63" t="str">
        <f t="shared" si="4"/>
        <v>Venta</v>
      </c>
      <c r="K164" s="63" t="str">
        <f t="shared" si="5"/>
        <v>SI</v>
      </c>
    </row>
    <row r="165" spans="10:11" x14ac:dyDescent="0.25">
      <c r="J165" s="63" t="str">
        <f t="shared" si="4"/>
        <v>Venta</v>
      </c>
      <c r="K165" s="63" t="str">
        <f t="shared" si="5"/>
        <v>SI</v>
      </c>
    </row>
    <row r="166" spans="10:11" x14ac:dyDescent="0.25">
      <c r="J166" s="63" t="str">
        <f t="shared" si="4"/>
        <v>Venta</v>
      </c>
      <c r="K166" s="63" t="str">
        <f t="shared" si="5"/>
        <v>SI</v>
      </c>
    </row>
    <row r="167" spans="10:11" x14ac:dyDescent="0.25">
      <c r="J167" s="63" t="str">
        <f t="shared" si="4"/>
        <v>Venta</v>
      </c>
      <c r="K167" s="63" t="str">
        <f t="shared" si="5"/>
        <v>SI</v>
      </c>
    </row>
    <row r="168" spans="10:11" x14ac:dyDescent="0.25">
      <c r="J168" s="63" t="str">
        <f t="shared" si="4"/>
        <v>Venta</v>
      </c>
      <c r="K168" s="63" t="str">
        <f t="shared" si="5"/>
        <v>SI</v>
      </c>
    </row>
    <row r="169" spans="10:11" x14ac:dyDescent="0.25">
      <c r="J169" s="63" t="str">
        <f t="shared" si="4"/>
        <v>Venta</v>
      </c>
      <c r="K169" s="63" t="str">
        <f t="shared" si="5"/>
        <v>SI</v>
      </c>
    </row>
    <row r="170" spans="10:11" x14ac:dyDescent="0.25">
      <c r="J170" s="63" t="str">
        <f t="shared" si="4"/>
        <v>Venta</v>
      </c>
      <c r="K170" s="63" t="str">
        <f t="shared" si="5"/>
        <v>SI</v>
      </c>
    </row>
    <row r="171" spans="10:11" x14ac:dyDescent="0.25">
      <c r="J171" s="63" t="str">
        <f t="shared" si="4"/>
        <v>Venta</v>
      </c>
      <c r="K171" s="63" t="str">
        <f t="shared" si="5"/>
        <v>SI</v>
      </c>
    </row>
    <row r="172" spans="10:11" x14ac:dyDescent="0.25">
      <c r="J172" s="63" t="str">
        <f t="shared" si="4"/>
        <v>Venta</v>
      </c>
      <c r="K172" s="63" t="str">
        <f t="shared" si="5"/>
        <v>SI</v>
      </c>
    </row>
    <row r="173" spans="10:11" x14ac:dyDescent="0.25">
      <c r="J173" s="63" t="str">
        <f t="shared" si="4"/>
        <v>Venta</v>
      </c>
      <c r="K173" s="63" t="str">
        <f t="shared" si="5"/>
        <v>SI</v>
      </c>
    </row>
    <row r="174" spans="10:11" x14ac:dyDescent="0.25">
      <c r="J174" s="63" t="str">
        <f t="shared" si="4"/>
        <v>Venta</v>
      </c>
      <c r="K174" s="63" t="str">
        <f t="shared" si="5"/>
        <v>SI</v>
      </c>
    </row>
    <row r="175" spans="10:11" x14ac:dyDescent="0.25">
      <c r="J175" s="63" t="str">
        <f t="shared" si="4"/>
        <v>Venta</v>
      </c>
      <c r="K175" s="63" t="str">
        <f t="shared" si="5"/>
        <v>SI</v>
      </c>
    </row>
    <row r="176" spans="10:11" x14ac:dyDescent="0.25">
      <c r="J176" s="63" t="str">
        <f t="shared" si="4"/>
        <v>Venta</v>
      </c>
      <c r="K176" s="63" t="str">
        <f t="shared" si="5"/>
        <v>SI</v>
      </c>
    </row>
    <row r="177" spans="10:11" x14ac:dyDescent="0.25">
      <c r="J177" s="63" t="str">
        <f t="shared" si="4"/>
        <v>Venta</v>
      </c>
      <c r="K177" s="63" t="str">
        <f t="shared" si="5"/>
        <v>SI</v>
      </c>
    </row>
    <row r="178" spans="10:11" x14ac:dyDescent="0.25">
      <c r="J178" s="63" t="str">
        <f t="shared" si="4"/>
        <v>Venta</v>
      </c>
      <c r="K178" s="63" t="str">
        <f t="shared" si="5"/>
        <v>SI</v>
      </c>
    </row>
    <row r="179" spans="10:11" x14ac:dyDescent="0.25">
      <c r="J179" s="63" t="str">
        <f t="shared" si="4"/>
        <v>Venta</v>
      </c>
      <c r="K179" s="63" t="str">
        <f t="shared" si="5"/>
        <v>SI</v>
      </c>
    </row>
    <row r="180" spans="10:11" x14ac:dyDescent="0.25">
      <c r="J180" s="63" t="str">
        <f t="shared" si="4"/>
        <v>Venta</v>
      </c>
      <c r="K180" s="63" t="str">
        <f t="shared" si="5"/>
        <v>SI</v>
      </c>
    </row>
    <row r="181" spans="10:11" x14ac:dyDescent="0.25">
      <c r="J181" s="63" t="str">
        <f t="shared" si="4"/>
        <v>Venta</v>
      </c>
      <c r="K181" s="63" t="str">
        <f t="shared" si="5"/>
        <v>SI</v>
      </c>
    </row>
    <row r="182" spans="10:11" x14ac:dyDescent="0.25">
      <c r="J182" s="63" t="str">
        <f t="shared" si="4"/>
        <v>Venta</v>
      </c>
      <c r="K182" s="63" t="str">
        <f t="shared" si="5"/>
        <v>SI</v>
      </c>
    </row>
    <row r="183" spans="10:11" x14ac:dyDescent="0.25">
      <c r="J183" s="63" t="str">
        <f t="shared" si="4"/>
        <v>Venta</v>
      </c>
      <c r="K183" s="63" t="str">
        <f t="shared" si="5"/>
        <v>SI</v>
      </c>
    </row>
    <row r="184" spans="10:11" x14ac:dyDescent="0.25">
      <c r="J184" s="63" t="str">
        <f t="shared" si="4"/>
        <v>Venta</v>
      </c>
      <c r="K184" s="63" t="str">
        <f t="shared" si="5"/>
        <v>SI</v>
      </c>
    </row>
    <row r="185" spans="10:11" x14ac:dyDescent="0.25">
      <c r="J185" s="63" t="str">
        <f t="shared" si="4"/>
        <v>Venta</v>
      </c>
      <c r="K185" s="63" t="str">
        <f t="shared" si="5"/>
        <v>SI</v>
      </c>
    </row>
    <row r="186" spans="10:11" x14ac:dyDescent="0.25">
      <c r="J186" s="63" t="str">
        <f t="shared" si="4"/>
        <v>Venta</v>
      </c>
      <c r="K186" s="63" t="str">
        <f t="shared" si="5"/>
        <v>SI</v>
      </c>
    </row>
    <row r="187" spans="10:11" x14ac:dyDescent="0.25">
      <c r="J187" s="63" t="str">
        <f t="shared" si="4"/>
        <v>Venta</v>
      </c>
      <c r="K187" s="63" t="str">
        <f t="shared" si="5"/>
        <v>SI</v>
      </c>
    </row>
    <row r="188" spans="10:11" x14ac:dyDescent="0.25">
      <c r="J188" s="63" t="str">
        <f t="shared" si="4"/>
        <v>Venta</v>
      </c>
      <c r="K188" s="63" t="str">
        <f t="shared" si="5"/>
        <v>SI</v>
      </c>
    </row>
    <row r="189" spans="10:11" x14ac:dyDescent="0.25">
      <c r="J189" s="63" t="str">
        <f t="shared" si="4"/>
        <v>Venta</v>
      </c>
      <c r="K189" s="63" t="str">
        <f t="shared" si="5"/>
        <v>SI</v>
      </c>
    </row>
    <row r="190" spans="10:11" x14ac:dyDescent="0.25">
      <c r="J190" s="63" t="str">
        <f t="shared" si="4"/>
        <v>Venta</v>
      </c>
      <c r="K190" s="63" t="str">
        <f t="shared" si="5"/>
        <v>SI</v>
      </c>
    </row>
    <row r="191" spans="10:11" x14ac:dyDescent="0.25">
      <c r="J191" s="63" t="str">
        <f t="shared" si="4"/>
        <v>Venta</v>
      </c>
      <c r="K191" s="63" t="str">
        <f t="shared" si="5"/>
        <v>SI</v>
      </c>
    </row>
    <row r="192" spans="10:11" x14ac:dyDescent="0.25">
      <c r="J192" s="63" t="str">
        <f t="shared" si="4"/>
        <v>Venta</v>
      </c>
      <c r="K192" s="63" t="str">
        <f t="shared" si="5"/>
        <v>SI</v>
      </c>
    </row>
    <row r="193" spans="10:11" x14ac:dyDescent="0.25">
      <c r="J193" s="63" t="str">
        <f t="shared" si="4"/>
        <v>Venta</v>
      </c>
      <c r="K193" s="63" t="str">
        <f t="shared" si="5"/>
        <v>SI</v>
      </c>
    </row>
    <row r="194" spans="10:11" x14ac:dyDescent="0.25">
      <c r="J194" s="63" t="str">
        <f t="shared" si="4"/>
        <v>Venta</v>
      </c>
      <c r="K194" s="63" t="str">
        <f t="shared" si="5"/>
        <v>SI</v>
      </c>
    </row>
    <row r="195" spans="10:11" x14ac:dyDescent="0.25">
      <c r="J195" s="63" t="str">
        <f t="shared" ref="J195:J258" si="6">+IF(D195="WNMC","Compra",IF(D195="WNMV","Venta",IF(D195="WEMC","Compra",IF(D195="WEMV","Venta",IF(D195="WENV","Venta",IF(D195="WENC","Compra",J194))))))</f>
        <v>Venta</v>
      </c>
      <c r="K195" s="63" t="str">
        <f t="shared" ref="K195:K258" si="7">+IF(D195="WNMC","NO",IF(D195="WNMV","NO",IF(D195="WEMC","NO",IF(D195="WEMV","NO",IF(D195="WENV","NO",IF(D195="WENC","NO","SI"))))))</f>
        <v>SI</v>
      </c>
    </row>
    <row r="196" spans="10:11" x14ac:dyDescent="0.25">
      <c r="J196" s="63" t="str">
        <f t="shared" si="6"/>
        <v>Venta</v>
      </c>
      <c r="K196" s="63" t="str">
        <f t="shared" si="7"/>
        <v>SI</v>
      </c>
    </row>
    <row r="197" spans="10:11" x14ac:dyDescent="0.25">
      <c r="J197" s="63" t="str">
        <f t="shared" si="6"/>
        <v>Venta</v>
      </c>
      <c r="K197" s="63" t="str">
        <f t="shared" si="7"/>
        <v>SI</v>
      </c>
    </row>
    <row r="198" spans="10:11" x14ac:dyDescent="0.25">
      <c r="J198" s="63" t="str">
        <f t="shared" si="6"/>
        <v>Venta</v>
      </c>
      <c r="K198" s="63" t="str">
        <f t="shared" si="7"/>
        <v>SI</v>
      </c>
    </row>
    <row r="199" spans="10:11" x14ac:dyDescent="0.25">
      <c r="J199" s="63" t="str">
        <f t="shared" si="6"/>
        <v>Venta</v>
      </c>
      <c r="K199" s="63" t="str">
        <f t="shared" si="7"/>
        <v>SI</v>
      </c>
    </row>
    <row r="200" spans="10:11" x14ac:dyDescent="0.25">
      <c r="J200" s="63" t="str">
        <f t="shared" si="6"/>
        <v>Venta</v>
      </c>
      <c r="K200" s="63" t="str">
        <f t="shared" si="7"/>
        <v>SI</v>
      </c>
    </row>
    <row r="201" spans="10:11" x14ac:dyDescent="0.25">
      <c r="J201" s="63" t="str">
        <f t="shared" si="6"/>
        <v>Venta</v>
      </c>
      <c r="K201" s="63" t="str">
        <f t="shared" si="7"/>
        <v>SI</v>
      </c>
    </row>
    <row r="202" spans="10:11" x14ac:dyDescent="0.25">
      <c r="J202" s="63" t="str">
        <f t="shared" si="6"/>
        <v>Venta</v>
      </c>
      <c r="K202" s="63" t="str">
        <f t="shared" si="7"/>
        <v>SI</v>
      </c>
    </row>
    <row r="203" spans="10:11" x14ac:dyDescent="0.25">
      <c r="J203" s="63" t="str">
        <f t="shared" si="6"/>
        <v>Venta</v>
      </c>
      <c r="K203" s="63" t="str">
        <f t="shared" si="7"/>
        <v>SI</v>
      </c>
    </row>
    <row r="204" spans="10:11" x14ac:dyDescent="0.25">
      <c r="J204" s="63" t="str">
        <f t="shared" si="6"/>
        <v>Venta</v>
      </c>
      <c r="K204" s="63" t="str">
        <f t="shared" si="7"/>
        <v>SI</v>
      </c>
    </row>
    <row r="205" spans="10:11" x14ac:dyDescent="0.25">
      <c r="J205" s="63" t="str">
        <f t="shared" si="6"/>
        <v>Venta</v>
      </c>
      <c r="K205" s="63" t="str">
        <f t="shared" si="7"/>
        <v>SI</v>
      </c>
    </row>
    <row r="206" spans="10:11" x14ac:dyDescent="0.25">
      <c r="J206" s="63" t="str">
        <f t="shared" si="6"/>
        <v>Venta</v>
      </c>
      <c r="K206" s="63" t="str">
        <f t="shared" si="7"/>
        <v>SI</v>
      </c>
    </row>
    <row r="207" spans="10:11" x14ac:dyDescent="0.25">
      <c r="J207" s="63" t="str">
        <f t="shared" si="6"/>
        <v>Venta</v>
      </c>
      <c r="K207" s="63" t="str">
        <f t="shared" si="7"/>
        <v>SI</v>
      </c>
    </row>
    <row r="208" spans="10:11" x14ac:dyDescent="0.25">
      <c r="J208" s="63" t="str">
        <f t="shared" si="6"/>
        <v>Venta</v>
      </c>
      <c r="K208" s="63" t="str">
        <f t="shared" si="7"/>
        <v>SI</v>
      </c>
    </row>
    <row r="209" spans="10:11" x14ac:dyDescent="0.25">
      <c r="J209" s="63" t="str">
        <f t="shared" si="6"/>
        <v>Venta</v>
      </c>
      <c r="K209" s="63" t="str">
        <f t="shared" si="7"/>
        <v>SI</v>
      </c>
    </row>
    <row r="210" spans="10:11" x14ac:dyDescent="0.25">
      <c r="J210" s="63" t="str">
        <f t="shared" si="6"/>
        <v>Venta</v>
      </c>
      <c r="K210" s="63" t="str">
        <f t="shared" si="7"/>
        <v>SI</v>
      </c>
    </row>
    <row r="211" spans="10:11" x14ac:dyDescent="0.25">
      <c r="J211" s="63" t="str">
        <f t="shared" si="6"/>
        <v>Venta</v>
      </c>
      <c r="K211" s="63" t="str">
        <f t="shared" si="7"/>
        <v>SI</v>
      </c>
    </row>
    <row r="212" spans="10:11" x14ac:dyDescent="0.25">
      <c r="J212" s="63" t="str">
        <f t="shared" si="6"/>
        <v>Venta</v>
      </c>
      <c r="K212" s="63" t="str">
        <f t="shared" si="7"/>
        <v>SI</v>
      </c>
    </row>
    <row r="213" spans="10:11" x14ac:dyDescent="0.25">
      <c r="J213" s="63" t="str">
        <f t="shared" si="6"/>
        <v>Venta</v>
      </c>
      <c r="K213" s="63" t="str">
        <f t="shared" si="7"/>
        <v>SI</v>
      </c>
    </row>
    <row r="214" spans="10:11" x14ac:dyDescent="0.25">
      <c r="J214" s="63" t="str">
        <f t="shared" si="6"/>
        <v>Venta</v>
      </c>
      <c r="K214" s="63" t="str">
        <f t="shared" si="7"/>
        <v>SI</v>
      </c>
    </row>
    <row r="215" spans="10:11" x14ac:dyDescent="0.25">
      <c r="J215" s="63" t="str">
        <f t="shared" si="6"/>
        <v>Venta</v>
      </c>
      <c r="K215" s="63" t="str">
        <f t="shared" si="7"/>
        <v>SI</v>
      </c>
    </row>
    <row r="216" spans="10:11" x14ac:dyDescent="0.25">
      <c r="J216" s="63" t="str">
        <f t="shared" si="6"/>
        <v>Venta</v>
      </c>
      <c r="K216" s="63" t="str">
        <f t="shared" si="7"/>
        <v>SI</v>
      </c>
    </row>
    <row r="217" spans="10:11" x14ac:dyDescent="0.25">
      <c r="J217" s="63" t="str">
        <f t="shared" si="6"/>
        <v>Venta</v>
      </c>
      <c r="K217" s="63" t="str">
        <f t="shared" si="7"/>
        <v>SI</v>
      </c>
    </row>
    <row r="218" spans="10:11" x14ac:dyDescent="0.25">
      <c r="J218" s="63" t="str">
        <f t="shared" si="6"/>
        <v>Venta</v>
      </c>
      <c r="K218" s="63" t="str">
        <f t="shared" si="7"/>
        <v>SI</v>
      </c>
    </row>
    <row r="219" spans="10:11" x14ac:dyDescent="0.25">
      <c r="J219" s="63" t="str">
        <f t="shared" si="6"/>
        <v>Venta</v>
      </c>
      <c r="K219" s="63" t="str">
        <f t="shared" si="7"/>
        <v>SI</v>
      </c>
    </row>
    <row r="220" spans="10:11" x14ac:dyDescent="0.25">
      <c r="J220" s="63" t="str">
        <f t="shared" si="6"/>
        <v>Venta</v>
      </c>
      <c r="K220" s="63" t="str">
        <f t="shared" si="7"/>
        <v>SI</v>
      </c>
    </row>
    <row r="221" spans="10:11" x14ac:dyDescent="0.25">
      <c r="J221" s="63" t="str">
        <f t="shared" si="6"/>
        <v>Venta</v>
      </c>
      <c r="K221" s="63" t="str">
        <f t="shared" si="7"/>
        <v>SI</v>
      </c>
    </row>
    <row r="222" spans="10:11" x14ac:dyDescent="0.25">
      <c r="J222" s="63" t="str">
        <f t="shared" si="6"/>
        <v>Venta</v>
      </c>
      <c r="K222" s="63" t="str">
        <f t="shared" si="7"/>
        <v>SI</v>
      </c>
    </row>
    <row r="223" spans="10:11" x14ac:dyDescent="0.25">
      <c r="J223" s="63" t="str">
        <f t="shared" si="6"/>
        <v>Venta</v>
      </c>
      <c r="K223" s="63" t="str">
        <f t="shared" si="7"/>
        <v>SI</v>
      </c>
    </row>
    <row r="224" spans="10:11" x14ac:dyDescent="0.25">
      <c r="J224" s="63" t="str">
        <f t="shared" si="6"/>
        <v>Venta</v>
      </c>
      <c r="K224" s="63" t="str">
        <f t="shared" si="7"/>
        <v>SI</v>
      </c>
    </row>
    <row r="225" spans="10:11" x14ac:dyDescent="0.25">
      <c r="J225" s="63" t="str">
        <f t="shared" si="6"/>
        <v>Venta</v>
      </c>
      <c r="K225" s="63" t="str">
        <f t="shared" si="7"/>
        <v>SI</v>
      </c>
    </row>
    <row r="226" spans="10:11" x14ac:dyDescent="0.25">
      <c r="J226" s="63" t="str">
        <f t="shared" si="6"/>
        <v>Venta</v>
      </c>
      <c r="K226" s="63" t="str">
        <f t="shared" si="7"/>
        <v>SI</v>
      </c>
    </row>
    <row r="227" spans="10:11" x14ac:dyDescent="0.25">
      <c r="J227" s="63" t="str">
        <f t="shared" si="6"/>
        <v>Venta</v>
      </c>
      <c r="K227" s="63" t="str">
        <f t="shared" si="7"/>
        <v>SI</v>
      </c>
    </row>
    <row r="228" spans="10:11" x14ac:dyDescent="0.25">
      <c r="J228" s="63" t="str">
        <f t="shared" si="6"/>
        <v>Venta</v>
      </c>
      <c r="K228" s="63" t="str">
        <f t="shared" si="7"/>
        <v>SI</v>
      </c>
    </row>
    <row r="229" spans="10:11" x14ac:dyDescent="0.25">
      <c r="J229" s="63" t="str">
        <f t="shared" si="6"/>
        <v>Venta</v>
      </c>
      <c r="K229" s="63" t="str">
        <f t="shared" si="7"/>
        <v>SI</v>
      </c>
    </row>
    <row r="230" spans="10:11" x14ac:dyDescent="0.25">
      <c r="J230" s="63" t="str">
        <f t="shared" si="6"/>
        <v>Venta</v>
      </c>
      <c r="K230" s="63" t="str">
        <f t="shared" si="7"/>
        <v>SI</v>
      </c>
    </row>
    <row r="231" spans="10:11" x14ac:dyDescent="0.25">
      <c r="J231" s="63" t="str">
        <f t="shared" si="6"/>
        <v>Venta</v>
      </c>
      <c r="K231" s="63" t="str">
        <f t="shared" si="7"/>
        <v>SI</v>
      </c>
    </row>
    <row r="232" spans="10:11" x14ac:dyDescent="0.25">
      <c r="J232" s="63" t="str">
        <f t="shared" si="6"/>
        <v>Venta</v>
      </c>
      <c r="K232" s="63" t="str">
        <f t="shared" si="7"/>
        <v>SI</v>
      </c>
    </row>
    <row r="233" spans="10:11" x14ac:dyDescent="0.25">
      <c r="J233" s="63" t="str">
        <f t="shared" si="6"/>
        <v>Venta</v>
      </c>
      <c r="K233" s="63" t="str">
        <f t="shared" si="7"/>
        <v>SI</v>
      </c>
    </row>
    <row r="234" spans="10:11" x14ac:dyDescent="0.25">
      <c r="J234" s="63" t="str">
        <f t="shared" si="6"/>
        <v>Venta</v>
      </c>
      <c r="K234" s="63" t="str">
        <f t="shared" si="7"/>
        <v>SI</v>
      </c>
    </row>
    <row r="235" spans="10:11" x14ac:dyDescent="0.25">
      <c r="J235" s="63" t="str">
        <f t="shared" si="6"/>
        <v>Venta</v>
      </c>
      <c r="K235" s="63" t="str">
        <f t="shared" si="7"/>
        <v>SI</v>
      </c>
    </row>
    <row r="236" spans="10:11" x14ac:dyDescent="0.25">
      <c r="J236" s="63" t="str">
        <f t="shared" si="6"/>
        <v>Venta</v>
      </c>
      <c r="K236" s="63" t="str">
        <f t="shared" si="7"/>
        <v>SI</v>
      </c>
    </row>
    <row r="237" spans="10:11" x14ac:dyDescent="0.25">
      <c r="J237" s="63" t="str">
        <f t="shared" si="6"/>
        <v>Venta</v>
      </c>
      <c r="K237" s="63" t="str">
        <f t="shared" si="7"/>
        <v>SI</v>
      </c>
    </row>
    <row r="238" spans="10:11" x14ac:dyDescent="0.25">
      <c r="J238" s="63" t="str">
        <f t="shared" si="6"/>
        <v>Venta</v>
      </c>
      <c r="K238" s="63" t="str">
        <f t="shared" si="7"/>
        <v>SI</v>
      </c>
    </row>
    <row r="239" spans="10:11" x14ac:dyDescent="0.25">
      <c r="J239" s="63" t="str">
        <f t="shared" si="6"/>
        <v>Venta</v>
      </c>
      <c r="K239" s="63" t="str">
        <f t="shared" si="7"/>
        <v>SI</v>
      </c>
    </row>
    <row r="240" spans="10:11" x14ac:dyDescent="0.25">
      <c r="J240" s="63" t="str">
        <f t="shared" si="6"/>
        <v>Venta</v>
      </c>
      <c r="K240" s="63" t="str">
        <f t="shared" si="7"/>
        <v>SI</v>
      </c>
    </row>
    <row r="241" spans="10:11" x14ac:dyDescent="0.25">
      <c r="J241" s="63" t="str">
        <f t="shared" si="6"/>
        <v>Venta</v>
      </c>
      <c r="K241" s="63" t="str">
        <f t="shared" si="7"/>
        <v>SI</v>
      </c>
    </row>
    <row r="242" spans="10:11" x14ac:dyDescent="0.25">
      <c r="J242" s="63" t="str">
        <f t="shared" si="6"/>
        <v>Venta</v>
      </c>
      <c r="K242" s="63" t="str">
        <f t="shared" si="7"/>
        <v>SI</v>
      </c>
    </row>
    <row r="243" spans="10:11" x14ac:dyDescent="0.25">
      <c r="J243" s="63" t="str">
        <f t="shared" si="6"/>
        <v>Venta</v>
      </c>
      <c r="K243" s="63" t="str">
        <f t="shared" si="7"/>
        <v>SI</v>
      </c>
    </row>
    <row r="244" spans="10:11" x14ac:dyDescent="0.25">
      <c r="J244" s="63" t="str">
        <f t="shared" si="6"/>
        <v>Venta</v>
      </c>
      <c r="K244" s="63" t="str">
        <f t="shared" si="7"/>
        <v>SI</v>
      </c>
    </row>
    <row r="245" spans="10:11" x14ac:dyDescent="0.25">
      <c r="J245" s="63" t="str">
        <f t="shared" si="6"/>
        <v>Venta</v>
      </c>
      <c r="K245" s="63" t="str">
        <f t="shared" si="7"/>
        <v>SI</v>
      </c>
    </row>
    <row r="246" spans="10:11" x14ac:dyDescent="0.25">
      <c r="J246" s="63" t="str">
        <f t="shared" si="6"/>
        <v>Venta</v>
      </c>
      <c r="K246" s="63" t="str">
        <f t="shared" si="7"/>
        <v>SI</v>
      </c>
    </row>
    <row r="247" spans="10:11" x14ac:dyDescent="0.25">
      <c r="J247" s="63" t="str">
        <f t="shared" si="6"/>
        <v>Venta</v>
      </c>
      <c r="K247" s="63" t="str">
        <f t="shared" si="7"/>
        <v>SI</v>
      </c>
    </row>
    <row r="248" spans="10:11" x14ac:dyDescent="0.25">
      <c r="J248" s="63" t="str">
        <f t="shared" si="6"/>
        <v>Venta</v>
      </c>
      <c r="K248" s="63" t="str">
        <f t="shared" si="7"/>
        <v>SI</v>
      </c>
    </row>
    <row r="249" spans="10:11" x14ac:dyDescent="0.25">
      <c r="J249" s="63" t="str">
        <f t="shared" si="6"/>
        <v>Venta</v>
      </c>
      <c r="K249" s="63" t="str">
        <f t="shared" si="7"/>
        <v>SI</v>
      </c>
    </row>
    <row r="250" spans="10:11" x14ac:dyDescent="0.25">
      <c r="J250" s="63" t="str">
        <f t="shared" si="6"/>
        <v>Venta</v>
      </c>
      <c r="K250" s="63" t="str">
        <f t="shared" si="7"/>
        <v>SI</v>
      </c>
    </row>
    <row r="251" spans="10:11" x14ac:dyDescent="0.25">
      <c r="J251" s="63" t="str">
        <f t="shared" si="6"/>
        <v>Venta</v>
      </c>
      <c r="K251" s="63" t="str">
        <f t="shared" si="7"/>
        <v>SI</v>
      </c>
    </row>
    <row r="252" spans="10:11" x14ac:dyDescent="0.25">
      <c r="J252" s="63" t="str">
        <f t="shared" si="6"/>
        <v>Venta</v>
      </c>
      <c r="K252" s="63" t="str">
        <f t="shared" si="7"/>
        <v>SI</v>
      </c>
    </row>
    <row r="253" spans="10:11" x14ac:dyDescent="0.25">
      <c r="J253" s="63" t="str">
        <f t="shared" si="6"/>
        <v>Venta</v>
      </c>
      <c r="K253" s="63" t="str">
        <f t="shared" si="7"/>
        <v>SI</v>
      </c>
    </row>
    <row r="254" spans="10:11" x14ac:dyDescent="0.25">
      <c r="J254" s="63" t="str">
        <f t="shared" si="6"/>
        <v>Venta</v>
      </c>
      <c r="K254" s="63" t="str">
        <f t="shared" si="7"/>
        <v>SI</v>
      </c>
    </row>
    <row r="255" spans="10:11" x14ac:dyDescent="0.25">
      <c r="J255" s="63" t="str">
        <f t="shared" si="6"/>
        <v>Venta</v>
      </c>
      <c r="K255" s="63" t="str">
        <f t="shared" si="7"/>
        <v>SI</v>
      </c>
    </row>
    <row r="256" spans="10:11" x14ac:dyDescent="0.25">
      <c r="J256" s="63" t="str">
        <f t="shared" si="6"/>
        <v>Venta</v>
      </c>
      <c r="K256" s="63" t="str">
        <f t="shared" si="7"/>
        <v>SI</v>
      </c>
    </row>
    <row r="257" spans="10:11" x14ac:dyDescent="0.25">
      <c r="J257" s="63" t="str">
        <f t="shared" si="6"/>
        <v>Venta</v>
      </c>
      <c r="K257" s="63" t="str">
        <f t="shared" si="7"/>
        <v>SI</v>
      </c>
    </row>
    <row r="258" spans="10:11" x14ac:dyDescent="0.25">
      <c r="J258" s="63" t="str">
        <f t="shared" si="6"/>
        <v>Venta</v>
      </c>
      <c r="K258" s="63" t="str">
        <f t="shared" si="7"/>
        <v>SI</v>
      </c>
    </row>
    <row r="259" spans="10:11" x14ac:dyDescent="0.25">
      <c r="J259" s="63" t="str">
        <f t="shared" ref="J259:J322" si="8">+IF(D259="WNMC","Compra",IF(D259="WNMV","Venta",IF(D259="WEMC","Compra",IF(D259="WEMV","Venta",IF(D259="WENV","Venta",IF(D259="WENC","Compra",J258))))))</f>
        <v>Venta</v>
      </c>
      <c r="K259" s="63" t="str">
        <f t="shared" ref="K259:K322" si="9">+IF(D259="WNMC","NO",IF(D259="WNMV","NO",IF(D259="WEMC","NO",IF(D259="WEMV","NO",IF(D259="WENV","NO",IF(D259="WENC","NO","SI"))))))</f>
        <v>SI</v>
      </c>
    </row>
    <row r="260" spans="10:11" x14ac:dyDescent="0.25">
      <c r="J260" s="63" t="str">
        <f t="shared" si="8"/>
        <v>Venta</v>
      </c>
      <c r="K260" s="63" t="str">
        <f t="shared" si="9"/>
        <v>SI</v>
      </c>
    </row>
    <row r="261" spans="10:11" x14ac:dyDescent="0.25">
      <c r="J261" s="63" t="str">
        <f t="shared" si="8"/>
        <v>Venta</v>
      </c>
      <c r="K261" s="63" t="str">
        <f t="shared" si="9"/>
        <v>SI</v>
      </c>
    </row>
    <row r="262" spans="10:11" x14ac:dyDescent="0.25">
      <c r="J262" s="63" t="str">
        <f t="shared" si="8"/>
        <v>Venta</v>
      </c>
      <c r="K262" s="63" t="str">
        <f t="shared" si="9"/>
        <v>SI</v>
      </c>
    </row>
    <row r="263" spans="10:11" x14ac:dyDescent="0.25">
      <c r="J263" s="63" t="str">
        <f t="shared" si="8"/>
        <v>Venta</v>
      </c>
      <c r="K263" s="63" t="str">
        <f t="shared" si="9"/>
        <v>SI</v>
      </c>
    </row>
    <row r="264" spans="10:11" x14ac:dyDescent="0.25">
      <c r="J264" s="63" t="str">
        <f t="shared" si="8"/>
        <v>Venta</v>
      </c>
      <c r="K264" s="63" t="str">
        <f t="shared" si="9"/>
        <v>SI</v>
      </c>
    </row>
    <row r="265" spans="10:11" x14ac:dyDescent="0.25">
      <c r="J265" s="63" t="str">
        <f t="shared" si="8"/>
        <v>Venta</v>
      </c>
      <c r="K265" s="63" t="str">
        <f t="shared" si="9"/>
        <v>SI</v>
      </c>
    </row>
    <row r="266" spans="10:11" x14ac:dyDescent="0.25">
      <c r="J266" s="63" t="str">
        <f t="shared" si="8"/>
        <v>Venta</v>
      </c>
      <c r="K266" s="63" t="str">
        <f t="shared" si="9"/>
        <v>SI</v>
      </c>
    </row>
    <row r="267" spans="10:11" x14ac:dyDescent="0.25">
      <c r="J267" s="63" t="str">
        <f t="shared" si="8"/>
        <v>Venta</v>
      </c>
      <c r="K267" s="63" t="str">
        <f t="shared" si="9"/>
        <v>SI</v>
      </c>
    </row>
    <row r="268" spans="10:11" x14ac:dyDescent="0.25">
      <c r="J268" s="63" t="str">
        <f t="shared" si="8"/>
        <v>Venta</v>
      </c>
      <c r="K268" s="63" t="str">
        <f t="shared" si="9"/>
        <v>SI</v>
      </c>
    </row>
    <row r="269" spans="10:11" x14ac:dyDescent="0.25">
      <c r="J269" s="63" t="str">
        <f t="shared" si="8"/>
        <v>Venta</v>
      </c>
      <c r="K269" s="63" t="str">
        <f t="shared" si="9"/>
        <v>SI</v>
      </c>
    </row>
    <row r="270" spans="10:11" x14ac:dyDescent="0.25">
      <c r="J270" s="63" t="str">
        <f t="shared" si="8"/>
        <v>Venta</v>
      </c>
      <c r="K270" s="63" t="str">
        <f t="shared" si="9"/>
        <v>SI</v>
      </c>
    </row>
    <row r="271" spans="10:11" x14ac:dyDescent="0.25">
      <c r="J271" s="63" t="str">
        <f t="shared" si="8"/>
        <v>Venta</v>
      </c>
      <c r="K271" s="63" t="str">
        <f t="shared" si="9"/>
        <v>SI</v>
      </c>
    </row>
    <row r="272" spans="10:11" x14ac:dyDescent="0.25">
      <c r="J272" s="63" t="str">
        <f t="shared" si="8"/>
        <v>Venta</v>
      </c>
      <c r="K272" s="63" t="str">
        <f t="shared" si="9"/>
        <v>SI</v>
      </c>
    </row>
    <row r="273" spans="10:11" x14ac:dyDescent="0.25">
      <c r="J273" s="63" t="str">
        <f t="shared" si="8"/>
        <v>Venta</v>
      </c>
      <c r="K273" s="63" t="str">
        <f t="shared" si="9"/>
        <v>SI</v>
      </c>
    </row>
    <row r="274" spans="10:11" x14ac:dyDescent="0.25">
      <c r="J274" s="63" t="str">
        <f t="shared" si="8"/>
        <v>Venta</v>
      </c>
      <c r="K274" s="63" t="str">
        <f t="shared" si="9"/>
        <v>SI</v>
      </c>
    </row>
    <row r="275" spans="10:11" x14ac:dyDescent="0.25">
      <c r="J275" s="63" t="str">
        <f t="shared" si="8"/>
        <v>Venta</v>
      </c>
      <c r="K275" s="63" t="str">
        <f t="shared" si="9"/>
        <v>SI</v>
      </c>
    </row>
    <row r="276" spans="10:11" x14ac:dyDescent="0.25">
      <c r="J276" s="63" t="str">
        <f t="shared" si="8"/>
        <v>Venta</v>
      </c>
      <c r="K276" s="63" t="str">
        <f t="shared" si="9"/>
        <v>SI</v>
      </c>
    </row>
    <row r="277" spans="10:11" x14ac:dyDescent="0.25">
      <c r="J277" s="63" t="str">
        <f t="shared" si="8"/>
        <v>Venta</v>
      </c>
      <c r="K277" s="63" t="str">
        <f t="shared" si="9"/>
        <v>SI</v>
      </c>
    </row>
    <row r="278" spans="10:11" x14ac:dyDescent="0.25">
      <c r="J278" s="63" t="str">
        <f t="shared" si="8"/>
        <v>Venta</v>
      </c>
      <c r="K278" s="63" t="str">
        <f t="shared" si="9"/>
        <v>SI</v>
      </c>
    </row>
    <row r="279" spans="10:11" x14ac:dyDescent="0.25">
      <c r="J279" s="63" t="str">
        <f t="shared" si="8"/>
        <v>Venta</v>
      </c>
      <c r="K279" s="63" t="str">
        <f t="shared" si="9"/>
        <v>SI</v>
      </c>
    </row>
    <row r="280" spans="10:11" x14ac:dyDescent="0.25">
      <c r="J280" s="63" t="str">
        <f t="shared" si="8"/>
        <v>Venta</v>
      </c>
      <c r="K280" s="63" t="str">
        <f t="shared" si="9"/>
        <v>SI</v>
      </c>
    </row>
    <row r="281" spans="10:11" x14ac:dyDescent="0.25">
      <c r="J281" s="63" t="str">
        <f t="shared" si="8"/>
        <v>Venta</v>
      </c>
      <c r="K281" s="63" t="str">
        <f t="shared" si="9"/>
        <v>SI</v>
      </c>
    </row>
    <row r="282" spans="10:11" x14ac:dyDescent="0.25">
      <c r="J282" s="63" t="str">
        <f t="shared" si="8"/>
        <v>Venta</v>
      </c>
      <c r="K282" s="63" t="str">
        <f t="shared" si="9"/>
        <v>SI</v>
      </c>
    </row>
    <row r="283" spans="10:11" x14ac:dyDescent="0.25">
      <c r="J283" s="63" t="str">
        <f t="shared" si="8"/>
        <v>Venta</v>
      </c>
      <c r="K283" s="63" t="str">
        <f t="shared" si="9"/>
        <v>SI</v>
      </c>
    </row>
    <row r="284" spans="10:11" x14ac:dyDescent="0.25">
      <c r="J284" s="63" t="str">
        <f t="shared" si="8"/>
        <v>Venta</v>
      </c>
      <c r="K284" s="63" t="str">
        <f t="shared" si="9"/>
        <v>SI</v>
      </c>
    </row>
    <row r="285" spans="10:11" x14ac:dyDescent="0.25">
      <c r="J285" s="63" t="str">
        <f t="shared" si="8"/>
        <v>Venta</v>
      </c>
      <c r="K285" s="63" t="str">
        <f t="shared" si="9"/>
        <v>SI</v>
      </c>
    </row>
    <row r="286" spans="10:11" x14ac:dyDescent="0.25">
      <c r="J286" s="63" t="str">
        <f t="shared" si="8"/>
        <v>Venta</v>
      </c>
      <c r="K286" s="63" t="str">
        <f t="shared" si="9"/>
        <v>SI</v>
      </c>
    </row>
    <row r="287" spans="10:11" x14ac:dyDescent="0.25">
      <c r="J287" s="63" t="str">
        <f t="shared" si="8"/>
        <v>Venta</v>
      </c>
      <c r="K287" s="63" t="str">
        <f t="shared" si="9"/>
        <v>SI</v>
      </c>
    </row>
    <row r="288" spans="10:11" x14ac:dyDescent="0.25">
      <c r="J288" s="63" t="str">
        <f t="shared" si="8"/>
        <v>Venta</v>
      </c>
      <c r="K288" s="63" t="str">
        <f t="shared" si="9"/>
        <v>SI</v>
      </c>
    </row>
    <row r="289" spans="10:11" x14ac:dyDescent="0.25">
      <c r="J289" s="63" t="str">
        <f t="shared" si="8"/>
        <v>Venta</v>
      </c>
      <c r="K289" s="63" t="str">
        <f t="shared" si="9"/>
        <v>SI</v>
      </c>
    </row>
    <row r="290" spans="10:11" x14ac:dyDescent="0.25">
      <c r="J290" s="63" t="str">
        <f t="shared" si="8"/>
        <v>Venta</v>
      </c>
      <c r="K290" s="63" t="str">
        <f t="shared" si="9"/>
        <v>SI</v>
      </c>
    </row>
    <row r="291" spans="10:11" x14ac:dyDescent="0.25">
      <c r="J291" s="63" t="str">
        <f t="shared" si="8"/>
        <v>Venta</v>
      </c>
      <c r="K291" s="63" t="str">
        <f t="shared" si="9"/>
        <v>SI</v>
      </c>
    </row>
    <row r="292" spans="10:11" x14ac:dyDescent="0.25">
      <c r="J292" s="63" t="str">
        <f t="shared" si="8"/>
        <v>Venta</v>
      </c>
      <c r="K292" s="63" t="str">
        <f t="shared" si="9"/>
        <v>SI</v>
      </c>
    </row>
    <row r="293" spans="10:11" x14ac:dyDescent="0.25">
      <c r="J293" s="63" t="str">
        <f t="shared" si="8"/>
        <v>Venta</v>
      </c>
      <c r="K293" s="63" t="str">
        <f t="shared" si="9"/>
        <v>SI</v>
      </c>
    </row>
    <row r="294" spans="10:11" x14ac:dyDescent="0.25">
      <c r="J294" s="63" t="str">
        <f t="shared" si="8"/>
        <v>Venta</v>
      </c>
      <c r="K294" s="63" t="str">
        <f t="shared" si="9"/>
        <v>SI</v>
      </c>
    </row>
    <row r="295" spans="10:11" x14ac:dyDescent="0.25">
      <c r="J295" s="63" t="str">
        <f t="shared" si="8"/>
        <v>Venta</v>
      </c>
      <c r="K295" s="63" t="str">
        <f t="shared" si="9"/>
        <v>SI</v>
      </c>
    </row>
    <row r="296" spans="10:11" x14ac:dyDescent="0.25">
      <c r="J296" s="63" t="str">
        <f t="shared" si="8"/>
        <v>Venta</v>
      </c>
      <c r="K296" s="63" t="str">
        <f t="shared" si="9"/>
        <v>SI</v>
      </c>
    </row>
    <row r="297" spans="10:11" x14ac:dyDescent="0.25">
      <c r="J297" s="63" t="str">
        <f t="shared" si="8"/>
        <v>Venta</v>
      </c>
      <c r="K297" s="63" t="str">
        <f t="shared" si="9"/>
        <v>SI</v>
      </c>
    </row>
    <row r="298" spans="10:11" x14ac:dyDescent="0.25">
      <c r="J298" s="63" t="str">
        <f t="shared" si="8"/>
        <v>Venta</v>
      </c>
      <c r="K298" s="63" t="str">
        <f t="shared" si="9"/>
        <v>SI</v>
      </c>
    </row>
    <row r="299" spans="10:11" x14ac:dyDescent="0.25">
      <c r="J299" s="63" t="str">
        <f t="shared" si="8"/>
        <v>Venta</v>
      </c>
      <c r="K299" s="63" t="str">
        <f t="shared" si="9"/>
        <v>SI</v>
      </c>
    </row>
    <row r="300" spans="10:11" x14ac:dyDescent="0.25">
      <c r="J300" s="63" t="str">
        <f t="shared" si="8"/>
        <v>Venta</v>
      </c>
      <c r="K300" s="63" t="str">
        <f t="shared" si="9"/>
        <v>SI</v>
      </c>
    </row>
    <row r="301" spans="10:11" x14ac:dyDescent="0.25">
      <c r="J301" s="63" t="str">
        <f t="shared" si="8"/>
        <v>Venta</v>
      </c>
      <c r="K301" s="63" t="str">
        <f t="shared" si="9"/>
        <v>SI</v>
      </c>
    </row>
    <row r="302" spans="10:11" x14ac:dyDescent="0.25">
      <c r="J302" s="63" t="str">
        <f t="shared" si="8"/>
        <v>Venta</v>
      </c>
      <c r="K302" s="63" t="str">
        <f t="shared" si="9"/>
        <v>SI</v>
      </c>
    </row>
    <row r="303" spans="10:11" x14ac:dyDescent="0.25">
      <c r="J303" s="63" t="str">
        <f t="shared" si="8"/>
        <v>Venta</v>
      </c>
      <c r="K303" s="63" t="str">
        <f t="shared" si="9"/>
        <v>SI</v>
      </c>
    </row>
    <row r="304" spans="10:11" x14ac:dyDescent="0.25">
      <c r="J304" s="63" t="str">
        <f t="shared" si="8"/>
        <v>Venta</v>
      </c>
      <c r="K304" s="63" t="str">
        <f t="shared" si="9"/>
        <v>SI</v>
      </c>
    </row>
    <row r="305" spans="10:11" x14ac:dyDescent="0.25">
      <c r="J305" s="63" t="str">
        <f t="shared" si="8"/>
        <v>Venta</v>
      </c>
      <c r="K305" s="63" t="str">
        <f t="shared" si="9"/>
        <v>SI</v>
      </c>
    </row>
    <row r="306" spans="10:11" x14ac:dyDescent="0.25">
      <c r="J306" s="63" t="str">
        <f t="shared" si="8"/>
        <v>Venta</v>
      </c>
      <c r="K306" s="63" t="str">
        <f t="shared" si="9"/>
        <v>SI</v>
      </c>
    </row>
    <row r="307" spans="10:11" x14ac:dyDescent="0.25">
      <c r="J307" s="63" t="str">
        <f t="shared" si="8"/>
        <v>Venta</v>
      </c>
      <c r="K307" s="63" t="str">
        <f t="shared" si="9"/>
        <v>SI</v>
      </c>
    </row>
    <row r="308" spans="10:11" x14ac:dyDescent="0.25">
      <c r="J308" s="63" t="str">
        <f t="shared" si="8"/>
        <v>Venta</v>
      </c>
      <c r="K308" s="63" t="str">
        <f t="shared" si="9"/>
        <v>SI</v>
      </c>
    </row>
    <row r="309" spans="10:11" x14ac:dyDescent="0.25">
      <c r="J309" s="63" t="str">
        <f t="shared" si="8"/>
        <v>Venta</v>
      </c>
      <c r="K309" s="63" t="str">
        <f t="shared" si="9"/>
        <v>SI</v>
      </c>
    </row>
    <row r="310" spans="10:11" x14ac:dyDescent="0.25">
      <c r="J310" s="63" t="str">
        <f t="shared" si="8"/>
        <v>Venta</v>
      </c>
      <c r="K310" s="63" t="str">
        <f t="shared" si="9"/>
        <v>SI</v>
      </c>
    </row>
    <row r="311" spans="10:11" x14ac:dyDescent="0.25">
      <c r="J311" s="63" t="str">
        <f t="shared" si="8"/>
        <v>Venta</v>
      </c>
      <c r="K311" s="63" t="str">
        <f t="shared" si="9"/>
        <v>SI</v>
      </c>
    </row>
    <row r="312" spans="10:11" x14ac:dyDescent="0.25">
      <c r="J312" s="63" t="str">
        <f t="shared" si="8"/>
        <v>Venta</v>
      </c>
      <c r="K312" s="63" t="str">
        <f t="shared" si="9"/>
        <v>SI</v>
      </c>
    </row>
    <row r="313" spans="10:11" x14ac:dyDescent="0.25">
      <c r="J313" s="63" t="str">
        <f t="shared" si="8"/>
        <v>Venta</v>
      </c>
      <c r="K313" s="63" t="str">
        <f t="shared" si="9"/>
        <v>SI</v>
      </c>
    </row>
    <row r="314" spans="10:11" x14ac:dyDescent="0.25">
      <c r="J314" s="63" t="str">
        <f t="shared" si="8"/>
        <v>Venta</v>
      </c>
      <c r="K314" s="63" t="str">
        <f t="shared" si="9"/>
        <v>SI</v>
      </c>
    </row>
    <row r="315" spans="10:11" x14ac:dyDescent="0.25">
      <c r="J315" s="63" t="str">
        <f t="shared" si="8"/>
        <v>Venta</v>
      </c>
      <c r="K315" s="63" t="str">
        <f t="shared" si="9"/>
        <v>SI</v>
      </c>
    </row>
    <row r="316" spans="10:11" x14ac:dyDescent="0.25">
      <c r="J316" s="63" t="str">
        <f t="shared" si="8"/>
        <v>Venta</v>
      </c>
      <c r="K316" s="63" t="str">
        <f t="shared" si="9"/>
        <v>SI</v>
      </c>
    </row>
    <row r="317" spans="10:11" x14ac:dyDescent="0.25">
      <c r="J317" s="63" t="str">
        <f t="shared" si="8"/>
        <v>Venta</v>
      </c>
      <c r="K317" s="63" t="str">
        <f t="shared" si="9"/>
        <v>SI</v>
      </c>
    </row>
    <row r="318" spans="10:11" x14ac:dyDescent="0.25">
      <c r="J318" s="63" t="str">
        <f t="shared" si="8"/>
        <v>Venta</v>
      </c>
      <c r="K318" s="63" t="str">
        <f t="shared" si="9"/>
        <v>SI</v>
      </c>
    </row>
    <row r="319" spans="10:11" x14ac:dyDescent="0.25">
      <c r="J319" s="63" t="str">
        <f t="shared" si="8"/>
        <v>Venta</v>
      </c>
      <c r="K319" s="63" t="str">
        <f t="shared" si="9"/>
        <v>SI</v>
      </c>
    </row>
    <row r="320" spans="10:11" x14ac:dyDescent="0.25">
      <c r="J320" s="63" t="str">
        <f t="shared" si="8"/>
        <v>Venta</v>
      </c>
      <c r="K320" s="63" t="str">
        <f t="shared" si="9"/>
        <v>SI</v>
      </c>
    </row>
    <row r="321" spans="10:11" x14ac:dyDescent="0.25">
      <c r="J321" s="63" t="str">
        <f t="shared" si="8"/>
        <v>Venta</v>
      </c>
      <c r="K321" s="63" t="str">
        <f t="shared" si="9"/>
        <v>SI</v>
      </c>
    </row>
    <row r="322" spans="10:11" x14ac:dyDescent="0.25">
      <c r="J322" s="63" t="str">
        <f t="shared" si="8"/>
        <v>Venta</v>
      </c>
      <c r="K322" s="63" t="str">
        <f t="shared" si="9"/>
        <v>SI</v>
      </c>
    </row>
    <row r="323" spans="10:11" x14ac:dyDescent="0.25">
      <c r="J323" s="63" t="str">
        <f t="shared" ref="J323:J386" si="10">+IF(D323="WNMC","Compra",IF(D323="WNMV","Venta",IF(D323="WEMC","Compra",IF(D323="WEMV","Venta",IF(D323="WENV","Venta",IF(D323="WENC","Compra",J322))))))</f>
        <v>Venta</v>
      </c>
      <c r="K323" s="63" t="str">
        <f t="shared" ref="K323:K386" si="11">+IF(D323="WNMC","NO",IF(D323="WNMV","NO",IF(D323="WEMC","NO",IF(D323="WEMV","NO",IF(D323="WENV","NO",IF(D323="WENC","NO","SI"))))))</f>
        <v>SI</v>
      </c>
    </row>
    <row r="324" spans="10:11" x14ac:dyDescent="0.25">
      <c r="J324" s="63" t="str">
        <f t="shared" si="10"/>
        <v>Venta</v>
      </c>
      <c r="K324" s="63" t="str">
        <f t="shared" si="11"/>
        <v>SI</v>
      </c>
    </row>
    <row r="325" spans="10:11" x14ac:dyDescent="0.25">
      <c r="J325" s="63" t="str">
        <f t="shared" si="10"/>
        <v>Venta</v>
      </c>
      <c r="K325" s="63" t="str">
        <f t="shared" si="11"/>
        <v>SI</v>
      </c>
    </row>
    <row r="326" spans="10:11" x14ac:dyDescent="0.25">
      <c r="J326" s="63" t="str">
        <f t="shared" si="10"/>
        <v>Venta</v>
      </c>
      <c r="K326" s="63" t="str">
        <f t="shared" si="11"/>
        <v>SI</v>
      </c>
    </row>
    <row r="327" spans="10:11" x14ac:dyDescent="0.25">
      <c r="J327" s="63" t="str">
        <f t="shared" si="10"/>
        <v>Venta</v>
      </c>
      <c r="K327" s="63" t="str">
        <f t="shared" si="11"/>
        <v>SI</v>
      </c>
    </row>
    <row r="328" spans="10:11" x14ac:dyDescent="0.25">
      <c r="J328" s="63" t="str">
        <f t="shared" si="10"/>
        <v>Venta</v>
      </c>
      <c r="K328" s="63" t="str">
        <f t="shared" si="11"/>
        <v>SI</v>
      </c>
    </row>
    <row r="329" spans="10:11" x14ac:dyDescent="0.25">
      <c r="J329" s="63" t="str">
        <f t="shared" si="10"/>
        <v>Venta</v>
      </c>
      <c r="K329" s="63" t="str">
        <f t="shared" si="11"/>
        <v>SI</v>
      </c>
    </row>
    <row r="330" spans="10:11" x14ac:dyDescent="0.25">
      <c r="J330" s="63" t="str">
        <f t="shared" si="10"/>
        <v>Venta</v>
      </c>
      <c r="K330" s="63" t="str">
        <f t="shared" si="11"/>
        <v>SI</v>
      </c>
    </row>
    <row r="331" spans="10:11" x14ac:dyDescent="0.25">
      <c r="J331" s="63" t="str">
        <f t="shared" si="10"/>
        <v>Venta</v>
      </c>
      <c r="K331" s="63" t="str">
        <f t="shared" si="11"/>
        <v>SI</v>
      </c>
    </row>
    <row r="332" spans="10:11" x14ac:dyDescent="0.25">
      <c r="J332" s="63" t="str">
        <f t="shared" si="10"/>
        <v>Venta</v>
      </c>
      <c r="K332" s="63" t="str">
        <f t="shared" si="11"/>
        <v>SI</v>
      </c>
    </row>
    <row r="333" spans="10:11" x14ac:dyDescent="0.25">
      <c r="J333" s="63" t="str">
        <f t="shared" si="10"/>
        <v>Venta</v>
      </c>
      <c r="K333" s="63" t="str">
        <f t="shared" si="11"/>
        <v>SI</v>
      </c>
    </row>
    <row r="334" spans="10:11" x14ac:dyDescent="0.25">
      <c r="J334" s="63" t="str">
        <f t="shared" si="10"/>
        <v>Venta</v>
      </c>
      <c r="K334" s="63" t="str">
        <f t="shared" si="11"/>
        <v>SI</v>
      </c>
    </row>
    <row r="335" spans="10:11" x14ac:dyDescent="0.25">
      <c r="J335" s="63" t="str">
        <f t="shared" si="10"/>
        <v>Venta</v>
      </c>
      <c r="K335" s="63" t="str">
        <f t="shared" si="11"/>
        <v>SI</v>
      </c>
    </row>
    <row r="336" spans="10:11" x14ac:dyDescent="0.25">
      <c r="J336" s="63" t="str">
        <f t="shared" si="10"/>
        <v>Venta</v>
      </c>
      <c r="K336" s="63" t="str">
        <f t="shared" si="11"/>
        <v>SI</v>
      </c>
    </row>
    <row r="337" spans="10:11" x14ac:dyDescent="0.25">
      <c r="J337" s="63" t="str">
        <f t="shared" si="10"/>
        <v>Venta</v>
      </c>
      <c r="K337" s="63" t="str">
        <f t="shared" si="11"/>
        <v>SI</v>
      </c>
    </row>
    <row r="338" spans="10:11" x14ac:dyDescent="0.25">
      <c r="J338" s="63" t="str">
        <f t="shared" si="10"/>
        <v>Venta</v>
      </c>
      <c r="K338" s="63" t="str">
        <f t="shared" si="11"/>
        <v>SI</v>
      </c>
    </row>
    <row r="339" spans="10:11" x14ac:dyDescent="0.25">
      <c r="J339" s="63" t="str">
        <f t="shared" si="10"/>
        <v>Venta</v>
      </c>
      <c r="K339" s="63" t="str">
        <f t="shared" si="11"/>
        <v>SI</v>
      </c>
    </row>
    <row r="340" spans="10:11" x14ac:dyDescent="0.25">
      <c r="J340" s="63" t="str">
        <f t="shared" si="10"/>
        <v>Venta</v>
      </c>
      <c r="K340" s="63" t="str">
        <f t="shared" si="11"/>
        <v>SI</v>
      </c>
    </row>
    <row r="341" spans="10:11" x14ac:dyDescent="0.25">
      <c r="J341" s="63" t="str">
        <f t="shared" si="10"/>
        <v>Venta</v>
      </c>
      <c r="K341" s="63" t="str">
        <f t="shared" si="11"/>
        <v>SI</v>
      </c>
    </row>
    <row r="342" spans="10:11" x14ac:dyDescent="0.25">
      <c r="J342" s="63" t="str">
        <f t="shared" si="10"/>
        <v>Venta</v>
      </c>
      <c r="K342" s="63" t="str">
        <f t="shared" si="11"/>
        <v>SI</v>
      </c>
    </row>
    <row r="343" spans="10:11" x14ac:dyDescent="0.25">
      <c r="J343" s="63" t="str">
        <f t="shared" si="10"/>
        <v>Venta</v>
      </c>
      <c r="K343" s="63" t="str">
        <f t="shared" si="11"/>
        <v>SI</v>
      </c>
    </row>
    <row r="344" spans="10:11" x14ac:dyDescent="0.25">
      <c r="J344" s="63" t="str">
        <f t="shared" si="10"/>
        <v>Venta</v>
      </c>
      <c r="K344" s="63" t="str">
        <f t="shared" si="11"/>
        <v>SI</v>
      </c>
    </row>
    <row r="345" spans="10:11" x14ac:dyDescent="0.25">
      <c r="J345" s="63" t="str">
        <f t="shared" si="10"/>
        <v>Venta</v>
      </c>
      <c r="K345" s="63" t="str">
        <f t="shared" si="11"/>
        <v>SI</v>
      </c>
    </row>
    <row r="346" spans="10:11" x14ac:dyDescent="0.25">
      <c r="J346" s="63" t="str">
        <f t="shared" si="10"/>
        <v>Venta</v>
      </c>
      <c r="K346" s="63" t="str">
        <f t="shared" si="11"/>
        <v>SI</v>
      </c>
    </row>
    <row r="347" spans="10:11" x14ac:dyDescent="0.25">
      <c r="J347" s="63" t="str">
        <f t="shared" si="10"/>
        <v>Venta</v>
      </c>
      <c r="K347" s="63" t="str">
        <f t="shared" si="11"/>
        <v>SI</v>
      </c>
    </row>
    <row r="348" spans="10:11" x14ac:dyDescent="0.25">
      <c r="J348" s="63" t="str">
        <f t="shared" si="10"/>
        <v>Venta</v>
      </c>
      <c r="K348" s="63" t="str">
        <f t="shared" si="11"/>
        <v>SI</v>
      </c>
    </row>
    <row r="349" spans="10:11" x14ac:dyDescent="0.25">
      <c r="J349" s="63" t="str">
        <f t="shared" si="10"/>
        <v>Venta</v>
      </c>
      <c r="K349" s="63" t="str">
        <f t="shared" si="11"/>
        <v>SI</v>
      </c>
    </row>
    <row r="350" spans="10:11" x14ac:dyDescent="0.25">
      <c r="J350" s="63" t="str">
        <f t="shared" si="10"/>
        <v>Venta</v>
      </c>
      <c r="K350" s="63" t="str">
        <f t="shared" si="11"/>
        <v>SI</v>
      </c>
    </row>
    <row r="351" spans="10:11" x14ac:dyDescent="0.25">
      <c r="J351" s="63" t="str">
        <f t="shared" si="10"/>
        <v>Venta</v>
      </c>
      <c r="K351" s="63" t="str">
        <f t="shared" si="11"/>
        <v>SI</v>
      </c>
    </row>
    <row r="352" spans="10:11" x14ac:dyDescent="0.25">
      <c r="J352" s="63" t="str">
        <f t="shared" si="10"/>
        <v>Venta</v>
      </c>
      <c r="K352" s="63" t="str">
        <f t="shared" si="11"/>
        <v>SI</v>
      </c>
    </row>
    <row r="353" spans="10:11" x14ac:dyDescent="0.25">
      <c r="J353" s="63" t="str">
        <f t="shared" si="10"/>
        <v>Venta</v>
      </c>
      <c r="K353" s="63" t="str">
        <f t="shared" si="11"/>
        <v>SI</v>
      </c>
    </row>
    <row r="354" spans="10:11" x14ac:dyDescent="0.25">
      <c r="J354" s="63" t="str">
        <f t="shared" si="10"/>
        <v>Venta</v>
      </c>
      <c r="K354" s="63" t="str">
        <f t="shared" si="11"/>
        <v>SI</v>
      </c>
    </row>
    <row r="355" spans="10:11" x14ac:dyDescent="0.25">
      <c r="J355" s="63" t="str">
        <f t="shared" si="10"/>
        <v>Venta</v>
      </c>
      <c r="K355" s="63" t="str">
        <f t="shared" si="11"/>
        <v>SI</v>
      </c>
    </row>
    <row r="356" spans="10:11" x14ac:dyDescent="0.25">
      <c r="J356" s="63" t="str">
        <f t="shared" si="10"/>
        <v>Venta</v>
      </c>
      <c r="K356" s="63" t="str">
        <f t="shared" si="11"/>
        <v>SI</v>
      </c>
    </row>
    <row r="357" spans="10:11" x14ac:dyDescent="0.25">
      <c r="J357" s="63" t="str">
        <f t="shared" si="10"/>
        <v>Venta</v>
      </c>
      <c r="K357" s="63" t="str">
        <f t="shared" si="11"/>
        <v>SI</v>
      </c>
    </row>
    <row r="358" spans="10:11" x14ac:dyDescent="0.25">
      <c r="J358" s="63" t="str">
        <f t="shared" si="10"/>
        <v>Venta</v>
      </c>
      <c r="K358" s="63" t="str">
        <f t="shared" si="11"/>
        <v>SI</v>
      </c>
    </row>
    <row r="359" spans="10:11" x14ac:dyDescent="0.25">
      <c r="J359" s="63" t="str">
        <f t="shared" si="10"/>
        <v>Venta</v>
      </c>
      <c r="K359" s="63" t="str">
        <f t="shared" si="11"/>
        <v>SI</v>
      </c>
    </row>
    <row r="360" spans="10:11" x14ac:dyDescent="0.25">
      <c r="J360" s="63" t="str">
        <f t="shared" si="10"/>
        <v>Venta</v>
      </c>
      <c r="K360" s="63" t="str">
        <f t="shared" si="11"/>
        <v>SI</v>
      </c>
    </row>
    <row r="361" spans="10:11" x14ac:dyDescent="0.25">
      <c r="J361" s="63" t="str">
        <f t="shared" si="10"/>
        <v>Venta</v>
      </c>
      <c r="K361" s="63" t="str">
        <f t="shared" si="11"/>
        <v>SI</v>
      </c>
    </row>
    <row r="362" spans="10:11" x14ac:dyDescent="0.25">
      <c r="J362" s="63" t="str">
        <f t="shared" si="10"/>
        <v>Venta</v>
      </c>
      <c r="K362" s="63" t="str">
        <f t="shared" si="11"/>
        <v>SI</v>
      </c>
    </row>
    <row r="363" spans="10:11" x14ac:dyDescent="0.25">
      <c r="J363" s="63" t="str">
        <f t="shared" si="10"/>
        <v>Venta</v>
      </c>
      <c r="K363" s="63" t="str">
        <f t="shared" si="11"/>
        <v>SI</v>
      </c>
    </row>
    <row r="364" spans="10:11" x14ac:dyDescent="0.25">
      <c r="J364" s="63" t="str">
        <f t="shared" si="10"/>
        <v>Venta</v>
      </c>
      <c r="K364" s="63" t="str">
        <f t="shared" si="11"/>
        <v>SI</v>
      </c>
    </row>
    <row r="365" spans="10:11" x14ac:dyDescent="0.25">
      <c r="J365" s="63" t="str">
        <f t="shared" si="10"/>
        <v>Venta</v>
      </c>
      <c r="K365" s="63" t="str">
        <f t="shared" si="11"/>
        <v>SI</v>
      </c>
    </row>
    <row r="366" spans="10:11" x14ac:dyDescent="0.25">
      <c r="J366" s="63" t="str">
        <f t="shared" si="10"/>
        <v>Venta</v>
      </c>
      <c r="K366" s="63" t="str">
        <f t="shared" si="11"/>
        <v>SI</v>
      </c>
    </row>
    <row r="367" spans="10:11" x14ac:dyDescent="0.25">
      <c r="J367" s="63" t="str">
        <f t="shared" si="10"/>
        <v>Venta</v>
      </c>
      <c r="K367" s="63" t="str">
        <f t="shared" si="11"/>
        <v>SI</v>
      </c>
    </row>
    <row r="368" spans="10:11" x14ac:dyDescent="0.25">
      <c r="J368" s="63" t="str">
        <f t="shared" si="10"/>
        <v>Venta</v>
      </c>
      <c r="K368" s="63" t="str">
        <f t="shared" si="11"/>
        <v>SI</v>
      </c>
    </row>
    <row r="369" spans="10:11" x14ac:dyDescent="0.25">
      <c r="J369" s="63" t="str">
        <f t="shared" si="10"/>
        <v>Venta</v>
      </c>
      <c r="K369" s="63" t="str">
        <f t="shared" si="11"/>
        <v>SI</v>
      </c>
    </row>
    <row r="370" spans="10:11" x14ac:dyDescent="0.25">
      <c r="J370" s="63" t="str">
        <f t="shared" si="10"/>
        <v>Venta</v>
      </c>
      <c r="K370" s="63" t="str">
        <f t="shared" si="11"/>
        <v>SI</v>
      </c>
    </row>
    <row r="371" spans="10:11" x14ac:dyDescent="0.25">
      <c r="J371" s="63" t="str">
        <f t="shared" si="10"/>
        <v>Venta</v>
      </c>
      <c r="K371" s="63" t="str">
        <f t="shared" si="11"/>
        <v>SI</v>
      </c>
    </row>
    <row r="372" spans="10:11" x14ac:dyDescent="0.25">
      <c r="J372" s="63" t="str">
        <f t="shared" si="10"/>
        <v>Venta</v>
      </c>
      <c r="K372" s="63" t="str">
        <f t="shared" si="11"/>
        <v>SI</v>
      </c>
    </row>
    <row r="373" spans="10:11" x14ac:dyDescent="0.25">
      <c r="J373" s="63" t="str">
        <f t="shared" si="10"/>
        <v>Venta</v>
      </c>
      <c r="K373" s="63" t="str">
        <f t="shared" si="11"/>
        <v>SI</v>
      </c>
    </row>
    <row r="374" spans="10:11" x14ac:dyDescent="0.25">
      <c r="J374" s="63" t="str">
        <f t="shared" si="10"/>
        <v>Venta</v>
      </c>
      <c r="K374" s="63" t="str">
        <f t="shared" si="11"/>
        <v>SI</v>
      </c>
    </row>
    <row r="375" spans="10:11" x14ac:dyDescent="0.25">
      <c r="J375" s="63" t="str">
        <f t="shared" si="10"/>
        <v>Venta</v>
      </c>
      <c r="K375" s="63" t="str">
        <f t="shared" si="11"/>
        <v>SI</v>
      </c>
    </row>
    <row r="376" spans="10:11" x14ac:dyDescent="0.25">
      <c r="J376" s="63" t="str">
        <f t="shared" si="10"/>
        <v>Venta</v>
      </c>
      <c r="K376" s="63" t="str">
        <f t="shared" si="11"/>
        <v>SI</v>
      </c>
    </row>
    <row r="377" spans="10:11" x14ac:dyDescent="0.25">
      <c r="J377" s="63" t="str">
        <f t="shared" si="10"/>
        <v>Venta</v>
      </c>
      <c r="K377" s="63" t="str">
        <f t="shared" si="11"/>
        <v>SI</v>
      </c>
    </row>
    <row r="378" spans="10:11" x14ac:dyDescent="0.25">
      <c r="J378" s="63" t="str">
        <f t="shared" si="10"/>
        <v>Venta</v>
      </c>
      <c r="K378" s="63" t="str">
        <f t="shared" si="11"/>
        <v>SI</v>
      </c>
    </row>
    <row r="379" spans="10:11" x14ac:dyDescent="0.25">
      <c r="J379" s="63" t="str">
        <f t="shared" si="10"/>
        <v>Venta</v>
      </c>
      <c r="K379" s="63" t="str">
        <f t="shared" si="11"/>
        <v>SI</v>
      </c>
    </row>
    <row r="380" spans="10:11" x14ac:dyDescent="0.25">
      <c r="J380" s="63" t="str">
        <f t="shared" si="10"/>
        <v>Venta</v>
      </c>
      <c r="K380" s="63" t="str">
        <f t="shared" si="11"/>
        <v>SI</v>
      </c>
    </row>
    <row r="381" spans="10:11" x14ac:dyDescent="0.25">
      <c r="J381" s="63" t="str">
        <f t="shared" si="10"/>
        <v>Venta</v>
      </c>
      <c r="K381" s="63" t="str">
        <f t="shared" si="11"/>
        <v>SI</v>
      </c>
    </row>
    <row r="382" spans="10:11" x14ac:dyDescent="0.25">
      <c r="J382" s="63" t="str">
        <f t="shared" si="10"/>
        <v>Venta</v>
      </c>
      <c r="K382" s="63" t="str">
        <f t="shared" si="11"/>
        <v>SI</v>
      </c>
    </row>
    <row r="383" spans="10:11" x14ac:dyDescent="0.25">
      <c r="J383" s="63" t="str">
        <f t="shared" si="10"/>
        <v>Venta</v>
      </c>
      <c r="K383" s="63" t="str">
        <f t="shared" si="11"/>
        <v>SI</v>
      </c>
    </row>
    <row r="384" spans="10:11" x14ac:dyDescent="0.25">
      <c r="J384" s="63" t="str">
        <f t="shared" si="10"/>
        <v>Venta</v>
      </c>
      <c r="K384" s="63" t="str">
        <f t="shared" si="11"/>
        <v>SI</v>
      </c>
    </row>
    <row r="385" spans="10:11" x14ac:dyDescent="0.25">
      <c r="J385" s="63" t="str">
        <f t="shared" si="10"/>
        <v>Venta</v>
      </c>
      <c r="K385" s="63" t="str">
        <f t="shared" si="11"/>
        <v>SI</v>
      </c>
    </row>
    <row r="386" spans="10:11" x14ac:dyDescent="0.25">
      <c r="J386" s="63" t="str">
        <f t="shared" si="10"/>
        <v>Venta</v>
      </c>
      <c r="K386" s="63" t="str">
        <f t="shared" si="11"/>
        <v>SI</v>
      </c>
    </row>
    <row r="387" spans="10:11" x14ac:dyDescent="0.25">
      <c r="J387" s="63" t="str">
        <f t="shared" ref="J387:J450" si="12">+IF(D387="WNMC","Compra",IF(D387="WNMV","Venta",IF(D387="WEMC","Compra",IF(D387="WEMV","Venta",IF(D387="WENV","Venta",IF(D387="WENC","Compra",J386))))))</f>
        <v>Venta</v>
      </c>
      <c r="K387" s="63" t="str">
        <f t="shared" ref="K387:K450" si="13">+IF(D387="WNMC","NO",IF(D387="WNMV","NO",IF(D387="WEMC","NO",IF(D387="WEMV","NO",IF(D387="WENV","NO",IF(D387="WENC","NO","SI"))))))</f>
        <v>SI</v>
      </c>
    </row>
    <row r="388" spans="10:11" x14ac:dyDescent="0.25">
      <c r="J388" s="63" t="str">
        <f t="shared" si="12"/>
        <v>Venta</v>
      </c>
      <c r="K388" s="63" t="str">
        <f t="shared" si="13"/>
        <v>SI</v>
      </c>
    </row>
    <row r="389" spans="10:11" x14ac:dyDescent="0.25">
      <c r="J389" s="63" t="str">
        <f t="shared" si="12"/>
        <v>Venta</v>
      </c>
      <c r="K389" s="63" t="str">
        <f t="shared" si="13"/>
        <v>SI</v>
      </c>
    </row>
    <row r="390" spans="10:11" x14ac:dyDescent="0.25">
      <c r="J390" s="63" t="str">
        <f t="shared" si="12"/>
        <v>Venta</v>
      </c>
      <c r="K390" s="63" t="str">
        <f t="shared" si="13"/>
        <v>SI</v>
      </c>
    </row>
    <row r="391" spans="10:11" x14ac:dyDescent="0.25">
      <c r="J391" s="63" t="str">
        <f t="shared" si="12"/>
        <v>Venta</v>
      </c>
      <c r="K391" s="63" t="str">
        <f t="shared" si="13"/>
        <v>SI</v>
      </c>
    </row>
    <row r="392" spans="10:11" x14ac:dyDescent="0.25">
      <c r="J392" s="63" t="str">
        <f t="shared" si="12"/>
        <v>Venta</v>
      </c>
      <c r="K392" s="63" t="str">
        <f t="shared" si="13"/>
        <v>SI</v>
      </c>
    </row>
    <row r="393" spans="10:11" x14ac:dyDescent="0.25">
      <c r="J393" s="63" t="str">
        <f t="shared" si="12"/>
        <v>Venta</v>
      </c>
      <c r="K393" s="63" t="str">
        <f t="shared" si="13"/>
        <v>SI</v>
      </c>
    </row>
    <row r="394" spans="10:11" x14ac:dyDescent="0.25">
      <c r="J394" s="63" t="str">
        <f t="shared" si="12"/>
        <v>Venta</v>
      </c>
      <c r="K394" s="63" t="str">
        <f t="shared" si="13"/>
        <v>SI</v>
      </c>
    </row>
    <row r="395" spans="10:11" x14ac:dyDescent="0.25">
      <c r="J395" s="63" t="str">
        <f t="shared" si="12"/>
        <v>Venta</v>
      </c>
      <c r="K395" s="63" t="str">
        <f t="shared" si="13"/>
        <v>SI</v>
      </c>
    </row>
    <row r="396" spans="10:11" x14ac:dyDescent="0.25">
      <c r="J396" s="63" t="str">
        <f t="shared" si="12"/>
        <v>Venta</v>
      </c>
      <c r="K396" s="63" t="str">
        <f t="shared" si="13"/>
        <v>SI</v>
      </c>
    </row>
    <row r="397" spans="10:11" x14ac:dyDescent="0.25">
      <c r="J397" s="63" t="str">
        <f t="shared" si="12"/>
        <v>Venta</v>
      </c>
      <c r="K397" s="63" t="str">
        <f t="shared" si="13"/>
        <v>SI</v>
      </c>
    </row>
    <row r="398" spans="10:11" x14ac:dyDescent="0.25">
      <c r="J398" s="63" t="str">
        <f t="shared" si="12"/>
        <v>Venta</v>
      </c>
      <c r="K398" s="63" t="str">
        <f t="shared" si="13"/>
        <v>SI</v>
      </c>
    </row>
    <row r="399" spans="10:11" x14ac:dyDescent="0.25">
      <c r="J399" s="63" t="str">
        <f t="shared" si="12"/>
        <v>Venta</v>
      </c>
      <c r="K399" s="63" t="str">
        <f t="shared" si="13"/>
        <v>SI</v>
      </c>
    </row>
    <row r="400" spans="10:11" x14ac:dyDescent="0.25">
      <c r="J400" s="63" t="str">
        <f t="shared" si="12"/>
        <v>Venta</v>
      </c>
      <c r="K400" s="63" t="str">
        <f t="shared" si="13"/>
        <v>SI</v>
      </c>
    </row>
    <row r="401" spans="10:11" x14ac:dyDescent="0.25">
      <c r="J401" s="63" t="str">
        <f t="shared" si="12"/>
        <v>Venta</v>
      </c>
      <c r="K401" s="63" t="str">
        <f t="shared" si="13"/>
        <v>SI</v>
      </c>
    </row>
    <row r="402" spans="10:11" x14ac:dyDescent="0.25">
      <c r="J402" s="63" t="str">
        <f t="shared" si="12"/>
        <v>Venta</v>
      </c>
      <c r="K402" s="63" t="str">
        <f t="shared" si="13"/>
        <v>SI</v>
      </c>
    </row>
    <row r="403" spans="10:11" x14ac:dyDescent="0.25">
      <c r="J403" s="63" t="str">
        <f t="shared" si="12"/>
        <v>Venta</v>
      </c>
      <c r="K403" s="63" t="str">
        <f t="shared" si="13"/>
        <v>SI</v>
      </c>
    </row>
    <row r="404" spans="10:11" x14ac:dyDescent="0.25">
      <c r="J404" s="63" t="str">
        <f t="shared" si="12"/>
        <v>Venta</v>
      </c>
      <c r="K404" s="63" t="str">
        <f t="shared" si="13"/>
        <v>SI</v>
      </c>
    </row>
    <row r="405" spans="10:11" x14ac:dyDescent="0.25">
      <c r="J405" s="63" t="str">
        <f t="shared" si="12"/>
        <v>Venta</v>
      </c>
      <c r="K405" s="63" t="str">
        <f t="shared" si="13"/>
        <v>SI</v>
      </c>
    </row>
    <row r="406" spans="10:11" x14ac:dyDescent="0.25">
      <c r="J406" s="63" t="str">
        <f t="shared" si="12"/>
        <v>Venta</v>
      </c>
      <c r="K406" s="63" t="str">
        <f t="shared" si="13"/>
        <v>SI</v>
      </c>
    </row>
    <row r="407" spans="10:11" x14ac:dyDescent="0.25">
      <c r="J407" s="63" t="str">
        <f t="shared" si="12"/>
        <v>Venta</v>
      </c>
      <c r="K407" s="63" t="str">
        <f t="shared" si="13"/>
        <v>SI</v>
      </c>
    </row>
    <row r="408" spans="10:11" x14ac:dyDescent="0.25">
      <c r="J408" s="63" t="str">
        <f t="shared" si="12"/>
        <v>Venta</v>
      </c>
      <c r="K408" s="63" t="str">
        <f t="shared" si="13"/>
        <v>SI</v>
      </c>
    </row>
    <row r="409" spans="10:11" x14ac:dyDescent="0.25">
      <c r="J409" s="63" t="str">
        <f t="shared" si="12"/>
        <v>Venta</v>
      </c>
      <c r="K409" s="63" t="str">
        <f t="shared" si="13"/>
        <v>SI</v>
      </c>
    </row>
    <row r="410" spans="10:11" x14ac:dyDescent="0.25">
      <c r="J410" s="63" t="str">
        <f t="shared" si="12"/>
        <v>Venta</v>
      </c>
      <c r="K410" s="63" t="str">
        <f t="shared" si="13"/>
        <v>SI</v>
      </c>
    </row>
    <row r="411" spans="10:11" x14ac:dyDescent="0.25">
      <c r="J411" s="63" t="str">
        <f t="shared" si="12"/>
        <v>Venta</v>
      </c>
      <c r="K411" s="63" t="str">
        <f t="shared" si="13"/>
        <v>SI</v>
      </c>
    </row>
    <row r="412" spans="10:11" x14ac:dyDescent="0.25">
      <c r="J412" s="63" t="str">
        <f t="shared" si="12"/>
        <v>Venta</v>
      </c>
      <c r="K412" s="63" t="str">
        <f t="shared" si="13"/>
        <v>SI</v>
      </c>
    </row>
    <row r="413" spans="10:11" x14ac:dyDescent="0.25">
      <c r="J413" s="63" t="str">
        <f t="shared" si="12"/>
        <v>Venta</v>
      </c>
      <c r="K413" s="63" t="str">
        <f t="shared" si="13"/>
        <v>SI</v>
      </c>
    </row>
    <row r="414" spans="10:11" x14ac:dyDescent="0.25">
      <c r="J414" s="63" t="str">
        <f t="shared" si="12"/>
        <v>Venta</v>
      </c>
      <c r="K414" s="63" t="str">
        <f t="shared" si="13"/>
        <v>SI</v>
      </c>
    </row>
    <row r="415" spans="10:11" x14ac:dyDescent="0.25">
      <c r="J415" s="63" t="str">
        <f t="shared" si="12"/>
        <v>Venta</v>
      </c>
      <c r="K415" s="63" t="str">
        <f t="shared" si="13"/>
        <v>SI</v>
      </c>
    </row>
    <row r="416" spans="10:11" x14ac:dyDescent="0.25">
      <c r="J416" s="63" t="str">
        <f t="shared" si="12"/>
        <v>Venta</v>
      </c>
      <c r="K416" s="63" t="str">
        <f t="shared" si="13"/>
        <v>SI</v>
      </c>
    </row>
    <row r="417" spans="10:11" x14ac:dyDescent="0.25">
      <c r="J417" s="63" t="str">
        <f t="shared" si="12"/>
        <v>Venta</v>
      </c>
      <c r="K417" s="63" t="str">
        <f t="shared" si="13"/>
        <v>SI</v>
      </c>
    </row>
    <row r="418" spans="10:11" x14ac:dyDescent="0.25">
      <c r="J418" s="63" t="str">
        <f t="shared" si="12"/>
        <v>Venta</v>
      </c>
      <c r="K418" s="63" t="str">
        <f t="shared" si="13"/>
        <v>SI</v>
      </c>
    </row>
    <row r="419" spans="10:11" x14ac:dyDescent="0.25">
      <c r="J419" s="63" t="str">
        <f t="shared" si="12"/>
        <v>Venta</v>
      </c>
      <c r="K419" s="63" t="str">
        <f t="shared" si="13"/>
        <v>SI</v>
      </c>
    </row>
    <row r="420" spans="10:11" x14ac:dyDescent="0.25">
      <c r="J420" s="63" t="str">
        <f t="shared" si="12"/>
        <v>Venta</v>
      </c>
      <c r="K420" s="63" t="str">
        <f t="shared" si="13"/>
        <v>SI</v>
      </c>
    </row>
    <row r="421" spans="10:11" x14ac:dyDescent="0.25">
      <c r="J421" s="63" t="str">
        <f t="shared" si="12"/>
        <v>Venta</v>
      </c>
      <c r="K421" s="63" t="str">
        <f t="shared" si="13"/>
        <v>SI</v>
      </c>
    </row>
    <row r="422" spans="10:11" x14ac:dyDescent="0.25">
      <c r="J422" s="63" t="str">
        <f t="shared" si="12"/>
        <v>Venta</v>
      </c>
      <c r="K422" s="63" t="str">
        <f t="shared" si="13"/>
        <v>SI</v>
      </c>
    </row>
    <row r="423" spans="10:11" x14ac:dyDescent="0.25">
      <c r="J423" s="63" t="str">
        <f t="shared" si="12"/>
        <v>Venta</v>
      </c>
      <c r="K423" s="63" t="str">
        <f t="shared" si="13"/>
        <v>SI</v>
      </c>
    </row>
    <row r="424" spans="10:11" x14ac:dyDescent="0.25">
      <c r="J424" s="63" t="str">
        <f t="shared" si="12"/>
        <v>Venta</v>
      </c>
      <c r="K424" s="63" t="str">
        <f t="shared" si="13"/>
        <v>SI</v>
      </c>
    </row>
    <row r="425" spans="10:11" x14ac:dyDescent="0.25">
      <c r="J425" s="63" t="str">
        <f t="shared" si="12"/>
        <v>Venta</v>
      </c>
      <c r="K425" s="63" t="str">
        <f t="shared" si="13"/>
        <v>SI</v>
      </c>
    </row>
    <row r="426" spans="10:11" x14ac:dyDescent="0.25">
      <c r="J426" s="63" t="str">
        <f t="shared" si="12"/>
        <v>Venta</v>
      </c>
      <c r="K426" s="63" t="str">
        <f t="shared" si="13"/>
        <v>SI</v>
      </c>
    </row>
    <row r="427" spans="10:11" x14ac:dyDescent="0.25">
      <c r="J427" s="63" t="str">
        <f t="shared" si="12"/>
        <v>Venta</v>
      </c>
      <c r="K427" s="63" t="str">
        <f t="shared" si="13"/>
        <v>SI</v>
      </c>
    </row>
    <row r="428" spans="10:11" x14ac:dyDescent="0.25">
      <c r="J428" s="63" t="str">
        <f t="shared" si="12"/>
        <v>Venta</v>
      </c>
      <c r="K428" s="63" t="str">
        <f t="shared" si="13"/>
        <v>SI</v>
      </c>
    </row>
    <row r="429" spans="10:11" x14ac:dyDescent="0.25">
      <c r="J429" s="63" t="str">
        <f t="shared" si="12"/>
        <v>Venta</v>
      </c>
      <c r="K429" s="63" t="str">
        <f t="shared" si="13"/>
        <v>SI</v>
      </c>
    </row>
    <row r="430" spans="10:11" x14ac:dyDescent="0.25">
      <c r="J430" s="63" t="str">
        <f t="shared" si="12"/>
        <v>Venta</v>
      </c>
      <c r="K430" s="63" t="str">
        <f t="shared" si="13"/>
        <v>SI</v>
      </c>
    </row>
    <row r="431" spans="10:11" x14ac:dyDescent="0.25">
      <c r="J431" s="63" t="str">
        <f t="shared" si="12"/>
        <v>Venta</v>
      </c>
      <c r="K431" s="63" t="str">
        <f t="shared" si="13"/>
        <v>SI</v>
      </c>
    </row>
    <row r="432" spans="10:11" x14ac:dyDescent="0.25">
      <c r="J432" s="63" t="str">
        <f t="shared" si="12"/>
        <v>Venta</v>
      </c>
      <c r="K432" s="63" t="str">
        <f t="shared" si="13"/>
        <v>SI</v>
      </c>
    </row>
    <row r="433" spans="10:11" x14ac:dyDescent="0.25">
      <c r="J433" s="63" t="str">
        <f t="shared" si="12"/>
        <v>Venta</v>
      </c>
      <c r="K433" s="63" t="str">
        <f t="shared" si="13"/>
        <v>SI</v>
      </c>
    </row>
    <row r="434" spans="10:11" x14ac:dyDescent="0.25">
      <c r="J434" s="63" t="str">
        <f t="shared" si="12"/>
        <v>Venta</v>
      </c>
      <c r="K434" s="63" t="str">
        <f t="shared" si="13"/>
        <v>SI</v>
      </c>
    </row>
    <row r="435" spans="10:11" x14ac:dyDescent="0.25">
      <c r="J435" s="63" t="str">
        <f t="shared" si="12"/>
        <v>Venta</v>
      </c>
      <c r="K435" s="63" t="str">
        <f t="shared" si="13"/>
        <v>SI</v>
      </c>
    </row>
    <row r="436" spans="10:11" x14ac:dyDescent="0.25">
      <c r="J436" s="63" t="str">
        <f t="shared" si="12"/>
        <v>Venta</v>
      </c>
      <c r="K436" s="63" t="str">
        <f t="shared" si="13"/>
        <v>SI</v>
      </c>
    </row>
    <row r="437" spans="10:11" x14ac:dyDescent="0.25">
      <c r="J437" s="63" t="str">
        <f t="shared" si="12"/>
        <v>Venta</v>
      </c>
      <c r="K437" s="63" t="str">
        <f t="shared" si="13"/>
        <v>SI</v>
      </c>
    </row>
    <row r="438" spans="10:11" x14ac:dyDescent="0.25">
      <c r="J438" s="63" t="str">
        <f t="shared" si="12"/>
        <v>Venta</v>
      </c>
      <c r="K438" s="63" t="str">
        <f t="shared" si="13"/>
        <v>SI</v>
      </c>
    </row>
    <row r="439" spans="10:11" x14ac:dyDescent="0.25">
      <c r="J439" s="63" t="str">
        <f t="shared" si="12"/>
        <v>Venta</v>
      </c>
      <c r="K439" s="63" t="str">
        <f t="shared" si="13"/>
        <v>SI</v>
      </c>
    </row>
    <row r="440" spans="10:11" x14ac:dyDescent="0.25">
      <c r="J440" s="63" t="str">
        <f t="shared" si="12"/>
        <v>Venta</v>
      </c>
      <c r="K440" s="63" t="str">
        <f t="shared" si="13"/>
        <v>SI</v>
      </c>
    </row>
    <row r="441" spans="10:11" x14ac:dyDescent="0.25">
      <c r="J441" s="63" t="str">
        <f t="shared" si="12"/>
        <v>Venta</v>
      </c>
      <c r="K441" s="63" t="str">
        <f t="shared" si="13"/>
        <v>SI</v>
      </c>
    </row>
    <row r="442" spans="10:11" x14ac:dyDescent="0.25">
      <c r="J442" s="63" t="str">
        <f t="shared" si="12"/>
        <v>Venta</v>
      </c>
      <c r="K442" s="63" t="str">
        <f t="shared" si="13"/>
        <v>SI</v>
      </c>
    </row>
    <row r="443" spans="10:11" x14ac:dyDescent="0.25">
      <c r="J443" s="63" t="str">
        <f t="shared" si="12"/>
        <v>Venta</v>
      </c>
      <c r="K443" s="63" t="str">
        <f t="shared" si="13"/>
        <v>SI</v>
      </c>
    </row>
    <row r="444" spans="10:11" x14ac:dyDescent="0.25">
      <c r="J444" s="63" t="str">
        <f t="shared" si="12"/>
        <v>Venta</v>
      </c>
      <c r="K444" s="63" t="str">
        <f t="shared" si="13"/>
        <v>SI</v>
      </c>
    </row>
    <row r="445" spans="10:11" x14ac:dyDescent="0.25">
      <c r="J445" s="63" t="str">
        <f t="shared" si="12"/>
        <v>Venta</v>
      </c>
      <c r="K445" s="63" t="str">
        <f t="shared" si="13"/>
        <v>SI</v>
      </c>
    </row>
    <row r="446" spans="10:11" x14ac:dyDescent="0.25">
      <c r="J446" s="63" t="str">
        <f t="shared" si="12"/>
        <v>Venta</v>
      </c>
      <c r="K446" s="63" t="str">
        <f t="shared" si="13"/>
        <v>SI</v>
      </c>
    </row>
    <row r="447" spans="10:11" x14ac:dyDescent="0.25">
      <c r="J447" s="63" t="str">
        <f t="shared" si="12"/>
        <v>Venta</v>
      </c>
      <c r="K447" s="63" t="str">
        <f t="shared" si="13"/>
        <v>SI</v>
      </c>
    </row>
    <row r="448" spans="10:11" x14ac:dyDescent="0.25">
      <c r="J448" s="63" t="str">
        <f t="shared" si="12"/>
        <v>Venta</v>
      </c>
      <c r="K448" s="63" t="str">
        <f t="shared" si="13"/>
        <v>SI</v>
      </c>
    </row>
    <row r="449" spans="10:11" x14ac:dyDescent="0.25">
      <c r="J449" s="63" t="str">
        <f t="shared" si="12"/>
        <v>Venta</v>
      </c>
      <c r="K449" s="63" t="str">
        <f t="shared" si="13"/>
        <v>SI</v>
      </c>
    </row>
    <row r="450" spans="10:11" x14ac:dyDescent="0.25">
      <c r="J450" s="63" t="str">
        <f t="shared" si="12"/>
        <v>Venta</v>
      </c>
      <c r="K450" s="63" t="str">
        <f t="shared" si="13"/>
        <v>SI</v>
      </c>
    </row>
    <row r="451" spans="10:11" x14ac:dyDescent="0.25">
      <c r="J451" s="63" t="str">
        <f t="shared" ref="J451:J514" si="14">+IF(D451="WNMC","Compra",IF(D451="WNMV","Venta",IF(D451="WEMC","Compra",IF(D451="WEMV","Venta",IF(D451="WENV","Venta",IF(D451="WENC","Compra",J450))))))</f>
        <v>Venta</v>
      </c>
      <c r="K451" s="63" t="str">
        <f t="shared" ref="K451:K514" si="15">+IF(D451="WNMC","NO",IF(D451="WNMV","NO",IF(D451="WEMC","NO",IF(D451="WEMV","NO",IF(D451="WENV","NO",IF(D451="WENC","NO","SI"))))))</f>
        <v>SI</v>
      </c>
    </row>
    <row r="452" spans="10:11" x14ac:dyDescent="0.25">
      <c r="J452" s="63" t="str">
        <f t="shared" si="14"/>
        <v>Venta</v>
      </c>
      <c r="K452" s="63" t="str">
        <f t="shared" si="15"/>
        <v>SI</v>
      </c>
    </row>
    <row r="453" spans="10:11" x14ac:dyDescent="0.25">
      <c r="J453" s="63" t="str">
        <f t="shared" si="14"/>
        <v>Venta</v>
      </c>
      <c r="K453" s="63" t="str">
        <f t="shared" si="15"/>
        <v>SI</v>
      </c>
    </row>
    <row r="454" spans="10:11" x14ac:dyDescent="0.25">
      <c r="J454" s="63" t="str">
        <f t="shared" si="14"/>
        <v>Venta</v>
      </c>
      <c r="K454" s="63" t="str">
        <f t="shared" si="15"/>
        <v>SI</v>
      </c>
    </row>
    <row r="455" spans="10:11" x14ac:dyDescent="0.25">
      <c r="J455" s="63" t="str">
        <f t="shared" si="14"/>
        <v>Venta</v>
      </c>
      <c r="K455" s="63" t="str">
        <f t="shared" si="15"/>
        <v>SI</v>
      </c>
    </row>
    <row r="456" spans="10:11" x14ac:dyDescent="0.25">
      <c r="J456" s="63" t="str">
        <f t="shared" si="14"/>
        <v>Venta</v>
      </c>
      <c r="K456" s="63" t="str">
        <f t="shared" si="15"/>
        <v>SI</v>
      </c>
    </row>
    <row r="457" spans="10:11" x14ac:dyDescent="0.25">
      <c r="J457" s="63" t="str">
        <f t="shared" si="14"/>
        <v>Venta</v>
      </c>
      <c r="K457" s="63" t="str">
        <f t="shared" si="15"/>
        <v>SI</v>
      </c>
    </row>
    <row r="458" spans="10:11" x14ac:dyDescent="0.25">
      <c r="J458" s="63" t="str">
        <f t="shared" si="14"/>
        <v>Venta</v>
      </c>
      <c r="K458" s="63" t="str">
        <f t="shared" si="15"/>
        <v>SI</v>
      </c>
    </row>
    <row r="459" spans="10:11" x14ac:dyDescent="0.25">
      <c r="J459" s="63" t="str">
        <f t="shared" si="14"/>
        <v>Venta</v>
      </c>
      <c r="K459" s="63" t="str">
        <f t="shared" si="15"/>
        <v>SI</v>
      </c>
    </row>
    <row r="460" spans="10:11" x14ac:dyDescent="0.25">
      <c r="J460" s="63" t="str">
        <f t="shared" si="14"/>
        <v>Venta</v>
      </c>
      <c r="K460" s="63" t="str">
        <f t="shared" si="15"/>
        <v>SI</v>
      </c>
    </row>
    <row r="461" spans="10:11" x14ac:dyDescent="0.25">
      <c r="J461" s="63" t="str">
        <f t="shared" si="14"/>
        <v>Venta</v>
      </c>
      <c r="K461" s="63" t="str">
        <f t="shared" si="15"/>
        <v>SI</v>
      </c>
    </row>
    <row r="462" spans="10:11" x14ac:dyDescent="0.25">
      <c r="J462" s="63" t="str">
        <f t="shared" si="14"/>
        <v>Venta</v>
      </c>
      <c r="K462" s="63" t="str">
        <f t="shared" si="15"/>
        <v>SI</v>
      </c>
    </row>
    <row r="463" spans="10:11" x14ac:dyDescent="0.25">
      <c r="J463" s="63" t="str">
        <f t="shared" si="14"/>
        <v>Venta</v>
      </c>
      <c r="K463" s="63" t="str">
        <f t="shared" si="15"/>
        <v>SI</v>
      </c>
    </row>
    <row r="464" spans="10:11" x14ac:dyDescent="0.25">
      <c r="J464" s="63" t="str">
        <f t="shared" si="14"/>
        <v>Venta</v>
      </c>
      <c r="K464" s="63" t="str">
        <f t="shared" si="15"/>
        <v>SI</v>
      </c>
    </row>
    <row r="465" spans="10:11" x14ac:dyDescent="0.25">
      <c r="J465" s="63" t="str">
        <f t="shared" si="14"/>
        <v>Venta</v>
      </c>
      <c r="K465" s="63" t="str">
        <f t="shared" si="15"/>
        <v>SI</v>
      </c>
    </row>
    <row r="466" spans="10:11" x14ac:dyDescent="0.25">
      <c r="J466" s="63" t="str">
        <f t="shared" si="14"/>
        <v>Venta</v>
      </c>
      <c r="K466" s="63" t="str">
        <f t="shared" si="15"/>
        <v>SI</v>
      </c>
    </row>
    <row r="467" spans="10:11" x14ac:dyDescent="0.25">
      <c r="J467" s="63" t="str">
        <f t="shared" si="14"/>
        <v>Venta</v>
      </c>
      <c r="K467" s="63" t="str">
        <f t="shared" si="15"/>
        <v>SI</v>
      </c>
    </row>
    <row r="468" spans="10:11" x14ac:dyDescent="0.25">
      <c r="J468" s="63" t="str">
        <f t="shared" si="14"/>
        <v>Venta</v>
      </c>
      <c r="K468" s="63" t="str">
        <f t="shared" si="15"/>
        <v>SI</v>
      </c>
    </row>
    <row r="469" spans="10:11" x14ac:dyDescent="0.25">
      <c r="J469" s="63" t="str">
        <f t="shared" si="14"/>
        <v>Venta</v>
      </c>
      <c r="K469" s="63" t="str">
        <f t="shared" si="15"/>
        <v>SI</v>
      </c>
    </row>
    <row r="470" spans="10:11" x14ac:dyDescent="0.25">
      <c r="J470" s="63" t="str">
        <f t="shared" si="14"/>
        <v>Venta</v>
      </c>
      <c r="K470" s="63" t="str">
        <f t="shared" si="15"/>
        <v>SI</v>
      </c>
    </row>
    <row r="471" spans="10:11" x14ac:dyDescent="0.25">
      <c r="J471" s="63" t="str">
        <f t="shared" si="14"/>
        <v>Venta</v>
      </c>
      <c r="K471" s="63" t="str">
        <f t="shared" si="15"/>
        <v>SI</v>
      </c>
    </row>
    <row r="472" spans="10:11" x14ac:dyDescent="0.25">
      <c r="J472" s="63" t="str">
        <f t="shared" si="14"/>
        <v>Venta</v>
      </c>
      <c r="K472" s="63" t="str">
        <f t="shared" si="15"/>
        <v>SI</v>
      </c>
    </row>
    <row r="473" spans="10:11" x14ac:dyDescent="0.25">
      <c r="J473" s="63" t="str">
        <f t="shared" si="14"/>
        <v>Venta</v>
      </c>
      <c r="K473" s="63" t="str">
        <f t="shared" si="15"/>
        <v>SI</v>
      </c>
    </row>
    <row r="474" spans="10:11" x14ac:dyDescent="0.25">
      <c r="J474" s="63" t="str">
        <f t="shared" si="14"/>
        <v>Venta</v>
      </c>
      <c r="K474" s="63" t="str">
        <f t="shared" si="15"/>
        <v>SI</v>
      </c>
    </row>
    <row r="475" spans="10:11" x14ac:dyDescent="0.25">
      <c r="J475" s="63" t="str">
        <f t="shared" si="14"/>
        <v>Venta</v>
      </c>
      <c r="K475" s="63" t="str">
        <f t="shared" si="15"/>
        <v>SI</v>
      </c>
    </row>
    <row r="476" spans="10:11" x14ac:dyDescent="0.25">
      <c r="J476" s="63" t="str">
        <f t="shared" si="14"/>
        <v>Venta</v>
      </c>
      <c r="K476" s="63" t="str">
        <f t="shared" si="15"/>
        <v>SI</v>
      </c>
    </row>
    <row r="477" spans="10:11" x14ac:dyDescent="0.25">
      <c r="J477" s="63" t="str">
        <f t="shared" si="14"/>
        <v>Venta</v>
      </c>
      <c r="K477" s="63" t="str">
        <f t="shared" si="15"/>
        <v>SI</v>
      </c>
    </row>
    <row r="478" spans="10:11" x14ac:dyDescent="0.25">
      <c r="J478" s="63" t="str">
        <f t="shared" si="14"/>
        <v>Venta</v>
      </c>
      <c r="K478" s="63" t="str">
        <f t="shared" si="15"/>
        <v>SI</v>
      </c>
    </row>
    <row r="479" spans="10:11" x14ac:dyDescent="0.25">
      <c r="J479" s="63" t="str">
        <f t="shared" si="14"/>
        <v>Venta</v>
      </c>
      <c r="K479" s="63" t="str">
        <f t="shared" si="15"/>
        <v>SI</v>
      </c>
    </row>
    <row r="480" spans="10:11" x14ac:dyDescent="0.25">
      <c r="J480" s="63" t="str">
        <f t="shared" si="14"/>
        <v>Venta</v>
      </c>
      <c r="K480" s="63" t="str">
        <f t="shared" si="15"/>
        <v>SI</v>
      </c>
    </row>
    <row r="481" spans="10:11" x14ac:dyDescent="0.25">
      <c r="J481" s="63" t="str">
        <f t="shared" si="14"/>
        <v>Venta</v>
      </c>
      <c r="K481" s="63" t="str">
        <f t="shared" si="15"/>
        <v>SI</v>
      </c>
    </row>
    <row r="482" spans="10:11" x14ac:dyDescent="0.25">
      <c r="J482" s="63" t="str">
        <f t="shared" si="14"/>
        <v>Venta</v>
      </c>
      <c r="K482" s="63" t="str">
        <f t="shared" si="15"/>
        <v>SI</v>
      </c>
    </row>
    <row r="483" spans="10:11" x14ac:dyDescent="0.25">
      <c r="J483" s="63" t="str">
        <f t="shared" si="14"/>
        <v>Venta</v>
      </c>
      <c r="K483" s="63" t="str">
        <f t="shared" si="15"/>
        <v>SI</v>
      </c>
    </row>
    <row r="484" spans="10:11" x14ac:dyDescent="0.25">
      <c r="J484" s="63" t="str">
        <f t="shared" si="14"/>
        <v>Venta</v>
      </c>
      <c r="K484" s="63" t="str">
        <f t="shared" si="15"/>
        <v>SI</v>
      </c>
    </row>
    <row r="485" spans="10:11" x14ac:dyDescent="0.25">
      <c r="J485" s="63" t="str">
        <f t="shared" si="14"/>
        <v>Venta</v>
      </c>
      <c r="K485" s="63" t="str">
        <f t="shared" si="15"/>
        <v>SI</v>
      </c>
    </row>
    <row r="486" spans="10:11" x14ac:dyDescent="0.25">
      <c r="J486" s="63" t="str">
        <f t="shared" si="14"/>
        <v>Venta</v>
      </c>
      <c r="K486" s="63" t="str">
        <f t="shared" si="15"/>
        <v>SI</v>
      </c>
    </row>
    <row r="487" spans="10:11" x14ac:dyDescent="0.25">
      <c r="J487" s="63" t="str">
        <f t="shared" si="14"/>
        <v>Venta</v>
      </c>
      <c r="K487" s="63" t="str">
        <f t="shared" si="15"/>
        <v>SI</v>
      </c>
    </row>
    <row r="488" spans="10:11" x14ac:dyDescent="0.25">
      <c r="J488" s="63" t="str">
        <f t="shared" si="14"/>
        <v>Venta</v>
      </c>
      <c r="K488" s="63" t="str">
        <f t="shared" si="15"/>
        <v>SI</v>
      </c>
    </row>
    <row r="489" spans="10:11" x14ac:dyDescent="0.25">
      <c r="J489" s="63" t="str">
        <f t="shared" si="14"/>
        <v>Venta</v>
      </c>
      <c r="K489" s="63" t="str">
        <f t="shared" si="15"/>
        <v>SI</v>
      </c>
    </row>
    <row r="490" spans="10:11" x14ac:dyDescent="0.25">
      <c r="J490" s="63" t="str">
        <f t="shared" si="14"/>
        <v>Venta</v>
      </c>
      <c r="K490" s="63" t="str">
        <f t="shared" si="15"/>
        <v>SI</v>
      </c>
    </row>
    <row r="491" spans="10:11" x14ac:dyDescent="0.25">
      <c r="J491" s="63" t="str">
        <f t="shared" si="14"/>
        <v>Venta</v>
      </c>
      <c r="K491" s="63" t="str">
        <f t="shared" si="15"/>
        <v>SI</v>
      </c>
    </row>
    <row r="492" spans="10:11" x14ac:dyDescent="0.25">
      <c r="J492" s="63" t="str">
        <f t="shared" si="14"/>
        <v>Venta</v>
      </c>
      <c r="K492" s="63" t="str">
        <f t="shared" si="15"/>
        <v>SI</v>
      </c>
    </row>
    <row r="493" spans="10:11" x14ac:dyDescent="0.25">
      <c r="J493" s="63" t="str">
        <f t="shared" si="14"/>
        <v>Venta</v>
      </c>
      <c r="K493" s="63" t="str">
        <f t="shared" si="15"/>
        <v>SI</v>
      </c>
    </row>
    <row r="494" spans="10:11" x14ac:dyDescent="0.25">
      <c r="J494" s="63" t="str">
        <f t="shared" si="14"/>
        <v>Venta</v>
      </c>
      <c r="K494" s="63" t="str">
        <f t="shared" si="15"/>
        <v>SI</v>
      </c>
    </row>
    <row r="495" spans="10:11" x14ac:dyDescent="0.25">
      <c r="J495" s="63" t="str">
        <f t="shared" si="14"/>
        <v>Venta</v>
      </c>
      <c r="K495" s="63" t="str">
        <f t="shared" si="15"/>
        <v>SI</v>
      </c>
    </row>
    <row r="496" spans="10:11" x14ac:dyDescent="0.25">
      <c r="J496" s="63" t="str">
        <f t="shared" si="14"/>
        <v>Venta</v>
      </c>
      <c r="K496" s="63" t="str">
        <f t="shared" si="15"/>
        <v>SI</v>
      </c>
    </row>
    <row r="497" spans="10:11" x14ac:dyDescent="0.25">
      <c r="J497" s="63" t="str">
        <f t="shared" si="14"/>
        <v>Venta</v>
      </c>
      <c r="K497" s="63" t="str">
        <f t="shared" si="15"/>
        <v>SI</v>
      </c>
    </row>
    <row r="498" spans="10:11" x14ac:dyDescent="0.25">
      <c r="J498" s="63" t="str">
        <f t="shared" si="14"/>
        <v>Venta</v>
      </c>
      <c r="K498" s="63" t="str">
        <f t="shared" si="15"/>
        <v>SI</v>
      </c>
    </row>
    <row r="499" spans="10:11" x14ac:dyDescent="0.25">
      <c r="J499" s="63" t="str">
        <f t="shared" si="14"/>
        <v>Venta</v>
      </c>
      <c r="K499" s="63" t="str">
        <f t="shared" si="15"/>
        <v>SI</v>
      </c>
    </row>
    <row r="500" spans="10:11" x14ac:dyDescent="0.25">
      <c r="J500" s="63" t="str">
        <f t="shared" si="14"/>
        <v>Venta</v>
      </c>
      <c r="K500" s="63" t="str">
        <f t="shared" si="15"/>
        <v>SI</v>
      </c>
    </row>
    <row r="501" spans="10:11" x14ac:dyDescent="0.25">
      <c r="J501" s="63" t="str">
        <f t="shared" si="14"/>
        <v>Venta</v>
      </c>
      <c r="K501" s="63" t="str">
        <f t="shared" si="15"/>
        <v>SI</v>
      </c>
    </row>
    <row r="502" spans="10:11" x14ac:dyDescent="0.25">
      <c r="J502" s="63" t="str">
        <f t="shared" si="14"/>
        <v>Venta</v>
      </c>
      <c r="K502" s="63" t="str">
        <f t="shared" si="15"/>
        <v>SI</v>
      </c>
    </row>
    <row r="503" spans="10:11" x14ac:dyDescent="0.25">
      <c r="J503" s="63" t="str">
        <f t="shared" si="14"/>
        <v>Venta</v>
      </c>
      <c r="K503" s="63" t="str">
        <f t="shared" si="15"/>
        <v>SI</v>
      </c>
    </row>
    <row r="504" spans="10:11" x14ac:dyDescent="0.25">
      <c r="J504" s="63" t="str">
        <f t="shared" si="14"/>
        <v>Venta</v>
      </c>
      <c r="K504" s="63" t="str">
        <f t="shared" si="15"/>
        <v>SI</v>
      </c>
    </row>
    <row r="505" spans="10:11" x14ac:dyDescent="0.25">
      <c r="J505" s="63" t="str">
        <f t="shared" si="14"/>
        <v>Venta</v>
      </c>
      <c r="K505" s="63" t="str">
        <f t="shared" si="15"/>
        <v>SI</v>
      </c>
    </row>
    <row r="506" spans="10:11" x14ac:dyDescent="0.25">
      <c r="J506" s="63" t="str">
        <f t="shared" si="14"/>
        <v>Venta</v>
      </c>
      <c r="K506" s="63" t="str">
        <f t="shared" si="15"/>
        <v>SI</v>
      </c>
    </row>
    <row r="507" spans="10:11" x14ac:dyDescent="0.25">
      <c r="J507" s="63" t="str">
        <f t="shared" si="14"/>
        <v>Venta</v>
      </c>
      <c r="K507" s="63" t="str">
        <f t="shared" si="15"/>
        <v>SI</v>
      </c>
    </row>
    <row r="508" spans="10:11" x14ac:dyDescent="0.25">
      <c r="J508" s="63" t="str">
        <f t="shared" si="14"/>
        <v>Venta</v>
      </c>
      <c r="K508" s="63" t="str">
        <f t="shared" si="15"/>
        <v>SI</v>
      </c>
    </row>
    <row r="509" spans="10:11" x14ac:dyDescent="0.25">
      <c r="J509" s="63" t="str">
        <f t="shared" si="14"/>
        <v>Venta</v>
      </c>
      <c r="K509" s="63" t="str">
        <f t="shared" si="15"/>
        <v>SI</v>
      </c>
    </row>
    <row r="510" spans="10:11" x14ac:dyDescent="0.25">
      <c r="J510" s="63" t="str">
        <f t="shared" si="14"/>
        <v>Venta</v>
      </c>
      <c r="K510" s="63" t="str">
        <f t="shared" si="15"/>
        <v>SI</v>
      </c>
    </row>
    <row r="511" spans="10:11" x14ac:dyDescent="0.25">
      <c r="J511" s="63" t="str">
        <f t="shared" si="14"/>
        <v>Venta</v>
      </c>
      <c r="K511" s="63" t="str">
        <f t="shared" si="15"/>
        <v>SI</v>
      </c>
    </row>
    <row r="512" spans="10:11" x14ac:dyDescent="0.25">
      <c r="J512" s="63" t="str">
        <f t="shared" si="14"/>
        <v>Venta</v>
      </c>
      <c r="K512" s="63" t="str">
        <f t="shared" si="15"/>
        <v>SI</v>
      </c>
    </row>
    <row r="513" spans="10:11" x14ac:dyDescent="0.25">
      <c r="J513" s="63" t="str">
        <f t="shared" si="14"/>
        <v>Venta</v>
      </c>
      <c r="K513" s="63" t="str">
        <f t="shared" si="15"/>
        <v>SI</v>
      </c>
    </row>
    <row r="514" spans="10:11" x14ac:dyDescent="0.25">
      <c r="J514" s="63" t="str">
        <f t="shared" si="14"/>
        <v>Venta</v>
      </c>
      <c r="K514" s="63" t="str">
        <f t="shared" si="15"/>
        <v>SI</v>
      </c>
    </row>
    <row r="515" spans="10:11" x14ac:dyDescent="0.25">
      <c r="J515" s="63" t="str">
        <f t="shared" ref="J515:J577" si="16">+IF(D515="WNMC","Compra",IF(D515="WNMV","Venta",IF(D515="WEMC","Compra",IF(D515="WEMV","Venta",IF(D515="WENV","Venta",IF(D515="WENC","Compra",J514))))))</f>
        <v>Venta</v>
      </c>
      <c r="K515" s="63" t="str">
        <f t="shared" ref="K515:K577" si="17">+IF(D515="WNMC","NO",IF(D515="WNMV","NO",IF(D515="WEMC","NO",IF(D515="WEMV","NO",IF(D515="WENV","NO",IF(D515="WENC","NO","SI"))))))</f>
        <v>SI</v>
      </c>
    </row>
    <row r="516" spans="10:11" x14ac:dyDescent="0.25">
      <c r="J516" s="63" t="str">
        <f t="shared" si="16"/>
        <v>Venta</v>
      </c>
      <c r="K516" s="63" t="str">
        <f t="shared" si="17"/>
        <v>SI</v>
      </c>
    </row>
    <row r="517" spans="10:11" x14ac:dyDescent="0.25">
      <c r="J517" s="63" t="str">
        <f t="shared" si="16"/>
        <v>Venta</v>
      </c>
      <c r="K517" s="63" t="str">
        <f t="shared" si="17"/>
        <v>SI</v>
      </c>
    </row>
    <row r="518" spans="10:11" x14ac:dyDescent="0.25">
      <c r="J518" s="63" t="str">
        <f t="shared" si="16"/>
        <v>Venta</v>
      </c>
      <c r="K518" s="63" t="str">
        <f t="shared" si="17"/>
        <v>SI</v>
      </c>
    </row>
    <row r="519" spans="10:11" x14ac:dyDescent="0.25">
      <c r="J519" s="63" t="str">
        <f t="shared" si="16"/>
        <v>Venta</v>
      </c>
      <c r="K519" s="63" t="str">
        <f t="shared" si="17"/>
        <v>SI</v>
      </c>
    </row>
    <row r="520" spans="10:11" x14ac:dyDescent="0.25">
      <c r="J520" s="63" t="str">
        <f t="shared" si="16"/>
        <v>Venta</v>
      </c>
      <c r="K520" s="63" t="str">
        <f t="shared" si="17"/>
        <v>SI</v>
      </c>
    </row>
    <row r="521" spans="10:11" x14ac:dyDescent="0.25">
      <c r="J521" s="63" t="str">
        <f t="shared" si="16"/>
        <v>Venta</v>
      </c>
      <c r="K521" s="63" t="str">
        <f t="shared" si="17"/>
        <v>SI</v>
      </c>
    </row>
    <row r="522" spans="10:11" x14ac:dyDescent="0.25">
      <c r="J522" s="63" t="str">
        <f t="shared" si="16"/>
        <v>Venta</v>
      </c>
      <c r="K522" s="63" t="str">
        <f t="shared" si="17"/>
        <v>SI</v>
      </c>
    </row>
    <row r="523" spans="10:11" x14ac:dyDescent="0.25">
      <c r="J523" s="63" t="str">
        <f t="shared" si="16"/>
        <v>Venta</v>
      </c>
      <c r="K523" s="63" t="str">
        <f t="shared" si="17"/>
        <v>SI</v>
      </c>
    </row>
    <row r="524" spans="10:11" x14ac:dyDescent="0.25">
      <c r="J524" s="63" t="str">
        <f t="shared" si="16"/>
        <v>Venta</v>
      </c>
      <c r="K524" s="63" t="str">
        <f t="shared" si="17"/>
        <v>SI</v>
      </c>
    </row>
    <row r="525" spans="10:11" x14ac:dyDescent="0.25">
      <c r="J525" s="63" t="str">
        <f t="shared" si="16"/>
        <v>Venta</v>
      </c>
      <c r="K525" s="63" t="str">
        <f t="shared" si="17"/>
        <v>SI</v>
      </c>
    </row>
    <row r="526" spans="10:11" x14ac:dyDescent="0.25">
      <c r="J526" s="63" t="str">
        <f t="shared" si="16"/>
        <v>Venta</v>
      </c>
      <c r="K526" s="63" t="str">
        <f t="shared" si="17"/>
        <v>SI</v>
      </c>
    </row>
    <row r="527" spans="10:11" x14ac:dyDescent="0.25">
      <c r="J527" s="63" t="str">
        <f t="shared" si="16"/>
        <v>Venta</v>
      </c>
      <c r="K527" s="63" t="str">
        <f t="shared" si="17"/>
        <v>SI</v>
      </c>
    </row>
    <row r="528" spans="10:11" x14ac:dyDescent="0.25">
      <c r="J528" s="63" t="str">
        <f t="shared" si="16"/>
        <v>Venta</v>
      </c>
      <c r="K528" s="63" t="str">
        <f t="shared" si="17"/>
        <v>SI</v>
      </c>
    </row>
    <row r="529" spans="10:11" x14ac:dyDescent="0.25">
      <c r="J529" s="63" t="str">
        <f t="shared" si="16"/>
        <v>Venta</v>
      </c>
      <c r="K529" s="63" t="str">
        <f t="shared" si="17"/>
        <v>SI</v>
      </c>
    </row>
    <row r="530" spans="10:11" x14ac:dyDescent="0.25">
      <c r="J530" s="63" t="str">
        <f t="shared" si="16"/>
        <v>Venta</v>
      </c>
      <c r="K530" s="63" t="str">
        <f t="shared" si="17"/>
        <v>SI</v>
      </c>
    </row>
    <row r="531" spans="10:11" x14ac:dyDescent="0.25">
      <c r="J531" s="63" t="str">
        <f t="shared" si="16"/>
        <v>Venta</v>
      </c>
      <c r="K531" s="63" t="str">
        <f t="shared" si="17"/>
        <v>SI</v>
      </c>
    </row>
    <row r="532" spans="10:11" x14ac:dyDescent="0.25">
      <c r="J532" s="63" t="str">
        <f t="shared" si="16"/>
        <v>Venta</v>
      </c>
      <c r="K532" s="63" t="str">
        <f t="shared" si="17"/>
        <v>SI</v>
      </c>
    </row>
    <row r="533" spans="10:11" x14ac:dyDescent="0.25">
      <c r="J533" s="63" t="str">
        <f t="shared" si="16"/>
        <v>Venta</v>
      </c>
      <c r="K533" s="63" t="str">
        <f t="shared" si="17"/>
        <v>SI</v>
      </c>
    </row>
    <row r="534" spans="10:11" x14ac:dyDescent="0.25">
      <c r="J534" s="63" t="str">
        <f t="shared" si="16"/>
        <v>Venta</v>
      </c>
      <c r="K534" s="63" t="str">
        <f t="shared" si="17"/>
        <v>SI</v>
      </c>
    </row>
    <row r="535" spans="10:11" x14ac:dyDescent="0.25">
      <c r="J535" s="63" t="str">
        <f t="shared" si="16"/>
        <v>Venta</v>
      </c>
      <c r="K535" s="63" t="str">
        <f t="shared" si="17"/>
        <v>SI</v>
      </c>
    </row>
    <row r="536" spans="10:11" x14ac:dyDescent="0.25">
      <c r="J536" s="63" t="str">
        <f t="shared" si="16"/>
        <v>Venta</v>
      </c>
      <c r="K536" s="63" t="str">
        <f t="shared" si="17"/>
        <v>SI</v>
      </c>
    </row>
    <row r="537" spans="10:11" x14ac:dyDescent="0.25">
      <c r="J537" s="63" t="str">
        <f t="shared" si="16"/>
        <v>Venta</v>
      </c>
      <c r="K537" s="63" t="str">
        <f t="shared" si="17"/>
        <v>SI</v>
      </c>
    </row>
    <row r="538" spans="10:11" x14ac:dyDescent="0.25">
      <c r="J538" s="63" t="str">
        <f t="shared" si="16"/>
        <v>Venta</v>
      </c>
      <c r="K538" s="63" t="str">
        <f t="shared" si="17"/>
        <v>SI</v>
      </c>
    </row>
    <row r="539" spans="10:11" x14ac:dyDescent="0.25">
      <c r="J539" s="63" t="str">
        <f t="shared" si="16"/>
        <v>Venta</v>
      </c>
      <c r="K539" s="63" t="str">
        <f t="shared" si="17"/>
        <v>SI</v>
      </c>
    </row>
    <row r="540" spans="10:11" x14ac:dyDescent="0.25">
      <c r="J540" s="63" t="str">
        <f t="shared" si="16"/>
        <v>Venta</v>
      </c>
      <c r="K540" s="63" t="str">
        <f t="shared" si="17"/>
        <v>SI</v>
      </c>
    </row>
    <row r="541" spans="10:11" x14ac:dyDescent="0.25">
      <c r="J541" s="63" t="str">
        <f t="shared" si="16"/>
        <v>Venta</v>
      </c>
      <c r="K541" s="63" t="str">
        <f t="shared" si="17"/>
        <v>SI</v>
      </c>
    </row>
    <row r="542" spans="10:11" x14ac:dyDescent="0.25">
      <c r="J542" s="63" t="str">
        <f t="shared" si="16"/>
        <v>Venta</v>
      </c>
      <c r="K542" s="63" t="str">
        <f t="shared" si="17"/>
        <v>SI</v>
      </c>
    </row>
    <row r="543" spans="10:11" x14ac:dyDescent="0.25">
      <c r="J543" s="63" t="str">
        <f t="shared" si="16"/>
        <v>Venta</v>
      </c>
      <c r="K543" s="63" t="str">
        <f t="shared" si="17"/>
        <v>SI</v>
      </c>
    </row>
    <row r="544" spans="10:11" x14ac:dyDescent="0.25">
      <c r="J544" s="63" t="str">
        <f t="shared" si="16"/>
        <v>Venta</v>
      </c>
      <c r="K544" s="63" t="str">
        <f t="shared" si="17"/>
        <v>SI</v>
      </c>
    </row>
    <row r="545" spans="10:11" x14ac:dyDescent="0.25">
      <c r="J545" s="63" t="str">
        <f t="shared" si="16"/>
        <v>Venta</v>
      </c>
      <c r="K545" s="63" t="str">
        <f t="shared" si="17"/>
        <v>SI</v>
      </c>
    </row>
    <row r="546" spans="10:11" x14ac:dyDescent="0.25">
      <c r="J546" s="63" t="str">
        <f t="shared" si="16"/>
        <v>Venta</v>
      </c>
      <c r="K546" s="63" t="str">
        <f t="shared" si="17"/>
        <v>SI</v>
      </c>
    </row>
    <row r="547" spans="10:11" x14ac:dyDescent="0.25">
      <c r="J547" s="63" t="str">
        <f t="shared" si="16"/>
        <v>Venta</v>
      </c>
      <c r="K547" s="63" t="str">
        <f t="shared" si="17"/>
        <v>SI</v>
      </c>
    </row>
    <row r="548" spans="10:11" x14ac:dyDescent="0.25">
      <c r="J548" s="63" t="str">
        <f t="shared" si="16"/>
        <v>Venta</v>
      </c>
      <c r="K548" s="63" t="str">
        <f t="shared" si="17"/>
        <v>SI</v>
      </c>
    </row>
    <row r="549" spans="10:11" x14ac:dyDescent="0.25">
      <c r="J549" s="63" t="str">
        <f t="shared" si="16"/>
        <v>Venta</v>
      </c>
      <c r="K549" s="63" t="str">
        <f t="shared" si="17"/>
        <v>SI</v>
      </c>
    </row>
    <row r="550" spans="10:11" x14ac:dyDescent="0.25">
      <c r="J550" s="63" t="str">
        <f t="shared" si="16"/>
        <v>Venta</v>
      </c>
      <c r="K550" s="63" t="str">
        <f t="shared" si="17"/>
        <v>SI</v>
      </c>
    </row>
    <row r="551" spans="10:11" x14ac:dyDescent="0.25">
      <c r="J551" s="63" t="str">
        <f t="shared" si="16"/>
        <v>Venta</v>
      </c>
      <c r="K551" s="63" t="str">
        <f t="shared" si="17"/>
        <v>SI</v>
      </c>
    </row>
    <row r="552" spans="10:11" x14ac:dyDescent="0.25">
      <c r="J552" s="63" t="str">
        <f t="shared" si="16"/>
        <v>Venta</v>
      </c>
      <c r="K552" s="63" t="str">
        <f t="shared" si="17"/>
        <v>SI</v>
      </c>
    </row>
    <row r="553" spans="10:11" x14ac:dyDescent="0.25">
      <c r="J553" s="63" t="str">
        <f t="shared" si="16"/>
        <v>Venta</v>
      </c>
      <c r="K553" s="63" t="str">
        <f t="shared" si="17"/>
        <v>SI</v>
      </c>
    </row>
    <row r="554" spans="10:11" x14ac:dyDescent="0.25">
      <c r="J554" s="63" t="str">
        <f t="shared" si="16"/>
        <v>Venta</v>
      </c>
      <c r="K554" s="63" t="str">
        <f t="shared" si="17"/>
        <v>SI</v>
      </c>
    </row>
    <row r="555" spans="10:11" x14ac:dyDescent="0.25">
      <c r="J555" s="63" t="str">
        <f t="shared" si="16"/>
        <v>Venta</v>
      </c>
      <c r="K555" s="63" t="str">
        <f t="shared" si="17"/>
        <v>SI</v>
      </c>
    </row>
    <row r="556" spans="10:11" x14ac:dyDescent="0.25">
      <c r="J556" s="63" t="str">
        <f t="shared" si="16"/>
        <v>Venta</v>
      </c>
      <c r="K556" s="63" t="str">
        <f t="shared" si="17"/>
        <v>SI</v>
      </c>
    </row>
    <row r="557" spans="10:11" x14ac:dyDescent="0.25">
      <c r="J557" s="63" t="str">
        <f t="shared" si="16"/>
        <v>Venta</v>
      </c>
      <c r="K557" s="63" t="str">
        <f t="shared" si="17"/>
        <v>SI</v>
      </c>
    </row>
    <row r="558" spans="10:11" x14ac:dyDescent="0.25">
      <c r="J558" s="63" t="str">
        <f t="shared" si="16"/>
        <v>Venta</v>
      </c>
      <c r="K558" s="63" t="str">
        <f t="shared" si="17"/>
        <v>SI</v>
      </c>
    </row>
    <row r="559" spans="10:11" x14ac:dyDescent="0.25">
      <c r="J559" s="63" t="str">
        <f t="shared" si="16"/>
        <v>Venta</v>
      </c>
      <c r="K559" s="63" t="str">
        <f t="shared" si="17"/>
        <v>SI</v>
      </c>
    </row>
    <row r="560" spans="10:11" x14ac:dyDescent="0.25">
      <c r="J560" s="63" t="str">
        <f t="shared" si="16"/>
        <v>Venta</v>
      </c>
      <c r="K560" s="63" t="str">
        <f t="shared" si="17"/>
        <v>SI</v>
      </c>
    </row>
    <row r="561" spans="10:11" x14ac:dyDescent="0.25">
      <c r="J561" s="63" t="str">
        <f t="shared" si="16"/>
        <v>Venta</v>
      </c>
      <c r="K561" s="63" t="str">
        <f t="shared" si="17"/>
        <v>SI</v>
      </c>
    </row>
    <row r="562" spans="10:11" x14ac:dyDescent="0.25">
      <c r="J562" s="63" t="str">
        <f t="shared" si="16"/>
        <v>Venta</v>
      </c>
      <c r="K562" s="63" t="str">
        <f t="shared" si="17"/>
        <v>SI</v>
      </c>
    </row>
    <row r="563" spans="10:11" x14ac:dyDescent="0.25">
      <c r="J563" s="63" t="str">
        <f t="shared" si="16"/>
        <v>Venta</v>
      </c>
      <c r="K563" s="63" t="str">
        <f t="shared" si="17"/>
        <v>SI</v>
      </c>
    </row>
    <row r="564" spans="10:11" x14ac:dyDescent="0.25">
      <c r="J564" s="63" t="str">
        <f t="shared" si="16"/>
        <v>Venta</v>
      </c>
      <c r="K564" s="63" t="str">
        <f t="shared" si="17"/>
        <v>SI</v>
      </c>
    </row>
    <row r="565" spans="10:11" x14ac:dyDescent="0.25">
      <c r="J565" s="63" t="str">
        <f t="shared" si="16"/>
        <v>Venta</v>
      </c>
      <c r="K565" s="63" t="str">
        <f t="shared" si="17"/>
        <v>SI</v>
      </c>
    </row>
    <row r="566" spans="10:11" x14ac:dyDescent="0.25">
      <c r="J566" s="63" t="str">
        <f t="shared" si="16"/>
        <v>Venta</v>
      </c>
      <c r="K566" s="63" t="str">
        <f t="shared" si="17"/>
        <v>SI</v>
      </c>
    </row>
    <row r="567" spans="10:11" x14ac:dyDescent="0.25">
      <c r="J567" s="63" t="str">
        <f t="shared" si="16"/>
        <v>Venta</v>
      </c>
      <c r="K567" s="63" t="str">
        <f t="shared" si="17"/>
        <v>SI</v>
      </c>
    </row>
    <row r="568" spans="10:11" x14ac:dyDescent="0.25">
      <c r="J568" s="63" t="str">
        <f t="shared" si="16"/>
        <v>Venta</v>
      </c>
      <c r="K568" s="63" t="str">
        <f t="shared" si="17"/>
        <v>SI</v>
      </c>
    </row>
    <row r="569" spans="10:11" x14ac:dyDescent="0.25">
      <c r="J569" s="63" t="str">
        <f t="shared" si="16"/>
        <v>Venta</v>
      </c>
      <c r="K569" s="63" t="str">
        <f t="shared" si="17"/>
        <v>SI</v>
      </c>
    </row>
    <row r="570" spans="10:11" x14ac:dyDescent="0.25">
      <c r="J570" s="63" t="str">
        <f t="shared" si="16"/>
        <v>Venta</v>
      </c>
      <c r="K570" s="63" t="str">
        <f t="shared" si="17"/>
        <v>SI</v>
      </c>
    </row>
    <row r="571" spans="10:11" x14ac:dyDescent="0.25">
      <c r="J571" s="63" t="str">
        <f t="shared" si="16"/>
        <v>Venta</v>
      </c>
      <c r="K571" s="63" t="str">
        <f t="shared" si="17"/>
        <v>SI</v>
      </c>
    </row>
    <row r="572" spans="10:11" x14ac:dyDescent="0.25">
      <c r="J572" s="63" t="str">
        <f t="shared" si="16"/>
        <v>Venta</v>
      </c>
      <c r="K572" s="63" t="str">
        <f t="shared" si="17"/>
        <v>SI</v>
      </c>
    </row>
    <row r="573" spans="10:11" x14ac:dyDescent="0.25">
      <c r="J573" s="63" t="str">
        <f t="shared" si="16"/>
        <v>Venta</v>
      </c>
      <c r="K573" s="63" t="str">
        <f t="shared" si="17"/>
        <v>SI</v>
      </c>
    </row>
    <row r="574" spans="10:11" x14ac:dyDescent="0.25">
      <c r="J574" s="63" t="str">
        <f t="shared" si="16"/>
        <v>Venta</v>
      </c>
      <c r="K574" s="63" t="str">
        <f t="shared" si="17"/>
        <v>SI</v>
      </c>
    </row>
    <row r="575" spans="10:11" x14ac:dyDescent="0.25">
      <c r="J575" s="63" t="str">
        <f t="shared" si="16"/>
        <v>Venta</v>
      </c>
      <c r="K575" s="63" t="str">
        <f t="shared" si="17"/>
        <v>SI</v>
      </c>
    </row>
    <row r="576" spans="10:11" x14ac:dyDescent="0.25">
      <c r="J576" s="63" t="str">
        <f t="shared" si="16"/>
        <v>Venta</v>
      </c>
      <c r="K576" s="63" t="str">
        <f t="shared" si="17"/>
        <v>SI</v>
      </c>
    </row>
    <row r="577" spans="10:11" x14ac:dyDescent="0.25">
      <c r="J577" s="63" t="str">
        <f t="shared" si="16"/>
        <v>Venta</v>
      </c>
      <c r="K577" s="63" t="str">
        <f t="shared" si="17"/>
        <v>SI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6" tint="0.59999389629810485"/>
  </sheetPr>
  <dimension ref="A1:C36"/>
  <sheetViews>
    <sheetView workbookViewId="0">
      <selection activeCell="G9" sqref="G9"/>
    </sheetView>
  </sheetViews>
  <sheetFormatPr baseColWidth="10" defaultRowHeight="15" x14ac:dyDescent="0.25"/>
  <cols>
    <col min="1" max="1" width="34.28515625" bestFit="1" customWidth="1"/>
    <col min="2" max="2" width="6.85546875" bestFit="1" customWidth="1"/>
    <col min="3" max="3" width="18.140625" bestFit="1" customWidth="1"/>
  </cols>
  <sheetData>
    <row r="1" spans="1:3" x14ac:dyDescent="0.25">
      <c r="A1" s="10" t="s">
        <v>83</v>
      </c>
      <c r="B1" s="10" t="s">
        <v>84</v>
      </c>
      <c r="C1" s="10" t="s">
        <v>85</v>
      </c>
    </row>
    <row r="2" spans="1:3" x14ac:dyDescent="0.25">
      <c r="A2" s="98" t="s">
        <v>231</v>
      </c>
      <c r="B2" s="98" t="s">
        <v>11</v>
      </c>
      <c r="C2" s="97">
        <v>0</v>
      </c>
    </row>
    <row r="3" spans="1:3" x14ac:dyDescent="0.25">
      <c r="A3" s="98" t="s">
        <v>265</v>
      </c>
      <c r="B3" s="98" t="s">
        <v>11</v>
      </c>
      <c r="C3" s="97"/>
    </row>
    <row r="4" spans="1:3" x14ac:dyDescent="0.25">
      <c r="A4" s="98" t="s">
        <v>251</v>
      </c>
      <c r="B4" s="98" t="s">
        <v>11</v>
      </c>
      <c r="C4" s="97">
        <v>0.04</v>
      </c>
    </row>
    <row r="5" spans="1:3" x14ac:dyDescent="0.25">
      <c r="A5" s="98" t="s">
        <v>232</v>
      </c>
      <c r="B5" s="98" t="s">
        <v>11</v>
      </c>
      <c r="C5" s="97">
        <v>-0.12</v>
      </c>
    </row>
    <row r="6" spans="1:3" x14ac:dyDescent="0.25">
      <c r="A6" s="98" t="s">
        <v>252</v>
      </c>
      <c r="B6" s="98" t="s">
        <v>11</v>
      </c>
      <c r="C6" s="97"/>
    </row>
    <row r="7" spans="1:3" x14ac:dyDescent="0.25">
      <c r="A7" s="98" t="s">
        <v>253</v>
      </c>
      <c r="B7" s="98" t="s">
        <v>11</v>
      </c>
      <c r="C7" s="97">
        <v>0.2</v>
      </c>
    </row>
    <row r="8" spans="1:3" x14ac:dyDescent="0.25">
      <c r="A8" s="98" t="s">
        <v>233</v>
      </c>
      <c r="B8" s="98" t="s">
        <v>11</v>
      </c>
      <c r="C8" s="97">
        <v>0</v>
      </c>
    </row>
    <row r="9" spans="1:3" x14ac:dyDescent="0.25">
      <c r="A9" s="98" t="s">
        <v>234</v>
      </c>
      <c r="B9" s="98" t="s">
        <v>11</v>
      </c>
      <c r="C9" s="97">
        <v>7.0000000000000007E-2</v>
      </c>
    </row>
    <row r="10" spans="1:3" x14ac:dyDescent="0.25">
      <c r="A10" s="98" t="s">
        <v>222</v>
      </c>
      <c r="B10" s="98" t="s">
        <v>11</v>
      </c>
      <c r="C10" s="97">
        <v>2708.61</v>
      </c>
    </row>
    <row r="11" spans="1:3" x14ac:dyDescent="0.25">
      <c r="A11" s="98" t="s">
        <v>235</v>
      </c>
      <c r="B11" s="98" t="s">
        <v>11</v>
      </c>
      <c r="C11" s="97">
        <v>0.03</v>
      </c>
    </row>
    <row r="12" spans="1:3" x14ac:dyDescent="0.25">
      <c r="A12" s="98" t="s">
        <v>254</v>
      </c>
      <c r="B12" s="98" t="s">
        <v>11</v>
      </c>
      <c r="C12" s="97">
        <v>0.34</v>
      </c>
    </row>
    <row r="13" spans="1:3" x14ac:dyDescent="0.25">
      <c r="A13" s="98" t="s">
        <v>236</v>
      </c>
      <c r="B13" s="98" t="s">
        <v>11</v>
      </c>
      <c r="C13" s="97">
        <v>0</v>
      </c>
    </row>
    <row r="14" spans="1:3" x14ac:dyDescent="0.25">
      <c r="A14" s="98" t="s">
        <v>229</v>
      </c>
      <c r="B14" s="98" t="s">
        <v>11</v>
      </c>
      <c r="C14" s="97">
        <v>706.35</v>
      </c>
    </row>
    <row r="15" spans="1:3" x14ac:dyDescent="0.25">
      <c r="A15" s="98" t="s">
        <v>237</v>
      </c>
      <c r="B15" s="98" t="s">
        <v>11</v>
      </c>
      <c r="C15" s="97"/>
    </row>
    <row r="16" spans="1:3" x14ac:dyDescent="0.25">
      <c r="A16" s="98" t="s">
        <v>238</v>
      </c>
      <c r="B16" s="98" t="s">
        <v>11</v>
      </c>
      <c r="C16" s="97">
        <v>0.4</v>
      </c>
    </row>
    <row r="17" spans="1:3" x14ac:dyDescent="0.25">
      <c r="A17" s="98" t="s">
        <v>239</v>
      </c>
      <c r="B17" s="98" t="s">
        <v>11</v>
      </c>
      <c r="C17" s="97">
        <v>0</v>
      </c>
    </row>
    <row r="18" spans="1:3" x14ac:dyDescent="0.25">
      <c r="A18" s="98" t="s">
        <v>255</v>
      </c>
      <c r="B18" s="98" t="s">
        <v>11</v>
      </c>
      <c r="C18" s="97">
        <v>0.23</v>
      </c>
    </row>
    <row r="19" spans="1:3" x14ac:dyDescent="0.25">
      <c r="A19" s="98" t="s">
        <v>240</v>
      </c>
      <c r="B19" s="98" t="s">
        <v>11</v>
      </c>
      <c r="C19" s="97">
        <v>-0.03</v>
      </c>
    </row>
    <row r="20" spans="1:3" x14ac:dyDescent="0.25">
      <c r="A20" s="98" t="s">
        <v>241</v>
      </c>
      <c r="B20" s="98" t="s">
        <v>11</v>
      </c>
      <c r="C20" s="97">
        <v>0.1</v>
      </c>
    </row>
    <row r="21" spans="1:3" x14ac:dyDescent="0.25">
      <c r="A21" s="98" t="s">
        <v>256</v>
      </c>
      <c r="B21" s="98" t="s">
        <v>11</v>
      </c>
      <c r="C21" s="97">
        <v>0.01</v>
      </c>
    </row>
    <row r="22" spans="1:3" x14ac:dyDescent="0.25">
      <c r="A22" s="98" t="s">
        <v>257</v>
      </c>
      <c r="B22" s="98" t="s">
        <v>11</v>
      </c>
      <c r="C22" s="97">
        <v>0</v>
      </c>
    </row>
    <row r="23" spans="1:3" x14ac:dyDescent="0.25">
      <c r="A23" s="98" t="s">
        <v>242</v>
      </c>
      <c r="B23" s="98" t="s">
        <v>11</v>
      </c>
      <c r="C23" s="97">
        <v>2.14</v>
      </c>
    </row>
    <row r="24" spans="1:3" x14ac:dyDescent="0.25">
      <c r="A24" s="98" t="s">
        <v>230</v>
      </c>
      <c r="B24" s="98" t="s">
        <v>11</v>
      </c>
      <c r="C24" s="97">
        <v>631.54</v>
      </c>
    </row>
    <row r="25" spans="1:3" x14ac:dyDescent="0.25">
      <c r="A25" s="98" t="s">
        <v>226</v>
      </c>
      <c r="B25" s="98" t="s">
        <v>11</v>
      </c>
      <c r="C25" s="97">
        <v>21.8</v>
      </c>
    </row>
    <row r="26" spans="1:3" x14ac:dyDescent="0.25">
      <c r="A26" s="98" t="s">
        <v>243</v>
      </c>
      <c r="B26" s="98" t="s">
        <v>11</v>
      </c>
      <c r="C26" s="97">
        <v>0.17</v>
      </c>
    </row>
    <row r="27" spans="1:3" x14ac:dyDescent="0.25">
      <c r="A27" s="98" t="s">
        <v>244</v>
      </c>
      <c r="B27" s="98" t="s">
        <v>11</v>
      </c>
      <c r="C27" s="97">
        <v>6.52</v>
      </c>
    </row>
    <row r="28" spans="1:3" x14ac:dyDescent="0.25">
      <c r="A28" s="98" t="s">
        <v>245</v>
      </c>
      <c r="B28" s="98" t="s">
        <v>11</v>
      </c>
      <c r="C28" s="97"/>
    </row>
    <row r="29" spans="1:3" x14ac:dyDescent="0.25">
      <c r="A29" s="98" t="s">
        <v>246</v>
      </c>
      <c r="B29" s="98" t="s">
        <v>11</v>
      </c>
      <c r="C29" s="97">
        <v>-0.04</v>
      </c>
    </row>
    <row r="30" spans="1:3" x14ac:dyDescent="0.25">
      <c r="A30" s="98" t="s">
        <v>247</v>
      </c>
      <c r="B30" s="98" t="s">
        <v>11</v>
      </c>
      <c r="C30" s="97">
        <v>0.01</v>
      </c>
    </row>
    <row r="31" spans="1:3" x14ac:dyDescent="0.25">
      <c r="A31" s="98" t="s">
        <v>227</v>
      </c>
      <c r="B31" s="98" t="s">
        <v>11</v>
      </c>
      <c r="C31" s="97">
        <v>2.96</v>
      </c>
    </row>
    <row r="32" spans="1:3" x14ac:dyDescent="0.25">
      <c r="A32" s="98" t="s">
        <v>248</v>
      </c>
      <c r="B32" s="98" t="s">
        <v>11</v>
      </c>
      <c r="C32" s="97">
        <v>0</v>
      </c>
    </row>
    <row r="33" spans="1:3" x14ac:dyDescent="0.25">
      <c r="A33" s="98" t="s">
        <v>228</v>
      </c>
      <c r="B33" s="98" t="s">
        <v>11</v>
      </c>
      <c r="C33" s="97">
        <v>0.03</v>
      </c>
    </row>
    <row r="34" spans="1:3" x14ac:dyDescent="0.25">
      <c r="A34" s="98" t="s">
        <v>249</v>
      </c>
      <c r="B34" s="98" t="s">
        <v>11</v>
      </c>
      <c r="C34" s="97">
        <v>-0.03</v>
      </c>
    </row>
    <row r="35" spans="1:3" x14ac:dyDescent="0.25">
      <c r="A35" s="98" t="s">
        <v>250</v>
      </c>
      <c r="B35" s="98" t="s">
        <v>11</v>
      </c>
      <c r="C35" s="97">
        <v>0.12</v>
      </c>
    </row>
    <row r="36" spans="1:3" x14ac:dyDescent="0.25">
      <c r="A36" s="98" t="s">
        <v>266</v>
      </c>
      <c r="B36" s="98" t="s">
        <v>11</v>
      </c>
      <c r="C36" s="97">
        <v>4081.42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AI110"/>
  <sheetViews>
    <sheetView showGridLines="0" tabSelected="1" topLeftCell="F1" workbookViewId="0">
      <selection activeCell="S26" sqref="S26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13" bestFit="1" customWidth="1"/>
    <col min="15" max="15" width="29.140625" bestFit="1" customWidth="1"/>
    <col min="16" max="16" width="11.85546875" bestFit="1" customWidth="1"/>
    <col min="17" max="17" width="8.85546875" bestFit="1" customWidth="1"/>
    <col min="18" max="18" width="8" customWidth="1"/>
    <col min="19" max="19" width="16.7109375" bestFit="1" customWidth="1"/>
    <col min="23" max="23" width="25.42578125" bestFit="1" customWidth="1"/>
    <col min="24" max="24" width="19.85546875" bestFit="1" customWidth="1"/>
    <col min="26" max="26" width="3.7109375" customWidth="1"/>
    <col min="27" max="27" width="34.28515625" bestFit="1" customWidth="1"/>
    <col min="29" max="29" width="7.140625" bestFit="1" customWidth="1"/>
    <col min="31" max="31" width="30.42578125" bestFit="1" customWidth="1"/>
    <col min="34" max="34" width="12.7109375" bestFit="1" customWidth="1"/>
  </cols>
  <sheetData>
    <row r="1" spans="1:35" ht="15.75" thickBot="1" x14ac:dyDescent="0.3">
      <c r="B1" s="76" t="s">
        <v>198</v>
      </c>
      <c r="C1" s="82"/>
      <c r="D1" s="82"/>
      <c r="E1" s="82"/>
      <c r="F1" s="77"/>
      <c r="H1" s="76" t="s">
        <v>201</v>
      </c>
      <c r="I1" s="77"/>
      <c r="X1" s="14" t="s">
        <v>270</v>
      </c>
      <c r="AA1" s="14" t="s">
        <v>267</v>
      </c>
      <c r="AE1" s="14" t="s">
        <v>263</v>
      </c>
    </row>
    <row r="2" spans="1:35" ht="15.75" thickBot="1" x14ac:dyDescent="0.3">
      <c r="B2" s="20" t="s">
        <v>199</v>
      </c>
      <c r="C2" s="21" t="s">
        <v>58</v>
      </c>
      <c r="E2" s="20" t="s">
        <v>200</v>
      </c>
      <c r="F2" s="21" t="s">
        <v>58</v>
      </c>
      <c r="H2" s="20" t="s">
        <v>199</v>
      </c>
      <c r="I2" s="20" t="s">
        <v>202</v>
      </c>
      <c r="K2" s="14" t="s">
        <v>209</v>
      </c>
      <c r="P2" s="83">
        <v>42644</v>
      </c>
      <c r="Q2" s="84"/>
      <c r="R2" s="76" t="s">
        <v>59</v>
      </c>
      <c r="S2" s="77"/>
      <c r="T2" s="76" t="s">
        <v>212</v>
      </c>
      <c r="U2" s="77"/>
      <c r="AB2" s="7" t="s">
        <v>269</v>
      </c>
      <c r="AC2" s="7" t="s">
        <v>58</v>
      </c>
      <c r="AF2" s="64" t="s">
        <v>259</v>
      </c>
      <c r="AG2" s="64" t="s">
        <v>260</v>
      </c>
      <c r="AH2" s="64" t="s">
        <v>261</v>
      </c>
    </row>
    <row r="3" spans="1:35" ht="15.75" thickBot="1" x14ac:dyDescent="0.3">
      <c r="A3">
        <v>1</v>
      </c>
      <c r="B3" s="19" t="s">
        <v>0</v>
      </c>
      <c r="C3" s="14">
        <f>+SUMIFS('Cuadro 2 (columna AD)'!$K:$K,'Cuadro 2 (columna AD)'!$C:$C,Resumen!$A3,'Cuadro 2 (columna AD)'!$G:$G,"HABITAT",'Cuadro 2 (columna AD)'!$D:$D,Resumen!$B3)</f>
        <v>89.32</v>
      </c>
      <c r="E3" s="15" t="s">
        <v>22</v>
      </c>
      <c r="F3" s="14">
        <f>+SUMIFS('Cuadro 3 (columna D, filtrar H)'!$D:$D,'Cuadro 3 (columna D, filtrar H)'!$A:$A,Resumen!$E3)</f>
        <v>0.95</v>
      </c>
      <c r="H3" s="16" t="s">
        <v>22</v>
      </c>
      <c r="I3" s="14">
        <f>+SUMIFS('Cuadro 7 (columna D, filtrar H)'!$G:$G,'Cuadro 7 (columna D, filtrar H)'!$A:$A,Resumen!$H3)</f>
        <v>1607</v>
      </c>
      <c r="K3" s="16" t="s">
        <v>75</v>
      </c>
      <c r="L3" s="22" t="s">
        <v>16</v>
      </c>
      <c r="M3" s="5">
        <f>+SUMIFS('Cuadro 4 (columna D, filtrar H)'!$D:$D,'Cuadro 4 (columna D, filtrar H)'!$A:$A,"Renta Fija Nacional:BCA",'Cuadro 4 (columna D, filtrar H)'!$O:$O,Resumen!$L3)</f>
        <v>0</v>
      </c>
      <c r="O3" s="26" t="s">
        <v>211</v>
      </c>
      <c r="P3" s="32" t="s">
        <v>58</v>
      </c>
      <c r="Q3" s="27" t="s">
        <v>197</v>
      </c>
      <c r="R3" s="32" t="s">
        <v>58</v>
      </c>
      <c r="S3" s="27" t="s">
        <v>197</v>
      </c>
      <c r="T3" s="42" t="s">
        <v>58</v>
      </c>
      <c r="U3" s="43" t="s">
        <v>197</v>
      </c>
      <c r="W3" s="9" t="s">
        <v>226</v>
      </c>
      <c r="X3" s="22" t="s">
        <v>16</v>
      </c>
      <c r="Y3">
        <f>+SUMIF($L$3:$L$30,$X3,$M$3:$M$30)+C4+C17+C16+C15+C18</f>
        <v>29.47</v>
      </c>
      <c r="AA3" s="9" t="s">
        <v>226</v>
      </c>
      <c r="AB3">
        <f>+VLOOKUP($AA3,'Cuadro 22 (D, filtrar H)'!$A:$C,3,FALSE)</f>
        <v>21.8</v>
      </c>
      <c r="AC3" s="6">
        <f t="shared" ref="AC3:AC37" si="0">+AB3/$P$18</f>
        <v>5.7030664446482084E-4</v>
      </c>
      <c r="AE3" s="9" t="s">
        <v>226</v>
      </c>
      <c r="AF3" s="70">
        <f>+SUMIFS('Cuadro 27 y 28 (CP, filtrar CV)'!$F:$F,'Cuadro 27 y 28 (CP, filtrar CV)'!$A:$A,Resumen!$AE3,'Cuadro 27 y 28 (CP, filtrar CV)'!$J:$J,Resumen!AF$2,'Cuadro 27 y 28 (CP, filtrar CV)'!$K:$K,"SI")+SUMIFS('Cuadro 27 y 28 (CP, filtrar CV)'!$F:$F,'Cuadro 27 y 28 (CP, filtrar CV)'!$D:$D,Resumen!$AE3,'Cuadro 27 y 28 (CP, filtrar CV)'!$J:$J,Resumen!AG$2,'Cuadro 27 y 28 (CP, filtrar CV)'!$K:$K,"SI")</f>
        <v>5519.88</v>
      </c>
      <c r="AG3" s="70">
        <f>+SUMIFS('Cuadro 27 y 28 (CP, filtrar CV)'!$F:$F,'Cuadro 27 y 28 (CP, filtrar CV)'!$A:$A,Resumen!$AE3,'Cuadro 27 y 28 (CP, filtrar CV)'!$J:$J,Resumen!AG$2,'Cuadro 27 y 28 (CP, filtrar CV)'!$K:$K,"SI")+SUMIFS('Cuadro 27 y 28 (CP, filtrar CV)'!$F:$F,'Cuadro 27 y 28 (CP, filtrar CV)'!$D:$D,Resumen!$AE3,'Cuadro 27 y 28 (CP, filtrar CV)'!$J:$J,Resumen!AF$2,'Cuadro 27 y 28 (CP, filtrar CV)'!$K:$K,"SI")</f>
        <v>5659.6599999999989</v>
      </c>
      <c r="AH3" s="70">
        <f>+AF3-AG3</f>
        <v>-139.77999999999884</v>
      </c>
      <c r="AI3" s="69">
        <f t="shared" ref="AI3:AI36" si="1">+AH3/$P$18</f>
        <v>-3.6567643469399996E-3</v>
      </c>
    </row>
    <row r="4" spans="1:35" ht="15.75" thickBot="1" x14ac:dyDescent="0.3">
      <c r="A4">
        <v>2</v>
      </c>
      <c r="B4" s="12" t="s">
        <v>146</v>
      </c>
      <c r="C4" s="14">
        <f>+SUMIFS('Cuadro 2 (columna AD)'!$K:$K,'Cuadro 2 (columna AD)'!$C:$C,Resumen!$A4,'Cuadro 2 (columna AD)'!$G:$G,"HABITAT",'Cuadro 2 (columna AD)'!$D:$D,Resumen!$B4)</f>
        <v>1.1100000000000001</v>
      </c>
      <c r="E4" s="15" t="s">
        <v>26</v>
      </c>
      <c r="F4" s="14">
        <f>+SUMIFS('Cuadro 3 (columna D, filtrar H)'!$D:$D,'Cuadro 3 (columna D, filtrar H)'!$A:$A,Resumen!$E4)</f>
        <v>6.51</v>
      </c>
      <c r="H4" s="16" t="s">
        <v>26</v>
      </c>
      <c r="I4" s="14">
        <f>+SUMIFS('Cuadro 7 (columna D, filtrar H)'!$G:$G,'Cuadro 7 (columna D, filtrar H)'!$A:$A,Resumen!$H4)</f>
        <v>2661</v>
      </c>
      <c r="K4" s="16" t="s">
        <v>22</v>
      </c>
      <c r="L4" s="22" t="s">
        <v>16</v>
      </c>
      <c r="M4" s="5">
        <f>+SUMIFS('Cuadro 4 (columna D, filtrar H)'!$D:$D,'Cuadro 4 (columna D, filtrar H)'!$A:$A,Resumen!$K4,'Cuadro 4 (columna D, filtrar H)'!$O:$O,Resumen!$L4)</f>
        <v>0.95</v>
      </c>
      <c r="N4">
        <f>+(M4/100*I3+M17/100*I10)/((M17+M4)/100)</f>
        <v>3495.697690217391</v>
      </c>
      <c r="O4" s="28" t="s">
        <v>7</v>
      </c>
      <c r="P4" s="40">
        <f>+SUM(C8:C10)</f>
        <v>43.05</v>
      </c>
      <c r="Q4" s="41">
        <f>+I16/365</f>
        <v>9.6986301369863011</v>
      </c>
      <c r="R4" s="56">
        <v>44.88</v>
      </c>
      <c r="S4" s="59">
        <v>9.1300000000000008</v>
      </c>
      <c r="T4" s="44">
        <f>+R4-P4</f>
        <v>1.8300000000000054</v>
      </c>
      <c r="U4" s="41">
        <f>+S4-Q4</f>
        <v>-0.56863013698630027</v>
      </c>
      <c r="W4" s="8" t="s">
        <v>227</v>
      </c>
      <c r="X4" s="22" t="s">
        <v>18</v>
      </c>
      <c r="Y4">
        <f>+SUMIF($L$3:$L$30,$X4,$M$3:$M$30)</f>
        <v>57.81</v>
      </c>
      <c r="AA4" s="8" t="s">
        <v>227</v>
      </c>
      <c r="AB4">
        <f>+VLOOKUP($AA4,'Cuadro 22 (D, filtrar H)'!$A:$C,3,FALSE)</f>
        <v>2.96</v>
      </c>
      <c r="AC4" s="6">
        <f t="shared" si="0"/>
        <v>7.7436131542012358E-5</v>
      </c>
      <c r="AE4" s="8" t="s">
        <v>227</v>
      </c>
      <c r="AF4" s="70">
        <f>+SUMIFS('Cuadro 27 y 28 (CP, filtrar CV)'!$F:$F,'Cuadro 27 y 28 (CP, filtrar CV)'!$A:$A,Resumen!$AE4,'Cuadro 27 y 28 (CP, filtrar CV)'!$J:$J,Resumen!AF$2,'Cuadro 27 y 28 (CP, filtrar CV)'!$K:$K,"SI")+SUMIFS('Cuadro 27 y 28 (CP, filtrar CV)'!$F:$F,'Cuadro 27 y 28 (CP, filtrar CV)'!$D:$D,Resumen!$AE4,'Cuadro 27 y 28 (CP, filtrar CV)'!$J:$J,Resumen!AG$2,'Cuadro 27 y 28 (CP, filtrar CV)'!$K:$K,"SI")</f>
        <v>3023.13</v>
      </c>
      <c r="AG4" s="70">
        <f>+SUMIFS('Cuadro 27 y 28 (CP, filtrar CV)'!$F:$F,'Cuadro 27 y 28 (CP, filtrar CV)'!$A:$A,Resumen!$AE4,'Cuadro 27 y 28 (CP, filtrar CV)'!$J:$J,Resumen!AG$2,'Cuadro 27 y 28 (CP, filtrar CV)'!$K:$K,"SI")+SUMIFS('Cuadro 27 y 28 (CP, filtrar CV)'!$F:$F,'Cuadro 27 y 28 (CP, filtrar CV)'!$D:$D,Resumen!$AE4,'Cuadro 27 y 28 (CP, filtrar CV)'!$J:$J,Resumen!AF$2,'Cuadro 27 y 28 (CP, filtrar CV)'!$K:$K,"SI")</f>
        <v>599.95000000000005</v>
      </c>
      <c r="AH4" s="70">
        <f t="shared" ref="AH4:AH35" si="2">+AF4-AG4</f>
        <v>2423.1800000000003</v>
      </c>
      <c r="AI4" s="69">
        <f t="shared" si="1"/>
        <v>6.3392461226342414E-2</v>
      </c>
    </row>
    <row r="5" spans="1:35" x14ac:dyDescent="0.25">
      <c r="A5">
        <v>3</v>
      </c>
      <c r="B5" s="13" t="s">
        <v>10</v>
      </c>
      <c r="C5" s="14">
        <f>+SUMIFS('Cuadro 2 (columna AD)'!$K:$K,'Cuadro 2 (columna AD)'!$C:$C,Resumen!$A5,'Cuadro 2 (columna AD)'!$G:$G,"HABITAT",'Cuadro 2 (columna AD)'!$D:$D,Resumen!$B5)</f>
        <v>1.1100000000000001</v>
      </c>
      <c r="E5" s="15" t="s">
        <v>42</v>
      </c>
      <c r="F5" s="14">
        <f>+SUMIFS('Cuadro 3 (columna D, filtrar H)'!$D:$D,'Cuadro 3 (columna D, filtrar H)'!$A:$A,Resumen!$E5)</f>
        <v>0.01</v>
      </c>
      <c r="H5" s="16" t="s">
        <v>42</v>
      </c>
      <c r="I5" s="14">
        <f>+SUMIFS('Cuadro 7 (columna D, filtrar H)'!$G:$G,'Cuadro 7 (columna D, filtrar H)'!$A:$A,Resumen!$H5)</f>
        <v>593</v>
      </c>
      <c r="K5" s="16" t="s">
        <v>24</v>
      </c>
      <c r="L5" s="22" t="s">
        <v>16</v>
      </c>
      <c r="M5" s="5">
        <f>+SUMIFS('Cuadro 4 (columna D, filtrar H)'!$D:$D,'Cuadro 4 (columna D, filtrar H)'!$A:$A,Resumen!$K5,'Cuadro 4 (columna D, filtrar H)'!$O:$O,Resumen!$L5)</f>
        <v>0.03</v>
      </c>
      <c r="O5" s="26" t="s">
        <v>153</v>
      </c>
      <c r="P5" s="34">
        <f>+C12</f>
        <v>18.91</v>
      </c>
      <c r="Q5" s="35">
        <f>+SUMPRODUCT(F18:F20,I21:I23)/SUM(F18:F20)/365</f>
        <v>6.7488893393958698</v>
      </c>
      <c r="R5" s="85">
        <v>37.200000000000003</v>
      </c>
      <c r="S5" s="80">
        <v>6.67</v>
      </c>
      <c r="T5" s="78">
        <f>R5-(P5+P6)</f>
        <v>11.040000000000003</v>
      </c>
      <c r="U5" s="80">
        <f>S5-SUMPRODUCT(P5:P6,Q5:Q6)/SUM(P5:P6)</f>
        <v>-0.70688267708843355</v>
      </c>
      <c r="W5" s="8" t="s">
        <v>222</v>
      </c>
      <c r="X5" s="22" t="s">
        <v>17</v>
      </c>
      <c r="Y5">
        <f>+SUMIF($L$3:$L$30,$X5,$M$3:$M$30)</f>
        <v>1.8900000000000001</v>
      </c>
      <c r="AA5" s="8" t="s">
        <v>222</v>
      </c>
      <c r="AB5">
        <f>+VLOOKUP($AA5,'Cuadro 22 (D, filtrar H)'!$A:$C,3,FALSE)</f>
        <v>2708.61</v>
      </c>
      <c r="AC5" s="6">
        <f t="shared" si="0"/>
        <v>7.0859554140543957E-2</v>
      </c>
      <c r="AE5" s="8" t="s">
        <v>222</v>
      </c>
      <c r="AF5" s="70">
        <f>+SUMIFS('Cuadro 27 y 28 (CP, filtrar CV)'!$F:$F,'Cuadro 27 y 28 (CP, filtrar CV)'!$A:$A,Resumen!$AE5,'Cuadro 27 y 28 (CP, filtrar CV)'!$J:$J,Resumen!AF$2,'Cuadro 27 y 28 (CP, filtrar CV)'!$K:$K,"SI")+SUMIFS('Cuadro 27 y 28 (CP, filtrar CV)'!$F:$F,'Cuadro 27 y 28 (CP, filtrar CV)'!$D:$D,Resumen!$AE5,'Cuadro 27 y 28 (CP, filtrar CV)'!$J:$J,Resumen!AG$2,'Cuadro 27 y 28 (CP, filtrar CV)'!$K:$K,"SI")</f>
        <v>4693.3499999999995</v>
      </c>
      <c r="AG5" s="70">
        <f>+SUMIFS('Cuadro 27 y 28 (CP, filtrar CV)'!$F:$F,'Cuadro 27 y 28 (CP, filtrar CV)'!$A:$A,Resumen!$AE5,'Cuadro 27 y 28 (CP, filtrar CV)'!$J:$J,Resumen!AG$2,'Cuadro 27 y 28 (CP, filtrar CV)'!$K:$K,"SI")+SUMIFS('Cuadro 27 y 28 (CP, filtrar CV)'!$F:$F,'Cuadro 27 y 28 (CP, filtrar CV)'!$D:$D,Resumen!$AE5,'Cuadro 27 y 28 (CP, filtrar CV)'!$J:$J,Resumen!AF$2,'Cuadro 27 y 28 (CP, filtrar CV)'!$K:$K,"SI")</f>
        <v>6175.6100000000006</v>
      </c>
      <c r="AH5" s="70">
        <f t="shared" si="2"/>
        <v>-1482.2600000000011</v>
      </c>
      <c r="AI5" s="69">
        <f t="shared" si="1"/>
        <v>-3.877718930387275E-2</v>
      </c>
    </row>
    <row r="6" spans="1:35" ht="15.75" thickBot="1" x14ac:dyDescent="0.3">
      <c r="A6">
        <v>4</v>
      </c>
      <c r="B6" s="13" t="s">
        <v>147</v>
      </c>
      <c r="C6" s="74">
        <f>+SUMIFS('Cuadro 2 (columna AD)'!$K:$K,'Cuadro 2 (columna AD)'!$C:$C,Resumen!$A6,'Cuadro 2 (columna AD)'!$G:$G,"HABITAT",'Cuadro 2 (columna AD)'!$D:$D,Resumen!$B6)</f>
        <v>0</v>
      </c>
      <c r="E6" s="15" t="s">
        <v>53</v>
      </c>
      <c r="F6" s="14">
        <f>+SUMIFS('Cuadro 3 (columna D, filtrar H)'!$D:$D,'Cuadro 3 (columna D, filtrar H)'!$A:$A,Resumen!$E6)</f>
        <v>1.81</v>
      </c>
      <c r="H6" s="16" t="s">
        <v>53</v>
      </c>
      <c r="I6" s="14">
        <f>+SUMIFS('Cuadro 7 (columna D, filtrar H)'!$G:$G,'Cuadro 7 (columna D, filtrar H)'!$A:$A,Resumen!$H6)</f>
        <v>63</v>
      </c>
      <c r="K6" s="16" t="s">
        <v>24</v>
      </c>
      <c r="L6" s="22" t="s">
        <v>18</v>
      </c>
      <c r="M6" s="5">
        <f>+SUMIFS('Cuadro 4 (columna D, filtrar H)'!$D:$D,'Cuadro 4 (columna D, filtrar H)'!$A:$A,Resumen!$K6,'Cuadro 4 (columna D, filtrar H)'!$O:$O,Resumen!$L6)</f>
        <v>0.01</v>
      </c>
      <c r="O6" s="36" t="s">
        <v>206</v>
      </c>
      <c r="P6" s="37">
        <f>+C11</f>
        <v>7.25</v>
      </c>
      <c r="Q6" s="38">
        <f>+SUMPRODUCT(F29:F30,I18:I19)/SUM(F29:F30)/365</f>
        <v>9.0148625413320733</v>
      </c>
      <c r="R6" s="86"/>
      <c r="S6" s="81"/>
      <c r="T6" s="79"/>
      <c r="U6" s="81"/>
      <c r="W6" s="9" t="s">
        <v>229</v>
      </c>
      <c r="X6" s="22" t="s">
        <v>74</v>
      </c>
      <c r="Y6">
        <f>+SUMIF($L$3:$L$30,$X6,$M$3:$M$30)</f>
        <v>0</v>
      </c>
      <c r="AA6" s="8" t="s">
        <v>231</v>
      </c>
      <c r="AB6">
        <f>+VLOOKUP($AA6,'Cuadro 22 (D, filtrar H)'!$A:$C,3,FALSE)</f>
        <v>0</v>
      </c>
      <c r="AC6" s="6">
        <f t="shared" si="0"/>
        <v>0</v>
      </c>
      <c r="AE6" s="8" t="s">
        <v>231</v>
      </c>
      <c r="AF6" s="70">
        <f>+SUMIFS('Cuadro 27 y 28 (CP, filtrar CV)'!$F:$F,'Cuadro 27 y 28 (CP, filtrar CV)'!$A:$A,Resumen!$AE6,'Cuadro 27 y 28 (CP, filtrar CV)'!$J:$J,Resumen!AF$2,'Cuadro 27 y 28 (CP, filtrar CV)'!$K:$K,"SI")+SUMIFS('Cuadro 27 y 28 (CP, filtrar CV)'!$F:$F,'Cuadro 27 y 28 (CP, filtrar CV)'!$D:$D,Resumen!$AE6,'Cuadro 27 y 28 (CP, filtrar CV)'!$J:$J,Resumen!AG$2,'Cuadro 27 y 28 (CP, filtrar CV)'!$K:$K,"SI")</f>
        <v>0.33</v>
      </c>
      <c r="AG6" s="70">
        <f>+SUMIFS('Cuadro 27 y 28 (CP, filtrar CV)'!$F:$F,'Cuadro 27 y 28 (CP, filtrar CV)'!$A:$A,Resumen!$AE6,'Cuadro 27 y 28 (CP, filtrar CV)'!$J:$J,Resumen!AG$2,'Cuadro 27 y 28 (CP, filtrar CV)'!$K:$K,"SI")+SUMIFS('Cuadro 27 y 28 (CP, filtrar CV)'!$F:$F,'Cuadro 27 y 28 (CP, filtrar CV)'!$D:$D,Resumen!$AE6,'Cuadro 27 y 28 (CP, filtrar CV)'!$J:$J,Resumen!AF$2,'Cuadro 27 y 28 (CP, filtrar CV)'!$K:$K,"SI")</f>
        <v>0</v>
      </c>
      <c r="AH6" s="70">
        <f t="shared" si="2"/>
        <v>0.33</v>
      </c>
      <c r="AI6" s="69">
        <f t="shared" si="1"/>
        <v>8.6330822327243516E-6</v>
      </c>
    </row>
    <row r="7" spans="1:35" x14ac:dyDescent="0.25">
      <c r="A7">
        <v>5</v>
      </c>
      <c r="B7" s="12" t="s">
        <v>148</v>
      </c>
      <c r="C7" s="14">
        <f>+SUMIFS('Cuadro 2 (columna AD)'!$K:$K,'Cuadro 2 (columna AD)'!$C:$C,Resumen!$A7,'Cuadro 2 (columna AD)'!$G:$G,"HABITAT",'Cuadro 2 (columna AD)'!$D:$D,Resumen!$B7)</f>
        <v>88.02</v>
      </c>
      <c r="E7" s="15" t="s">
        <v>55</v>
      </c>
      <c r="F7" s="14">
        <f>+SUMIFS('Cuadro 3 (columna D, filtrar H)'!$D:$D,'Cuadro 3 (columna D, filtrar H)'!$A:$A,Resumen!$E7)</f>
        <v>0</v>
      </c>
      <c r="H7" s="16" t="s">
        <v>55</v>
      </c>
      <c r="I7" s="14">
        <f>+SUMIFS('Cuadro 7 (columna D, filtrar H)'!$G:$G,'Cuadro 7 (columna D, filtrar H)'!$A:$A,Resumen!$H7)</f>
        <v>799</v>
      </c>
      <c r="K7" s="16" t="s">
        <v>26</v>
      </c>
      <c r="L7" s="22" t="s">
        <v>18</v>
      </c>
      <c r="M7" s="5">
        <f>+SUMIFS('Cuadro 4 (columna D, filtrar H)'!$D:$D,'Cuadro 4 (columna D, filtrar H)'!$A:$A,Resumen!$K7,'Cuadro 4 (columna D, filtrar H)'!$O:$O,Resumen!$L7)</f>
        <v>6.51</v>
      </c>
      <c r="O7" s="28" t="s">
        <v>8</v>
      </c>
      <c r="P7" s="33">
        <f>+C14</f>
        <v>18.28</v>
      </c>
      <c r="Q7" s="29">
        <f>+I24/365</f>
        <v>0.59178082191780823</v>
      </c>
      <c r="R7" s="57">
        <v>13.23</v>
      </c>
      <c r="S7" s="60">
        <v>0.3</v>
      </c>
      <c r="T7" s="45">
        <f>+R7-P7</f>
        <v>-5.0500000000000007</v>
      </c>
      <c r="U7" s="35">
        <f>+S7-Q7</f>
        <v>-0.29178082191780824</v>
      </c>
      <c r="W7" t="s">
        <v>70</v>
      </c>
      <c r="X7" s="22" t="s">
        <v>70</v>
      </c>
      <c r="Y7">
        <f>+SUMIF($L$3:$L$30,$X7,$M$3:$M$30)</f>
        <v>0.15</v>
      </c>
      <c r="AA7" s="9" t="s">
        <v>232</v>
      </c>
      <c r="AB7">
        <f>+VLOOKUP($AA7,'Cuadro 22 (D, filtrar H)'!$A:$C,3,FALSE)</f>
        <v>-0.12</v>
      </c>
      <c r="AC7" s="6">
        <f t="shared" si="0"/>
        <v>-3.1393026300815822E-6</v>
      </c>
      <c r="AE7" s="9" t="s">
        <v>232</v>
      </c>
      <c r="AF7" s="70">
        <f>+SUMIFS('Cuadro 27 y 28 (CP, filtrar CV)'!$F:$F,'Cuadro 27 y 28 (CP, filtrar CV)'!$A:$A,Resumen!$AE7,'Cuadro 27 y 28 (CP, filtrar CV)'!$J:$J,Resumen!AF$2,'Cuadro 27 y 28 (CP, filtrar CV)'!$K:$K,"SI")+SUMIFS('Cuadro 27 y 28 (CP, filtrar CV)'!$F:$F,'Cuadro 27 y 28 (CP, filtrar CV)'!$D:$D,Resumen!$AE7,'Cuadro 27 y 28 (CP, filtrar CV)'!$J:$J,Resumen!AG$2,'Cuadro 27 y 28 (CP, filtrar CV)'!$K:$K,"SI")</f>
        <v>8.1999999999999993</v>
      </c>
      <c r="AG7" s="70">
        <f>+SUMIFS('Cuadro 27 y 28 (CP, filtrar CV)'!$F:$F,'Cuadro 27 y 28 (CP, filtrar CV)'!$A:$A,Resumen!$AE7,'Cuadro 27 y 28 (CP, filtrar CV)'!$J:$J,Resumen!AG$2,'Cuadro 27 y 28 (CP, filtrar CV)'!$K:$K,"SI")+SUMIFS('Cuadro 27 y 28 (CP, filtrar CV)'!$F:$F,'Cuadro 27 y 28 (CP, filtrar CV)'!$D:$D,Resumen!$AE7,'Cuadro 27 y 28 (CP, filtrar CV)'!$J:$J,Resumen!AF$2,'Cuadro 27 y 28 (CP, filtrar CV)'!$K:$K,"SI")</f>
        <v>3.99</v>
      </c>
      <c r="AH7" s="70">
        <f t="shared" si="2"/>
        <v>4.2099999999999991</v>
      </c>
      <c r="AI7" s="69">
        <f t="shared" si="1"/>
        <v>1.1013720060536216E-4</v>
      </c>
    </row>
    <row r="8" spans="1:35" x14ac:dyDescent="0.25">
      <c r="A8">
        <v>6</v>
      </c>
      <c r="B8" s="13" t="s">
        <v>149</v>
      </c>
      <c r="C8" s="14">
        <f>+SUMIFS('Cuadro 2 (columna AD)'!$K:$K,'Cuadro 2 (columna AD)'!$C:$C,Resumen!$A8,'Cuadro 2 (columna AD)'!$G:$G,"HABITAT",'Cuadro 2 (columna AD)'!$D:$D,Resumen!$B8)</f>
        <v>9.2899999999999991</v>
      </c>
      <c r="E8" s="16" t="s">
        <v>92</v>
      </c>
      <c r="F8" s="14">
        <f>+SUMIFS('Cuadro 3 (columna D, filtrar H)'!$D:$D,'Cuadro 3 (columna D, filtrar H)'!$A:$A,Resumen!$E8)</f>
        <v>9.2899999999999991</v>
      </c>
      <c r="H8" s="23" t="s">
        <v>92</v>
      </c>
      <c r="I8" s="14">
        <f>+SUMIFS('Cuadro 7 (columna D, filtrar H)'!$G:$G,'Cuadro 7 (columna D, filtrar H)'!$A:$A,Resumen!$H8)</f>
        <v>2043</v>
      </c>
      <c r="K8" s="16" t="s">
        <v>60</v>
      </c>
      <c r="L8" s="22" t="s">
        <v>74</v>
      </c>
      <c r="M8" s="5">
        <f>+SUMIFS('Cuadro 4 (columna D, filtrar H)'!$D:$D,'Cuadro 4 (columna D, filtrar H)'!$A:$A,Resumen!$K8,'Cuadro 4 (columna D, filtrar H)'!$O:$O,Resumen!$L8)</f>
        <v>0</v>
      </c>
      <c r="O8" s="28" t="s">
        <v>9</v>
      </c>
      <c r="P8" s="33">
        <f>+C13</f>
        <v>0.3</v>
      </c>
      <c r="Q8" s="29">
        <f>+I25/365</f>
        <v>4.1095890410958908</v>
      </c>
      <c r="R8" s="28"/>
      <c r="S8" s="39"/>
      <c r="T8" s="46">
        <f t="shared" ref="T8:T14" si="3">+R8-P8</f>
        <v>-0.3</v>
      </c>
      <c r="U8" s="51"/>
      <c r="Y8">
        <f>+SUM(Y3:Y7)</f>
        <v>89.320000000000007</v>
      </c>
      <c r="AA8" s="8" t="s">
        <v>233</v>
      </c>
      <c r="AB8">
        <f>+VLOOKUP($AA8,'Cuadro 22 (D, filtrar H)'!$A:$C,3,FALSE)</f>
        <v>0</v>
      </c>
      <c r="AC8" s="6">
        <f t="shared" si="0"/>
        <v>0</v>
      </c>
      <c r="AE8" s="8" t="s">
        <v>233</v>
      </c>
      <c r="AF8" s="70">
        <f>+SUMIFS('Cuadro 27 y 28 (CP, filtrar CV)'!$F:$F,'Cuadro 27 y 28 (CP, filtrar CV)'!$A:$A,Resumen!$AE8,'Cuadro 27 y 28 (CP, filtrar CV)'!$J:$J,Resumen!AF$2,'Cuadro 27 y 28 (CP, filtrar CV)'!$K:$K,"SI")+SUMIFS('Cuadro 27 y 28 (CP, filtrar CV)'!$F:$F,'Cuadro 27 y 28 (CP, filtrar CV)'!$D:$D,Resumen!$AE8,'Cuadro 27 y 28 (CP, filtrar CV)'!$J:$J,Resumen!AG$2,'Cuadro 27 y 28 (CP, filtrar CV)'!$K:$K,"SI")</f>
        <v>10.14</v>
      </c>
      <c r="AG8" s="70">
        <f>+SUMIFS('Cuadro 27 y 28 (CP, filtrar CV)'!$F:$F,'Cuadro 27 y 28 (CP, filtrar CV)'!$A:$A,Resumen!$AE8,'Cuadro 27 y 28 (CP, filtrar CV)'!$J:$J,Resumen!AG$2,'Cuadro 27 y 28 (CP, filtrar CV)'!$K:$K,"SI")+SUMIFS('Cuadro 27 y 28 (CP, filtrar CV)'!$F:$F,'Cuadro 27 y 28 (CP, filtrar CV)'!$D:$D,Resumen!$AE8,'Cuadro 27 y 28 (CP, filtrar CV)'!$J:$J,Resumen!AF$2,'Cuadro 27 y 28 (CP, filtrar CV)'!$K:$K,"SI")</f>
        <v>24.57</v>
      </c>
      <c r="AH8" s="70">
        <f t="shared" si="2"/>
        <v>-14.43</v>
      </c>
      <c r="AI8" s="69">
        <f t="shared" si="1"/>
        <v>-3.7750114126731027E-4</v>
      </c>
    </row>
    <row r="9" spans="1:35" x14ac:dyDescent="0.25">
      <c r="A9">
        <v>7</v>
      </c>
      <c r="B9" s="13" t="s">
        <v>150</v>
      </c>
      <c r="C9" s="14">
        <f>+SUMIFS('Cuadro 2 (columna AD)'!$K:$K,'Cuadro 2 (columna AD)'!$C:$C,Resumen!$A9,'Cuadro 2 (columna AD)'!$G:$G,"HABITAT",'Cuadro 2 (columna AD)'!$D:$D,Resumen!$B9)</f>
        <v>33.6</v>
      </c>
      <c r="E9" s="15" t="s">
        <v>60</v>
      </c>
      <c r="F9" s="14">
        <f>+SUMIFS('Cuadro 3 (columna D, filtrar H)'!$D:$D,'Cuadro 3 (columna D, filtrar H)'!$A:$A,Resumen!$E9)</f>
        <v>0</v>
      </c>
      <c r="H9" s="16" t="s">
        <v>60</v>
      </c>
      <c r="I9" s="14">
        <f>+SUMIFS('Cuadro 7 (columna D, filtrar H)'!$G:$G,'Cuadro 7 (columna D, filtrar H)'!$A:$A,Resumen!$H9)</f>
        <v>3731</v>
      </c>
      <c r="K9" s="16" t="s">
        <v>60</v>
      </c>
      <c r="L9" s="22" t="s">
        <v>16</v>
      </c>
      <c r="M9" s="5">
        <f>+SUMIFS('Cuadro 4 (columna D, filtrar H)'!$D:$D,'Cuadro 4 (columna D, filtrar H)'!$A:$A,Resumen!$K9,'Cuadro 4 (columna D, filtrar H)'!$O:$O,Resumen!$L9)</f>
        <v>0</v>
      </c>
      <c r="O9" s="28" t="s">
        <v>203</v>
      </c>
      <c r="P9" s="33">
        <f>+F49</f>
        <v>5.0199999999999996</v>
      </c>
      <c r="Q9" s="30">
        <f>+I28/365</f>
        <v>5.9452054794520546</v>
      </c>
      <c r="R9" s="28"/>
      <c r="S9" s="39"/>
      <c r="T9" s="46">
        <f t="shared" si="3"/>
        <v>-5.0199999999999996</v>
      </c>
      <c r="U9" s="51"/>
      <c r="X9" s="22" t="s">
        <v>264</v>
      </c>
      <c r="Y9">
        <f>+C3</f>
        <v>89.32</v>
      </c>
      <c r="AA9" s="9" t="s">
        <v>234</v>
      </c>
      <c r="AB9">
        <f>+VLOOKUP($AA9,'Cuadro 22 (D, filtrar H)'!$A:$C,3,FALSE)</f>
        <v>7.0000000000000007E-2</v>
      </c>
      <c r="AC9" s="6">
        <f t="shared" si="0"/>
        <v>1.8312598675475898E-6</v>
      </c>
      <c r="AE9" s="9" t="s">
        <v>234</v>
      </c>
      <c r="AF9" s="70">
        <f>+SUMIFS('Cuadro 27 y 28 (CP, filtrar CV)'!$F:$F,'Cuadro 27 y 28 (CP, filtrar CV)'!$A:$A,Resumen!$AE9,'Cuadro 27 y 28 (CP, filtrar CV)'!$J:$J,Resumen!AF$2,'Cuadro 27 y 28 (CP, filtrar CV)'!$K:$K,"SI")+SUMIFS('Cuadro 27 y 28 (CP, filtrar CV)'!$F:$F,'Cuadro 27 y 28 (CP, filtrar CV)'!$D:$D,Resumen!$AE9,'Cuadro 27 y 28 (CP, filtrar CV)'!$J:$J,Resumen!AG$2,'Cuadro 27 y 28 (CP, filtrar CV)'!$K:$K,"SI")</f>
        <v>0.47</v>
      </c>
      <c r="AG9" s="70">
        <f>+SUMIFS('Cuadro 27 y 28 (CP, filtrar CV)'!$F:$F,'Cuadro 27 y 28 (CP, filtrar CV)'!$A:$A,Resumen!$AE9,'Cuadro 27 y 28 (CP, filtrar CV)'!$J:$J,Resumen!AG$2,'Cuadro 27 y 28 (CP, filtrar CV)'!$K:$K,"SI")+SUMIFS('Cuadro 27 y 28 (CP, filtrar CV)'!$F:$F,'Cuadro 27 y 28 (CP, filtrar CV)'!$D:$D,Resumen!$AE9,'Cuadro 27 y 28 (CP, filtrar CV)'!$J:$J,Resumen!AF$2,'Cuadro 27 y 28 (CP, filtrar CV)'!$K:$K,"SI")</f>
        <v>0</v>
      </c>
      <c r="AH9" s="70">
        <f t="shared" si="2"/>
        <v>0.47</v>
      </c>
      <c r="AI9" s="69">
        <f t="shared" si="1"/>
        <v>1.2295601967819531E-5</v>
      </c>
    </row>
    <row r="10" spans="1:35" x14ac:dyDescent="0.25">
      <c r="A10">
        <v>8</v>
      </c>
      <c r="B10" s="13" t="s">
        <v>151</v>
      </c>
      <c r="C10" s="14">
        <f>+SUMIFS('Cuadro 2 (columna AD)'!$K:$K,'Cuadro 2 (columna AD)'!$C:$C,Resumen!$A10,'Cuadro 2 (columna AD)'!$G:$G,"HABITAT",'Cuadro 2 (columna AD)'!$D:$D,Resumen!$B10)</f>
        <v>0.16</v>
      </c>
      <c r="E10" s="15" t="s">
        <v>36</v>
      </c>
      <c r="F10" s="14">
        <f>+SUMIFS('Cuadro 3 (columna D, filtrar H)'!$D:$D,'Cuadro 3 (columna D, filtrar H)'!$A:$A,Resumen!$E10)</f>
        <v>13.77</v>
      </c>
      <c r="H10" s="16" t="s">
        <v>36</v>
      </c>
      <c r="I10" s="14">
        <f>+SUMIFS('Cuadro 7 (columna D, filtrar H)'!$G:$G,'Cuadro 7 (columna D, filtrar H)'!$A:$A,Resumen!$H10)</f>
        <v>3626</v>
      </c>
      <c r="K10" s="16" t="s">
        <v>60</v>
      </c>
      <c r="L10" s="22" t="s">
        <v>17</v>
      </c>
      <c r="M10" s="5">
        <f>+SUMIFS('Cuadro 4 (columna D, filtrar H)'!$D:$D,'Cuadro 4 (columna D, filtrar H)'!$A:$A,Resumen!$K10,'Cuadro 4 (columna D, filtrar H)'!$O:$O,Resumen!$L10)</f>
        <v>0</v>
      </c>
      <c r="O10" s="28" t="s">
        <v>205</v>
      </c>
      <c r="P10" s="33">
        <f>+F41</f>
        <v>0.24</v>
      </c>
      <c r="Q10" s="30">
        <f>+I27/365</f>
        <v>7.183561643835616</v>
      </c>
      <c r="R10" s="75">
        <v>4.67</v>
      </c>
      <c r="S10" s="31">
        <v>6.67</v>
      </c>
      <c r="T10" s="46">
        <f t="shared" si="3"/>
        <v>4.43</v>
      </c>
      <c r="U10" s="29">
        <f>+S10-Q10</f>
        <v>-0.51356164383561609</v>
      </c>
      <c r="AA10" s="8" t="s">
        <v>235</v>
      </c>
      <c r="AB10">
        <f>+VLOOKUP($AA10,'Cuadro 22 (D, filtrar H)'!$A:$C,3,FALSE)</f>
        <v>0.03</v>
      </c>
      <c r="AC10" s="6">
        <f t="shared" si="0"/>
        <v>7.8482565752039554E-7</v>
      </c>
      <c r="AE10" s="8" t="s">
        <v>235</v>
      </c>
      <c r="AF10" s="70">
        <f>+SUMIFS('Cuadro 27 y 28 (CP, filtrar CV)'!$F:$F,'Cuadro 27 y 28 (CP, filtrar CV)'!$A:$A,Resumen!$AE10,'Cuadro 27 y 28 (CP, filtrar CV)'!$J:$J,Resumen!AF$2,'Cuadro 27 y 28 (CP, filtrar CV)'!$K:$K,"SI")+SUMIFS('Cuadro 27 y 28 (CP, filtrar CV)'!$F:$F,'Cuadro 27 y 28 (CP, filtrar CV)'!$D:$D,Resumen!$AE10,'Cuadro 27 y 28 (CP, filtrar CV)'!$J:$J,Resumen!AG$2,'Cuadro 27 y 28 (CP, filtrar CV)'!$K:$K,"SI")</f>
        <v>0</v>
      </c>
      <c r="AG10" s="70">
        <f>+SUMIFS('Cuadro 27 y 28 (CP, filtrar CV)'!$F:$F,'Cuadro 27 y 28 (CP, filtrar CV)'!$A:$A,Resumen!$AE10,'Cuadro 27 y 28 (CP, filtrar CV)'!$J:$J,Resumen!AG$2,'Cuadro 27 y 28 (CP, filtrar CV)'!$K:$K,"SI")+SUMIFS('Cuadro 27 y 28 (CP, filtrar CV)'!$F:$F,'Cuadro 27 y 28 (CP, filtrar CV)'!$D:$D,Resumen!$AE10,'Cuadro 27 y 28 (CP, filtrar CV)'!$J:$J,Resumen!AF$2,'Cuadro 27 y 28 (CP, filtrar CV)'!$K:$K,"SI")</f>
        <v>0</v>
      </c>
      <c r="AH10" s="70">
        <f t="shared" si="2"/>
        <v>0</v>
      </c>
      <c r="AI10" s="69">
        <f t="shared" si="1"/>
        <v>0</v>
      </c>
    </row>
    <row r="11" spans="1:35" x14ac:dyDescent="0.25">
      <c r="A11">
        <v>9</v>
      </c>
      <c r="B11" s="13" t="s">
        <v>152</v>
      </c>
      <c r="C11" s="14">
        <f>+SUMIFS('Cuadro 2 (columna AD)'!$K:$K,'Cuadro 2 (columna AD)'!$C:$C,Resumen!$A11,'Cuadro 2 (columna AD)'!$G:$G,"HABITAT",'Cuadro 2 (columna AD)'!$D:$D,Resumen!$B11)</f>
        <v>7.25</v>
      </c>
      <c r="E11" s="15" t="s">
        <v>38</v>
      </c>
      <c r="F11" s="14">
        <f>+SUMIFS('Cuadro 3 (columna D, filtrar H)'!$D:$D,'Cuadro 3 (columna D, filtrar H)'!$A:$A,Resumen!$E11)</f>
        <v>19.82</v>
      </c>
      <c r="H11" s="16" t="s">
        <v>38</v>
      </c>
      <c r="I11" s="14">
        <f>+SUMIFS('Cuadro 7 (columna D, filtrar H)'!$G:$G,'Cuadro 7 (columna D, filtrar H)'!$A:$A,Resumen!$H11)</f>
        <v>4202</v>
      </c>
      <c r="K11" s="16" t="s">
        <v>30</v>
      </c>
      <c r="L11" s="22" t="s">
        <v>16</v>
      </c>
      <c r="M11" s="5">
        <f>+SUMIFS('Cuadro 4 (columna D, filtrar H)'!$D:$D,'Cuadro 4 (columna D, filtrar H)'!$A:$A,Resumen!$K11,'Cuadro 4 (columna D, filtrar H)'!$O:$O,Resumen!$L11)</f>
        <v>0.52</v>
      </c>
      <c r="O11" s="28" t="s">
        <v>204</v>
      </c>
      <c r="P11" s="33">
        <f>+C23-F49-F41</f>
        <v>3.42</v>
      </c>
      <c r="Q11" s="31" t="s">
        <v>68</v>
      </c>
      <c r="R11" s="28"/>
      <c r="S11" s="39"/>
      <c r="T11" s="46">
        <f t="shared" si="3"/>
        <v>-3.42</v>
      </c>
      <c r="U11" s="51"/>
      <c r="Y11">
        <f>+Y8/100</f>
        <v>0.8932000000000001</v>
      </c>
      <c r="AA11" s="9" t="s">
        <v>236</v>
      </c>
      <c r="AB11">
        <f>+VLOOKUP($AA11,'Cuadro 22 (D, filtrar H)'!$A:$C,3,FALSE)</f>
        <v>0</v>
      </c>
      <c r="AC11" s="6">
        <f t="shared" si="0"/>
        <v>0</v>
      </c>
      <c r="AE11" s="9" t="s">
        <v>236</v>
      </c>
      <c r="AF11" s="70">
        <f>+SUMIFS('Cuadro 27 y 28 (CP, filtrar CV)'!$F:$F,'Cuadro 27 y 28 (CP, filtrar CV)'!$A:$A,Resumen!$AE11,'Cuadro 27 y 28 (CP, filtrar CV)'!$J:$J,Resumen!AF$2,'Cuadro 27 y 28 (CP, filtrar CV)'!$K:$K,"SI")+SUMIFS('Cuadro 27 y 28 (CP, filtrar CV)'!$F:$F,'Cuadro 27 y 28 (CP, filtrar CV)'!$D:$D,Resumen!$AE11,'Cuadro 27 y 28 (CP, filtrar CV)'!$J:$J,Resumen!AG$2,'Cuadro 27 y 28 (CP, filtrar CV)'!$K:$K,"SI")</f>
        <v>0.7</v>
      </c>
      <c r="AG11" s="70">
        <f>+SUMIFS('Cuadro 27 y 28 (CP, filtrar CV)'!$F:$F,'Cuadro 27 y 28 (CP, filtrar CV)'!$A:$A,Resumen!$AE11,'Cuadro 27 y 28 (CP, filtrar CV)'!$J:$J,Resumen!AG$2,'Cuadro 27 y 28 (CP, filtrar CV)'!$K:$K,"SI")+SUMIFS('Cuadro 27 y 28 (CP, filtrar CV)'!$F:$F,'Cuadro 27 y 28 (CP, filtrar CV)'!$D:$D,Resumen!$AE11,'Cuadro 27 y 28 (CP, filtrar CV)'!$J:$J,Resumen!AF$2,'Cuadro 27 y 28 (CP, filtrar CV)'!$K:$K,"SI")</f>
        <v>0</v>
      </c>
      <c r="AH11" s="70">
        <f t="shared" si="2"/>
        <v>0.7</v>
      </c>
      <c r="AI11" s="69">
        <f t="shared" si="1"/>
        <v>1.8312598675475896E-5</v>
      </c>
    </row>
    <row r="12" spans="1:35" x14ac:dyDescent="0.25">
      <c r="A12">
        <v>10</v>
      </c>
      <c r="B12" s="13" t="s">
        <v>153</v>
      </c>
      <c r="C12" s="14">
        <f>+SUMIFS('Cuadro 2 (columna AD)'!$K:$K,'Cuadro 2 (columna AD)'!$C:$C,Resumen!$A12,'Cuadro 2 (columna AD)'!$G:$G,"HABITAT",'Cuadro 2 (columna AD)'!$D:$D,Resumen!$B12)</f>
        <v>18.91</v>
      </c>
      <c r="E12" s="16" t="s">
        <v>93</v>
      </c>
      <c r="F12" s="14">
        <f>+SUMIFS('Cuadro 3 (columna D, filtrar H)'!$D:$D,'Cuadro 3 (columna D, filtrar H)'!$A:$A,Resumen!$E12)</f>
        <v>33.6</v>
      </c>
      <c r="H12" s="23" t="s">
        <v>93</v>
      </c>
      <c r="I12" s="14">
        <f>+SUMIFS('Cuadro 7 (columna D, filtrar H)'!$G:$G,'Cuadro 7 (columna D, filtrar H)'!$A:$A,Resumen!$H12)</f>
        <v>3966</v>
      </c>
      <c r="K12" s="16" t="s">
        <v>30</v>
      </c>
      <c r="L12" s="22" t="s">
        <v>18</v>
      </c>
      <c r="M12" s="5">
        <f>+SUMIFS('Cuadro 4 (columna D, filtrar H)'!$D:$D,'Cuadro 4 (columna D, filtrar H)'!$A:$A,Resumen!$K12,'Cuadro 4 (columna D, filtrar H)'!$O:$O,Resumen!$L12)</f>
        <v>15.91</v>
      </c>
      <c r="O12" s="28" t="s">
        <v>164</v>
      </c>
      <c r="P12" s="33">
        <f>+C20</f>
        <v>1.92</v>
      </c>
      <c r="Q12" s="31" t="s">
        <v>68</v>
      </c>
      <c r="R12" s="28"/>
      <c r="S12" s="39"/>
      <c r="T12" s="46">
        <f t="shared" si="3"/>
        <v>-1.92</v>
      </c>
      <c r="U12" s="51"/>
      <c r="AA12" s="8" t="s">
        <v>237</v>
      </c>
      <c r="AB12">
        <f>+VLOOKUP($AA12,'Cuadro 22 (D, filtrar H)'!$A:$C,3,FALSE)</f>
        <v>0</v>
      </c>
      <c r="AC12" s="6">
        <f t="shared" si="0"/>
        <v>0</v>
      </c>
      <c r="AE12" s="8" t="s">
        <v>237</v>
      </c>
      <c r="AF12" s="70">
        <f>+SUMIFS('Cuadro 27 y 28 (CP, filtrar CV)'!$F:$F,'Cuadro 27 y 28 (CP, filtrar CV)'!$A:$A,Resumen!$AE12,'Cuadro 27 y 28 (CP, filtrar CV)'!$J:$J,Resumen!AF$2,'Cuadro 27 y 28 (CP, filtrar CV)'!$K:$K,"SI")+SUMIFS('Cuadro 27 y 28 (CP, filtrar CV)'!$F:$F,'Cuadro 27 y 28 (CP, filtrar CV)'!$D:$D,Resumen!$AE12,'Cuadro 27 y 28 (CP, filtrar CV)'!$J:$J,Resumen!AG$2,'Cuadro 27 y 28 (CP, filtrar CV)'!$K:$K,"SI")</f>
        <v>0</v>
      </c>
      <c r="AG12" s="70">
        <f>+SUMIFS('Cuadro 27 y 28 (CP, filtrar CV)'!$F:$F,'Cuadro 27 y 28 (CP, filtrar CV)'!$A:$A,Resumen!$AE12,'Cuadro 27 y 28 (CP, filtrar CV)'!$J:$J,Resumen!AG$2,'Cuadro 27 y 28 (CP, filtrar CV)'!$K:$K,"SI")+SUMIFS('Cuadro 27 y 28 (CP, filtrar CV)'!$F:$F,'Cuadro 27 y 28 (CP, filtrar CV)'!$D:$D,Resumen!$AE12,'Cuadro 27 y 28 (CP, filtrar CV)'!$J:$J,Resumen!AF$2,'Cuadro 27 y 28 (CP, filtrar CV)'!$K:$K,"SI")</f>
        <v>0</v>
      </c>
      <c r="AH12" s="70">
        <f t="shared" si="2"/>
        <v>0</v>
      </c>
      <c r="AI12" s="69">
        <f t="shared" si="1"/>
        <v>0</v>
      </c>
    </row>
    <row r="13" spans="1:35" x14ac:dyDescent="0.25">
      <c r="A13">
        <v>11</v>
      </c>
      <c r="B13" s="13" t="s">
        <v>154</v>
      </c>
      <c r="C13" s="14">
        <f>+SUMIFS('Cuadro 2 (columna AD)'!$K:$K,'Cuadro 2 (columna AD)'!$C:$C,Resumen!$A13,'Cuadro 2 (columna AD)'!$G:$G,"HABITAT",'Cuadro 2 (columna AD)'!$D:$D,Resumen!$B13)</f>
        <v>0.3</v>
      </c>
      <c r="E13" s="15" t="s">
        <v>32</v>
      </c>
      <c r="F13" s="14">
        <f>+SUMIFS('Cuadro 3 (columna D, filtrar H)'!$D:$D,'Cuadro 3 (columna D, filtrar H)'!$A:$A,Resumen!$E13)</f>
        <v>0.15</v>
      </c>
      <c r="H13" s="16" t="s">
        <v>32</v>
      </c>
      <c r="I13" s="14">
        <f>+SUMIFS('Cuadro 7 (columna D, filtrar H)'!$G:$G,'Cuadro 7 (columna D, filtrar H)'!$A:$A,Resumen!$H13)</f>
        <v>955</v>
      </c>
      <c r="K13" s="16" t="s">
        <v>30</v>
      </c>
      <c r="L13" s="22" t="s">
        <v>17</v>
      </c>
      <c r="M13" s="5">
        <f>+SUMIFS('Cuadro 4 (columna D, filtrar H)'!$D:$D,'Cuadro 4 (columna D, filtrar H)'!$A:$A,Resumen!$K13,'Cuadro 4 (columna D, filtrar H)'!$O:$O,Resumen!$L13)</f>
        <v>0.4</v>
      </c>
      <c r="O13" s="28" t="s">
        <v>163</v>
      </c>
      <c r="P13" s="33">
        <f>+C5</f>
        <v>1.1100000000000001</v>
      </c>
      <c r="Q13" s="31" t="s">
        <v>68</v>
      </c>
      <c r="R13" s="28"/>
      <c r="S13" s="39"/>
      <c r="T13" s="46">
        <f t="shared" si="3"/>
        <v>-1.1100000000000001</v>
      </c>
      <c r="U13" s="51"/>
      <c r="AA13" s="9" t="s">
        <v>238</v>
      </c>
      <c r="AB13">
        <f>+VLOOKUP($AA13,'Cuadro 22 (D, filtrar H)'!$A:$C,3,FALSE)</f>
        <v>0.4</v>
      </c>
      <c r="AC13" s="6">
        <f t="shared" si="0"/>
        <v>1.0464342100271942E-5</v>
      </c>
      <c r="AE13" s="9" t="s">
        <v>238</v>
      </c>
      <c r="AF13" s="70">
        <f>+SUMIFS('Cuadro 27 y 28 (CP, filtrar CV)'!$F:$F,'Cuadro 27 y 28 (CP, filtrar CV)'!$A:$A,Resumen!$AE13,'Cuadro 27 y 28 (CP, filtrar CV)'!$J:$J,Resumen!AF$2,'Cuadro 27 y 28 (CP, filtrar CV)'!$K:$K,"SI")+SUMIFS('Cuadro 27 y 28 (CP, filtrar CV)'!$F:$F,'Cuadro 27 y 28 (CP, filtrar CV)'!$D:$D,Resumen!$AE13,'Cuadro 27 y 28 (CP, filtrar CV)'!$J:$J,Resumen!AG$2,'Cuadro 27 y 28 (CP, filtrar CV)'!$K:$K,"SI")</f>
        <v>0</v>
      </c>
      <c r="AG13" s="70">
        <f>+SUMIFS('Cuadro 27 y 28 (CP, filtrar CV)'!$F:$F,'Cuadro 27 y 28 (CP, filtrar CV)'!$A:$A,Resumen!$AE13,'Cuadro 27 y 28 (CP, filtrar CV)'!$J:$J,Resumen!AG$2,'Cuadro 27 y 28 (CP, filtrar CV)'!$K:$K,"SI")+SUMIFS('Cuadro 27 y 28 (CP, filtrar CV)'!$F:$F,'Cuadro 27 y 28 (CP, filtrar CV)'!$D:$D,Resumen!$AE13,'Cuadro 27 y 28 (CP, filtrar CV)'!$J:$J,Resumen!AF$2,'Cuadro 27 y 28 (CP, filtrar CV)'!$K:$K,"SI")</f>
        <v>0.08</v>
      </c>
      <c r="AH13" s="70">
        <f t="shared" si="2"/>
        <v>-0.08</v>
      </c>
      <c r="AI13" s="69">
        <f t="shared" si="1"/>
        <v>-2.0928684200543881E-6</v>
      </c>
    </row>
    <row r="14" spans="1:35" ht="15.75" thickBot="1" x14ac:dyDescent="0.3">
      <c r="A14">
        <v>12</v>
      </c>
      <c r="B14" s="13" t="s">
        <v>155</v>
      </c>
      <c r="C14" s="14">
        <f>+SUMIFS('Cuadro 2 (columna AD)'!$K:$K,'Cuadro 2 (columna AD)'!$C:$C,Resumen!$A14,'Cuadro 2 (columna AD)'!$G:$G,"HABITAT",'Cuadro 2 (columna AD)'!$D:$D,Resumen!$B14)</f>
        <v>18.28</v>
      </c>
      <c r="E14" s="15" t="s">
        <v>40</v>
      </c>
      <c r="F14" s="14">
        <f>+SUMIFS('Cuadro 3 (columna D, filtrar H)'!$D:$D,'Cuadro 3 (columna D, filtrar H)'!$A:$A,Resumen!$E14)</f>
        <v>0.02</v>
      </c>
      <c r="H14" s="16" t="s">
        <v>40</v>
      </c>
      <c r="I14" s="14">
        <f>+SUMIFS('Cuadro 7 (columna D, filtrar H)'!$G:$G,'Cuadro 7 (columna D, filtrar H)'!$A:$A,Resumen!$H14)</f>
        <v>2301</v>
      </c>
      <c r="K14" s="16" t="s">
        <v>71</v>
      </c>
      <c r="L14" s="22" t="s">
        <v>18</v>
      </c>
      <c r="M14" s="5">
        <f>+SUMIFS('Cuadro 4 (columna D, filtrar H)'!$D:$D,'Cuadro 4 (columna D, filtrar H)'!$A:$A,Resumen!$K14,'Cuadro 4 (columna D, filtrar H)'!$O:$O,Resumen!$L14)</f>
        <v>0.04</v>
      </c>
      <c r="O14" s="28" t="s">
        <v>161</v>
      </c>
      <c r="P14" s="33">
        <f>+C15+C16+C17+C18+C6+C25</f>
        <v>0.41000000000000003</v>
      </c>
      <c r="Q14" s="31" t="s">
        <v>68</v>
      </c>
      <c r="R14" s="28"/>
      <c r="S14" s="39"/>
      <c r="T14" s="46">
        <f t="shared" si="3"/>
        <v>-0.41000000000000003</v>
      </c>
      <c r="U14" s="51"/>
      <c r="AA14" s="8" t="s">
        <v>239</v>
      </c>
      <c r="AB14">
        <f>+VLOOKUP($AA14,'Cuadro 22 (D, filtrar H)'!$A:$C,3,FALSE)</f>
        <v>0</v>
      </c>
      <c r="AC14" s="6">
        <f t="shared" si="0"/>
        <v>0</v>
      </c>
      <c r="AE14" s="8" t="s">
        <v>239</v>
      </c>
      <c r="AF14" s="70">
        <f>+SUMIFS('Cuadro 27 y 28 (CP, filtrar CV)'!$F:$F,'Cuadro 27 y 28 (CP, filtrar CV)'!$A:$A,Resumen!$AE14,'Cuadro 27 y 28 (CP, filtrar CV)'!$J:$J,Resumen!AF$2,'Cuadro 27 y 28 (CP, filtrar CV)'!$K:$K,"SI")+SUMIFS('Cuadro 27 y 28 (CP, filtrar CV)'!$F:$F,'Cuadro 27 y 28 (CP, filtrar CV)'!$D:$D,Resumen!$AE14,'Cuadro 27 y 28 (CP, filtrar CV)'!$J:$J,Resumen!AG$2,'Cuadro 27 y 28 (CP, filtrar CV)'!$K:$K,"SI")</f>
        <v>0.1</v>
      </c>
      <c r="AG14" s="70">
        <f>+SUMIFS('Cuadro 27 y 28 (CP, filtrar CV)'!$F:$F,'Cuadro 27 y 28 (CP, filtrar CV)'!$A:$A,Resumen!$AE14,'Cuadro 27 y 28 (CP, filtrar CV)'!$J:$J,Resumen!AG$2,'Cuadro 27 y 28 (CP, filtrar CV)'!$K:$K,"SI")+SUMIFS('Cuadro 27 y 28 (CP, filtrar CV)'!$F:$F,'Cuadro 27 y 28 (CP, filtrar CV)'!$D:$D,Resumen!$AE14,'Cuadro 27 y 28 (CP, filtrar CV)'!$J:$J,Resumen!AF$2,'Cuadro 27 y 28 (CP, filtrar CV)'!$K:$K,"SI")</f>
        <v>0</v>
      </c>
      <c r="AH14" s="70">
        <f t="shared" si="2"/>
        <v>0.1</v>
      </c>
      <c r="AI14" s="69">
        <f t="shared" si="1"/>
        <v>2.6160855250679856E-6</v>
      </c>
    </row>
    <row r="15" spans="1:35" ht="15.75" thickBot="1" x14ac:dyDescent="0.3">
      <c r="A15">
        <v>13</v>
      </c>
      <c r="B15" s="13" t="s">
        <v>156</v>
      </c>
      <c r="C15" s="14">
        <f>+SUMIFS('Cuadro 2 (columna AD)'!$K:$K,'Cuadro 2 (columna AD)'!$C:$C,Resumen!$A15,'Cuadro 2 (columna AD)'!$G:$G,"HABITAT",'Cuadro 2 (columna AD)'!$D:$D,Resumen!$B15)</f>
        <v>0.2</v>
      </c>
      <c r="E15" s="16" t="s">
        <v>94</v>
      </c>
      <c r="F15" s="14">
        <f>+SUMIFS('Cuadro 3 (columna D, filtrar H)'!$D:$D,'Cuadro 3 (columna D, filtrar H)'!$A:$A,Resumen!$E15)</f>
        <v>0.16</v>
      </c>
      <c r="H15" s="16" t="s">
        <v>94</v>
      </c>
      <c r="I15" s="14">
        <f>+SUMIFS('Cuadro 7 (columna D, filtrar H)'!$G:$G,'Cuadro 7 (columna D, filtrar H)'!$A:$A,Resumen!$H15)</f>
        <v>1105</v>
      </c>
      <c r="K15" s="16" t="s">
        <v>32</v>
      </c>
      <c r="L15" s="22" t="s">
        <v>70</v>
      </c>
      <c r="M15" s="5">
        <f>+SUMIFS('Cuadro 4 (columna D, filtrar H)'!$D:$D,'Cuadro 4 (columna D, filtrar H)'!$A:$A,Resumen!$K15,'Cuadro 4 (columna D, filtrar H)'!$O:$O,Resumen!$L15)</f>
        <v>0.15</v>
      </c>
      <c r="O15" s="47" t="s">
        <v>165</v>
      </c>
      <c r="P15" s="48">
        <f>+SUM(P4:P14)</f>
        <v>99.909999999999982</v>
      </c>
      <c r="Q15" s="49">
        <f>+SUMPRODUCT(P4:P10,Q4:Q10)/SUM(P4:P10)</f>
        <v>7.0298215439897893</v>
      </c>
      <c r="R15" s="48">
        <v>100</v>
      </c>
      <c r="S15" s="41">
        <v>6.91</v>
      </c>
      <c r="T15" s="50"/>
      <c r="U15" s="52">
        <f>+S15-Q15</f>
        <v>-0.11982154398978917</v>
      </c>
      <c r="AA15" s="9" t="s">
        <v>240</v>
      </c>
      <c r="AB15">
        <f>+VLOOKUP($AA15,'Cuadro 22 (D, filtrar H)'!$A:$C,3,FALSE)</f>
        <v>-0.03</v>
      </c>
      <c r="AC15" s="6">
        <f t="shared" si="0"/>
        <v>-7.8482565752039554E-7</v>
      </c>
      <c r="AE15" s="9" t="s">
        <v>240</v>
      </c>
      <c r="AF15" s="70">
        <f>+SUMIFS('Cuadro 27 y 28 (CP, filtrar CV)'!$F:$F,'Cuadro 27 y 28 (CP, filtrar CV)'!$A:$A,Resumen!$AE15,'Cuadro 27 y 28 (CP, filtrar CV)'!$J:$J,Resumen!AF$2,'Cuadro 27 y 28 (CP, filtrar CV)'!$K:$K,"SI")+SUMIFS('Cuadro 27 y 28 (CP, filtrar CV)'!$F:$F,'Cuadro 27 y 28 (CP, filtrar CV)'!$D:$D,Resumen!$AE15,'Cuadro 27 y 28 (CP, filtrar CV)'!$J:$J,Resumen!AG$2,'Cuadro 27 y 28 (CP, filtrar CV)'!$K:$K,"SI")</f>
        <v>3</v>
      </c>
      <c r="AG15" s="70">
        <f>+SUMIFS('Cuadro 27 y 28 (CP, filtrar CV)'!$F:$F,'Cuadro 27 y 28 (CP, filtrar CV)'!$A:$A,Resumen!$AE15,'Cuadro 27 y 28 (CP, filtrar CV)'!$J:$J,Resumen!AG$2,'Cuadro 27 y 28 (CP, filtrar CV)'!$K:$K,"SI")+SUMIFS('Cuadro 27 y 28 (CP, filtrar CV)'!$F:$F,'Cuadro 27 y 28 (CP, filtrar CV)'!$D:$D,Resumen!$AE15,'Cuadro 27 y 28 (CP, filtrar CV)'!$J:$J,Resumen!AF$2,'Cuadro 27 y 28 (CP, filtrar CV)'!$K:$K,"SI")</f>
        <v>3.55</v>
      </c>
      <c r="AH15" s="70">
        <f t="shared" si="2"/>
        <v>-0.54999999999999982</v>
      </c>
      <c r="AI15" s="69">
        <f t="shared" si="1"/>
        <v>-1.4388470387873914E-5</v>
      </c>
    </row>
    <row r="16" spans="1:35" x14ac:dyDescent="0.25">
      <c r="A16">
        <v>14</v>
      </c>
      <c r="B16" s="13" t="s">
        <v>157</v>
      </c>
      <c r="C16" s="14">
        <f>+SUMIFS('Cuadro 2 (columna AD)'!$K:$K,'Cuadro 2 (columna AD)'!$C:$C,Resumen!$A16,'Cuadro 2 (columna AD)'!$G:$G,"HABITAT",'Cuadro 2 (columna AD)'!$D:$D,Resumen!$B16)</f>
        <v>0.02</v>
      </c>
      <c r="E16" s="17" t="s">
        <v>12</v>
      </c>
      <c r="F16" s="14">
        <f>+SUMIFS('Cuadro 3 (columna D, filtrar H)'!$D:$D,'Cuadro 3 (columna D, filtrar H)'!$A:$A,Resumen!$E16)</f>
        <v>43.05</v>
      </c>
      <c r="H16" s="17" t="s">
        <v>12</v>
      </c>
      <c r="I16" s="14">
        <f>+SUMIFS('Cuadro 7 (columna D, filtrar H)'!$G:$G,'Cuadro 7 (columna D, filtrar H)'!$A:$A,Resumen!$H16)</f>
        <v>3540</v>
      </c>
      <c r="K16" s="16" t="s">
        <v>34</v>
      </c>
      <c r="L16" s="22" t="s">
        <v>18</v>
      </c>
      <c r="M16" s="5">
        <f>+SUMIFS('Cuadro 4 (columna D, filtrar H)'!$D:$D,'Cuadro 4 (columna D, filtrar H)'!$A:$A,Resumen!$K16,'Cuadro 4 (columna D, filtrar H)'!$O:$O,Resumen!$L16)</f>
        <v>2.0499999999999998</v>
      </c>
      <c r="Q16" s="24">
        <f>+I30/365</f>
        <v>7.0273972602739727</v>
      </c>
      <c r="AA16" s="8" t="s">
        <v>241</v>
      </c>
      <c r="AB16">
        <f>+VLOOKUP($AA16,'Cuadro 22 (D, filtrar H)'!$A:$C,3,FALSE)</f>
        <v>0.1</v>
      </c>
      <c r="AC16" s="6">
        <f t="shared" si="0"/>
        <v>2.6160855250679856E-6</v>
      </c>
      <c r="AE16" s="8" t="s">
        <v>241</v>
      </c>
      <c r="AF16" s="70">
        <f>+SUMIFS('Cuadro 27 y 28 (CP, filtrar CV)'!$F:$F,'Cuadro 27 y 28 (CP, filtrar CV)'!$A:$A,Resumen!$AE16,'Cuadro 27 y 28 (CP, filtrar CV)'!$J:$J,Resumen!AF$2,'Cuadro 27 y 28 (CP, filtrar CV)'!$K:$K,"SI")+SUMIFS('Cuadro 27 y 28 (CP, filtrar CV)'!$F:$F,'Cuadro 27 y 28 (CP, filtrar CV)'!$D:$D,Resumen!$AE16,'Cuadro 27 y 28 (CP, filtrar CV)'!$J:$J,Resumen!AG$2,'Cuadro 27 y 28 (CP, filtrar CV)'!$K:$K,"SI")</f>
        <v>0.1</v>
      </c>
      <c r="AG16" s="70">
        <f>+SUMIFS('Cuadro 27 y 28 (CP, filtrar CV)'!$F:$F,'Cuadro 27 y 28 (CP, filtrar CV)'!$A:$A,Resumen!$AE16,'Cuadro 27 y 28 (CP, filtrar CV)'!$J:$J,Resumen!AG$2,'Cuadro 27 y 28 (CP, filtrar CV)'!$K:$K,"SI")+SUMIFS('Cuadro 27 y 28 (CP, filtrar CV)'!$F:$F,'Cuadro 27 y 28 (CP, filtrar CV)'!$D:$D,Resumen!$AE16,'Cuadro 27 y 28 (CP, filtrar CV)'!$J:$J,Resumen!AF$2,'Cuadro 27 y 28 (CP, filtrar CV)'!$K:$K,"SI")</f>
        <v>0</v>
      </c>
      <c r="AH16" s="70">
        <f t="shared" si="2"/>
        <v>0.1</v>
      </c>
      <c r="AI16" s="69">
        <f t="shared" si="1"/>
        <v>2.6160855250679856E-6</v>
      </c>
    </row>
    <row r="17" spans="1:35" x14ac:dyDescent="0.25">
      <c r="A17">
        <v>15</v>
      </c>
      <c r="B17" s="13" t="s">
        <v>158</v>
      </c>
      <c r="C17" s="14">
        <f>+SUMIFS('Cuadro 2 (columna AD)'!$K:$K,'Cuadro 2 (columna AD)'!$C:$C,Resumen!$A17,'Cuadro 2 (columna AD)'!$G:$G,"HABITAT",'Cuadro 2 (columna AD)'!$D:$D,Resumen!$B17)</f>
        <v>0.18</v>
      </c>
      <c r="E17" s="66" t="s">
        <v>104</v>
      </c>
      <c r="F17" s="14">
        <f>+SUMIFS('Cuadro 3 (columna D, filtrar H)'!$D:$D,'Cuadro 3 (columna D, filtrar H)'!$A:$A,Resumen!$E17)</f>
        <v>1.1100000000000001</v>
      </c>
      <c r="H17" s="16" t="s">
        <v>75</v>
      </c>
      <c r="I17" s="14">
        <f>+SUMIFS('Cuadro 7 (columna D, filtrar H)'!$G:$G,'Cuadro 7 (columna D, filtrar H)'!$A:$A,Resumen!$H17)</f>
        <v>0</v>
      </c>
      <c r="K17" s="16" t="s">
        <v>36</v>
      </c>
      <c r="L17" s="22" t="s">
        <v>16</v>
      </c>
      <c r="M17" s="5">
        <f>+SUMIFS('Cuadro 4 (columna D, filtrar H)'!$D:$D,'Cuadro 4 (columna D, filtrar H)'!$A:$A,Resumen!$K17,'Cuadro 4 (columna D, filtrar H)'!$O:$O,Resumen!$L17)</f>
        <v>13.77</v>
      </c>
      <c r="AA17" s="9" t="s">
        <v>242</v>
      </c>
      <c r="AB17">
        <f>+VLOOKUP($AA17,'Cuadro 22 (D, filtrar H)'!$A:$C,3,FALSE)</f>
        <v>2.14</v>
      </c>
      <c r="AC17" s="6">
        <f t="shared" si="0"/>
        <v>5.5984230236454892E-5</v>
      </c>
      <c r="AE17" s="9" t="s">
        <v>242</v>
      </c>
      <c r="AF17" s="70">
        <f>+SUMIFS('Cuadro 27 y 28 (CP, filtrar CV)'!$F:$F,'Cuadro 27 y 28 (CP, filtrar CV)'!$A:$A,Resumen!$AE17,'Cuadro 27 y 28 (CP, filtrar CV)'!$J:$J,Resumen!AF$2,'Cuadro 27 y 28 (CP, filtrar CV)'!$K:$K,"SI")+SUMIFS('Cuadro 27 y 28 (CP, filtrar CV)'!$F:$F,'Cuadro 27 y 28 (CP, filtrar CV)'!$D:$D,Resumen!$AE17,'Cuadro 27 y 28 (CP, filtrar CV)'!$J:$J,Resumen!AG$2,'Cuadro 27 y 28 (CP, filtrar CV)'!$K:$K,"SI")</f>
        <v>0</v>
      </c>
      <c r="AG17" s="70">
        <f>+SUMIFS('Cuadro 27 y 28 (CP, filtrar CV)'!$F:$F,'Cuadro 27 y 28 (CP, filtrar CV)'!$A:$A,Resumen!$AE17,'Cuadro 27 y 28 (CP, filtrar CV)'!$J:$J,Resumen!AG$2,'Cuadro 27 y 28 (CP, filtrar CV)'!$K:$K,"SI")+SUMIFS('Cuadro 27 y 28 (CP, filtrar CV)'!$F:$F,'Cuadro 27 y 28 (CP, filtrar CV)'!$D:$D,Resumen!$AE17,'Cuadro 27 y 28 (CP, filtrar CV)'!$J:$J,Resumen!AF$2,'Cuadro 27 y 28 (CP, filtrar CV)'!$K:$K,"SI")</f>
        <v>0</v>
      </c>
      <c r="AH17" s="70">
        <f t="shared" si="2"/>
        <v>0</v>
      </c>
      <c r="AI17" s="69">
        <f t="shared" si="1"/>
        <v>0</v>
      </c>
    </row>
    <row r="18" spans="1:35" x14ac:dyDescent="0.25">
      <c r="A18">
        <v>16</v>
      </c>
      <c r="B18" s="12" t="s">
        <v>159</v>
      </c>
      <c r="C18" s="14">
        <f>+SUMIFS('Cuadro 2 (columna AD)'!$K:$K,'Cuadro 2 (columna AD)'!$C:$C,Resumen!$A18,'Cuadro 2 (columna AD)'!$G:$G,"HABITAT",'Cuadro 2 (columna AD)'!$D:$D,Resumen!$B18)</f>
        <v>0.01</v>
      </c>
      <c r="E18" s="16" t="s">
        <v>30</v>
      </c>
      <c r="F18" s="14">
        <f>+SUMIFS('Cuadro 3 (columna D, filtrar H)'!$D:$D,'Cuadro 3 (columna D, filtrar H)'!$A:$A,Resumen!$E18)</f>
        <v>16.829999999999998</v>
      </c>
      <c r="H18" s="16" t="s">
        <v>24</v>
      </c>
      <c r="I18" s="14">
        <f>+SUMIFS('Cuadro 7 (columna D, filtrar H)'!$G:$G,'Cuadro 7 (columna D, filtrar H)'!$A:$A,Resumen!$H18)</f>
        <v>1204</v>
      </c>
      <c r="K18" s="16" t="s">
        <v>38</v>
      </c>
      <c r="L18" s="22" t="s">
        <v>18</v>
      </c>
      <c r="M18" s="5">
        <f>+SUMIFS('Cuadro 4 (columna D, filtrar H)'!$D:$D,'Cuadro 4 (columna D, filtrar H)'!$A:$A,Resumen!$K18,'Cuadro 4 (columna D, filtrar H)'!$O:$O,Resumen!$L18)</f>
        <v>19.82</v>
      </c>
      <c r="N18">
        <f>+(M18*I11+M7*I4)/(M7+M18)</f>
        <v>3820.9931636916067</v>
      </c>
      <c r="O18" s="22" t="s">
        <v>210</v>
      </c>
      <c r="P18">
        <f>+SUMIFS('Cuadro 2 (columna AD)'!$J:$J,'Cuadro 2 (columna AD)'!$D:$D,"TOTAL ACTIVOS",'Cuadro 2 (columna AD)'!$G:$G,"HABITAT")</f>
        <v>38225.050000000003</v>
      </c>
      <c r="R18">
        <f>600/P18</f>
        <v>1.5696513150407911E-2</v>
      </c>
      <c r="S18" s="6"/>
      <c r="AA18" s="8" t="s">
        <v>230</v>
      </c>
      <c r="AB18">
        <f>+VLOOKUP($AA18,'Cuadro 22 (D, filtrar H)'!$A:$C,3,FALSE)</f>
        <v>631.54</v>
      </c>
      <c r="AC18" s="6">
        <f t="shared" si="0"/>
        <v>1.6521626525014352E-2</v>
      </c>
      <c r="AE18" s="8" t="s">
        <v>230</v>
      </c>
      <c r="AF18" s="70">
        <f>+SUMIFS('Cuadro 27 y 28 (CP, filtrar CV)'!$F:$F,'Cuadro 27 y 28 (CP, filtrar CV)'!$A:$A,Resumen!$AE18,'Cuadro 27 y 28 (CP, filtrar CV)'!$J:$J,Resumen!AF$2,'Cuadro 27 y 28 (CP, filtrar CV)'!$K:$K,"SI")+SUMIFS('Cuadro 27 y 28 (CP, filtrar CV)'!$F:$F,'Cuadro 27 y 28 (CP, filtrar CV)'!$D:$D,Resumen!$AE18,'Cuadro 27 y 28 (CP, filtrar CV)'!$J:$J,Resumen!AG$2,'Cuadro 27 y 28 (CP, filtrar CV)'!$K:$K,"SI")</f>
        <v>464.63</v>
      </c>
      <c r="AG18" s="70">
        <f>+SUMIFS('Cuadro 27 y 28 (CP, filtrar CV)'!$F:$F,'Cuadro 27 y 28 (CP, filtrar CV)'!$A:$A,Resumen!$AE18,'Cuadro 27 y 28 (CP, filtrar CV)'!$J:$J,Resumen!AG$2,'Cuadro 27 y 28 (CP, filtrar CV)'!$K:$K,"SI")+SUMIFS('Cuadro 27 y 28 (CP, filtrar CV)'!$F:$F,'Cuadro 27 y 28 (CP, filtrar CV)'!$D:$D,Resumen!$AE18,'Cuadro 27 y 28 (CP, filtrar CV)'!$J:$J,Resumen!AF$2,'Cuadro 27 y 28 (CP, filtrar CV)'!$K:$K,"SI")</f>
        <v>771.11</v>
      </c>
      <c r="AH18" s="70">
        <f t="shared" si="2"/>
        <v>-306.48</v>
      </c>
      <c r="AI18" s="69">
        <f t="shared" si="1"/>
        <v>-8.0177789172283624E-3</v>
      </c>
    </row>
    <row r="19" spans="1:35" x14ac:dyDescent="0.25">
      <c r="A19">
        <v>17</v>
      </c>
      <c r="B19" s="11" t="s">
        <v>1</v>
      </c>
      <c r="C19" s="14">
        <f>+SUMIFS('Cuadro 2 (columna AD)'!$K:$K,'Cuadro 2 (columna AD)'!$C:$C,Resumen!$A19,'Cuadro 2 (columna AD)'!$G:$G,"HABITAT",'Cuadro 2 (columna AD)'!$D:$D,Resumen!$B19)</f>
        <v>10.68</v>
      </c>
      <c r="E19" s="16" t="s">
        <v>71</v>
      </c>
      <c r="F19" s="14">
        <f>+SUMIFS('Cuadro 3 (columna D, filtrar H)'!$D:$D,'Cuadro 3 (columna D, filtrar H)'!$A:$A,Resumen!$E19)</f>
        <v>0.04</v>
      </c>
      <c r="H19" s="16" t="s">
        <v>44</v>
      </c>
      <c r="I19" s="14">
        <f>+SUMIFS('Cuadro 7 (columna D, filtrar H)'!$G:$G,'Cuadro 7 (columna D, filtrar H)'!$A:$A,Resumen!$H19)</f>
        <v>3302</v>
      </c>
      <c r="K19" s="16" t="s">
        <v>40</v>
      </c>
      <c r="L19" s="22" t="s">
        <v>18</v>
      </c>
      <c r="M19" s="5">
        <f>+SUMIFS('Cuadro 4 (columna D, filtrar H)'!$D:$D,'Cuadro 4 (columna D, filtrar H)'!$A:$A,Resumen!$K19,'Cuadro 4 (columna D, filtrar H)'!$O:$O,Resumen!$L19)</f>
        <v>0.02</v>
      </c>
      <c r="N19">
        <f>+N18/365</f>
        <v>10.468474421072894</v>
      </c>
      <c r="Q19" s="53"/>
      <c r="R19" s="55">
        <f>266/P18</f>
        <v>6.9587874966808407E-3</v>
      </c>
      <c r="S19" s="55"/>
      <c r="AA19" s="9" t="s">
        <v>243</v>
      </c>
      <c r="AB19">
        <f>+VLOOKUP($AA19,'Cuadro 22 (D, filtrar H)'!$A:$C,3,FALSE)</f>
        <v>0.17</v>
      </c>
      <c r="AC19" s="6">
        <f t="shared" si="0"/>
        <v>4.4473453926155754E-6</v>
      </c>
      <c r="AE19" s="9" t="s">
        <v>243</v>
      </c>
      <c r="AF19" s="70">
        <f>+SUMIFS('Cuadro 27 y 28 (CP, filtrar CV)'!$F:$F,'Cuadro 27 y 28 (CP, filtrar CV)'!$A:$A,Resumen!$AE19,'Cuadro 27 y 28 (CP, filtrar CV)'!$J:$J,Resumen!AF$2,'Cuadro 27 y 28 (CP, filtrar CV)'!$K:$K,"SI")+SUMIFS('Cuadro 27 y 28 (CP, filtrar CV)'!$F:$F,'Cuadro 27 y 28 (CP, filtrar CV)'!$D:$D,Resumen!$AE19,'Cuadro 27 y 28 (CP, filtrar CV)'!$J:$J,Resumen!AG$2,'Cuadro 27 y 28 (CP, filtrar CV)'!$K:$K,"SI")</f>
        <v>4</v>
      </c>
      <c r="AG19" s="70">
        <f>+SUMIFS('Cuadro 27 y 28 (CP, filtrar CV)'!$F:$F,'Cuadro 27 y 28 (CP, filtrar CV)'!$A:$A,Resumen!$AE19,'Cuadro 27 y 28 (CP, filtrar CV)'!$J:$J,Resumen!AG$2,'Cuadro 27 y 28 (CP, filtrar CV)'!$K:$K,"SI")+SUMIFS('Cuadro 27 y 28 (CP, filtrar CV)'!$F:$F,'Cuadro 27 y 28 (CP, filtrar CV)'!$D:$D,Resumen!$AE19,'Cuadro 27 y 28 (CP, filtrar CV)'!$J:$J,Resumen!AF$2,'Cuadro 27 y 28 (CP, filtrar CV)'!$K:$K,"SI")</f>
        <v>4.3499999999999996</v>
      </c>
      <c r="AH19" s="70">
        <f t="shared" si="2"/>
        <v>-0.34999999999999964</v>
      </c>
      <c r="AI19" s="69">
        <f t="shared" si="1"/>
        <v>-9.1562993377379397E-6</v>
      </c>
    </row>
    <row r="20" spans="1:35" x14ac:dyDescent="0.25">
      <c r="A20">
        <v>18</v>
      </c>
      <c r="B20" s="12" t="s">
        <v>146</v>
      </c>
      <c r="C20" s="14">
        <f>+SUMIFS('Cuadro 2 (columna AD)'!$K:$K,'Cuadro 2 (columna AD)'!$C:$C,Resumen!$A20,'Cuadro 2 (columna AD)'!$G:$G,"HABITAT",'Cuadro 2 (columna AD)'!$D:$D,Resumen!$B20)</f>
        <v>1.92</v>
      </c>
      <c r="E20" s="16" t="s">
        <v>34</v>
      </c>
      <c r="F20" s="14">
        <f>+SUMIFS('Cuadro 3 (columna D, filtrar H)'!$D:$D,'Cuadro 3 (columna D, filtrar H)'!$A:$A,Resumen!$E20)</f>
        <v>2.0499999999999998</v>
      </c>
      <c r="H20" s="17" t="s">
        <v>13</v>
      </c>
      <c r="I20" s="14">
        <f>+SUMIFS('Cuadro 7 (columna D, filtrar H)'!$G:$G,'Cuadro 7 (columna D, filtrar H)'!$A:$A,Resumen!$H20)</f>
        <v>3286</v>
      </c>
      <c r="K20" s="16" t="s">
        <v>42</v>
      </c>
      <c r="L20" s="22" t="s">
        <v>18</v>
      </c>
      <c r="M20" s="5">
        <f>+SUMIFS('Cuadro 4 (columna D, filtrar H)'!$D:$D,'Cuadro 4 (columna D, filtrar H)'!$A:$A,Resumen!$K20,'Cuadro 4 (columna D, filtrar H)'!$O:$O,Resumen!$L20)</f>
        <v>0.01</v>
      </c>
      <c r="Q20" s="53"/>
      <c r="R20" s="55"/>
      <c r="AA20" s="8" t="s">
        <v>244</v>
      </c>
      <c r="AB20">
        <f>+VLOOKUP($AA20,'Cuadro 22 (D, filtrar H)'!$A:$C,3,FALSE)</f>
        <v>6.52</v>
      </c>
      <c r="AC20" s="6">
        <f t="shared" si="0"/>
        <v>1.7056877623443264E-4</v>
      </c>
      <c r="AE20" s="8" t="s">
        <v>244</v>
      </c>
      <c r="AF20" s="70">
        <f>+SUMIFS('Cuadro 27 y 28 (CP, filtrar CV)'!$F:$F,'Cuadro 27 y 28 (CP, filtrar CV)'!$A:$A,Resumen!$AE20,'Cuadro 27 y 28 (CP, filtrar CV)'!$J:$J,Resumen!AF$2,'Cuadro 27 y 28 (CP, filtrar CV)'!$K:$K,"SI")+SUMIFS('Cuadro 27 y 28 (CP, filtrar CV)'!$F:$F,'Cuadro 27 y 28 (CP, filtrar CV)'!$D:$D,Resumen!$AE20,'Cuadro 27 y 28 (CP, filtrar CV)'!$J:$J,Resumen!AG$2,'Cuadro 27 y 28 (CP, filtrar CV)'!$K:$K,"SI")</f>
        <v>144.57</v>
      </c>
      <c r="AG20" s="70">
        <f>+SUMIFS('Cuadro 27 y 28 (CP, filtrar CV)'!$F:$F,'Cuadro 27 y 28 (CP, filtrar CV)'!$A:$A,Resumen!$AE20,'Cuadro 27 y 28 (CP, filtrar CV)'!$J:$J,Resumen!AG$2,'Cuadro 27 y 28 (CP, filtrar CV)'!$K:$K,"SI")+SUMIFS('Cuadro 27 y 28 (CP, filtrar CV)'!$F:$F,'Cuadro 27 y 28 (CP, filtrar CV)'!$D:$D,Resumen!$AE20,'Cuadro 27 y 28 (CP, filtrar CV)'!$J:$J,Resumen!AF$2,'Cuadro 27 y 28 (CP, filtrar CV)'!$K:$K,"SI")</f>
        <v>39.269999999999996</v>
      </c>
      <c r="AH20" s="70">
        <f t="shared" si="2"/>
        <v>105.3</v>
      </c>
      <c r="AI20" s="69">
        <f t="shared" si="1"/>
        <v>2.7547380578965886E-3</v>
      </c>
    </row>
    <row r="21" spans="1:35" x14ac:dyDescent="0.25">
      <c r="A21">
        <v>19</v>
      </c>
      <c r="B21" s="13" t="s">
        <v>160</v>
      </c>
      <c r="C21" s="14">
        <f>+SUMIFS('Cuadro 2 (columna AD)'!$K:$K,'Cuadro 2 (columna AD)'!$C:$C,Resumen!$A21,'Cuadro 2 (columna AD)'!$G:$G,"HABITAT",'Cuadro 2 (columna AD)'!$D:$D,Resumen!$B21)</f>
        <v>0.03</v>
      </c>
      <c r="E21" s="16" t="s">
        <v>46</v>
      </c>
      <c r="F21" s="14">
        <f>+SUMIFS('Cuadro 3 (columna D, filtrar H)'!$D:$D,'Cuadro 3 (columna D, filtrar H)'!$A:$A,Resumen!$E21)</f>
        <v>18.28</v>
      </c>
      <c r="H21" s="16" t="s">
        <v>30</v>
      </c>
      <c r="I21" s="14">
        <f>+SUMIFS('Cuadro 7 (columna D, filtrar H)'!$G:$G,'Cuadro 7 (columna D, filtrar H)'!$A:$A,Resumen!$H21)</f>
        <v>2257</v>
      </c>
      <c r="K21" s="16" t="s">
        <v>44</v>
      </c>
      <c r="L21" s="22" t="s">
        <v>16</v>
      </c>
      <c r="M21" s="5">
        <f>+SUMIFS('Cuadro 4 (columna D, filtrar H)'!$D:$D,'Cuadro 4 (columna D, filtrar H)'!$A:$A,Resumen!$K21,'Cuadro 4 (columna D, filtrar H)'!$O:$O,Resumen!$L21)</f>
        <v>0.17</v>
      </c>
      <c r="O21" s="14" t="s">
        <v>271</v>
      </c>
      <c r="Q21" s="53"/>
      <c r="R21" s="55"/>
      <c r="T21" s="4"/>
      <c r="AA21" s="9" t="s">
        <v>245</v>
      </c>
      <c r="AB21">
        <f>+VLOOKUP($AA21,'Cuadro 22 (D, filtrar H)'!$A:$C,3,FALSE)</f>
        <v>0</v>
      </c>
      <c r="AC21" s="6">
        <f t="shared" si="0"/>
        <v>0</v>
      </c>
      <c r="AE21" s="9" t="s">
        <v>245</v>
      </c>
      <c r="AF21" s="70">
        <f>+SUMIFS('Cuadro 27 y 28 (CP, filtrar CV)'!$F:$F,'Cuadro 27 y 28 (CP, filtrar CV)'!$A:$A,Resumen!$AE21,'Cuadro 27 y 28 (CP, filtrar CV)'!$J:$J,Resumen!AF$2,'Cuadro 27 y 28 (CP, filtrar CV)'!$K:$K,"SI")+SUMIFS('Cuadro 27 y 28 (CP, filtrar CV)'!$F:$F,'Cuadro 27 y 28 (CP, filtrar CV)'!$D:$D,Resumen!$AE21,'Cuadro 27 y 28 (CP, filtrar CV)'!$J:$J,Resumen!AG$2,'Cuadro 27 y 28 (CP, filtrar CV)'!$K:$K,"SI")</f>
        <v>0</v>
      </c>
      <c r="AG21" s="70">
        <f>+SUMIFS('Cuadro 27 y 28 (CP, filtrar CV)'!$F:$F,'Cuadro 27 y 28 (CP, filtrar CV)'!$A:$A,Resumen!$AE21,'Cuadro 27 y 28 (CP, filtrar CV)'!$J:$J,Resumen!AG$2,'Cuadro 27 y 28 (CP, filtrar CV)'!$K:$K,"SI")+SUMIFS('Cuadro 27 y 28 (CP, filtrar CV)'!$F:$F,'Cuadro 27 y 28 (CP, filtrar CV)'!$D:$D,Resumen!$AE21,'Cuadro 27 y 28 (CP, filtrar CV)'!$J:$J,Resumen!AF$2,'Cuadro 27 y 28 (CP, filtrar CV)'!$K:$K,"SI")</f>
        <v>0</v>
      </c>
      <c r="AH21" s="70">
        <f t="shared" si="2"/>
        <v>0</v>
      </c>
      <c r="AI21" s="69">
        <f t="shared" si="1"/>
        <v>0</v>
      </c>
    </row>
    <row r="22" spans="1:35" x14ac:dyDescent="0.25">
      <c r="A22">
        <v>20</v>
      </c>
      <c r="B22" s="13" t="s">
        <v>161</v>
      </c>
      <c r="C22" s="14">
        <f>+SUMIFS('Cuadro 2 (columna AD)'!$K:$K,'Cuadro 2 (columna AD)'!$C:$C,Resumen!$A22,'Cuadro 2 (columna AD)'!$G:$G,"HABITAT",'Cuadro 2 (columna AD)'!$D:$D,Resumen!$B22)</f>
        <v>1.9</v>
      </c>
      <c r="E22" s="16" t="s">
        <v>51</v>
      </c>
      <c r="F22" s="14">
        <f>+SUMIFS('Cuadro 3 (columna D, filtrar H)'!$D:$D,'Cuadro 3 (columna D, filtrar H)'!$A:$A,Resumen!$E22)</f>
        <v>0.3</v>
      </c>
      <c r="H22" s="16" t="s">
        <v>71</v>
      </c>
      <c r="I22" s="14">
        <f>+SUMIFS('Cuadro 7 (columna D, filtrar H)'!$G:$G,'Cuadro 7 (columna D, filtrar H)'!$A:$A,Resumen!$H22)</f>
        <v>2073</v>
      </c>
      <c r="K22" s="16" t="s">
        <v>44</v>
      </c>
      <c r="L22" s="22" t="s">
        <v>18</v>
      </c>
      <c r="M22" s="5">
        <f>+SUMIFS('Cuadro 4 (columna D, filtrar H)'!$D:$D,'Cuadro 4 (columna D, filtrar H)'!$A:$A,Resumen!$K22,'Cuadro 4 (columna D, filtrar H)'!$O:$O,Resumen!$L22)</f>
        <v>5.55</v>
      </c>
      <c r="O22" s="9" t="s">
        <v>226</v>
      </c>
      <c r="P22" s="6">
        <f>+IFERROR(VLOOKUP($O22,$W$3:$Y$7,3,FALSE)/100,0)+IFERROR(VLOOKUP($O22,$AA$3:$AC$36,3,FALSE),0)+IFERROR(VLOOKUP($O22,$AE$3:$AI$35,5,FALSE),0)</f>
        <v>0.29161354229752479</v>
      </c>
      <c r="Q22" s="53"/>
      <c r="R22" s="55"/>
      <c r="T22" s="1"/>
      <c r="AA22" s="8" t="s">
        <v>246</v>
      </c>
      <c r="AB22">
        <f>+VLOOKUP($AA22,'Cuadro 22 (D, filtrar H)'!$A:$C,3,FALSE)</f>
        <v>-0.04</v>
      </c>
      <c r="AC22" s="6">
        <f t="shared" si="0"/>
        <v>-1.0464342100271941E-6</v>
      </c>
      <c r="AE22" s="8" t="s">
        <v>246</v>
      </c>
      <c r="AF22" s="70">
        <f>+SUMIFS('Cuadro 27 y 28 (CP, filtrar CV)'!$F:$F,'Cuadro 27 y 28 (CP, filtrar CV)'!$A:$A,Resumen!$AE22,'Cuadro 27 y 28 (CP, filtrar CV)'!$J:$J,Resumen!AF$2,'Cuadro 27 y 28 (CP, filtrar CV)'!$K:$K,"SI")+SUMIFS('Cuadro 27 y 28 (CP, filtrar CV)'!$F:$F,'Cuadro 27 y 28 (CP, filtrar CV)'!$D:$D,Resumen!$AE22,'Cuadro 27 y 28 (CP, filtrar CV)'!$J:$J,Resumen!AG$2,'Cuadro 27 y 28 (CP, filtrar CV)'!$K:$K,"SI")</f>
        <v>15.12</v>
      </c>
      <c r="AG22" s="70">
        <f>+SUMIFS('Cuadro 27 y 28 (CP, filtrar CV)'!$F:$F,'Cuadro 27 y 28 (CP, filtrar CV)'!$A:$A,Resumen!$AE22,'Cuadro 27 y 28 (CP, filtrar CV)'!$J:$J,Resumen!AG$2,'Cuadro 27 y 28 (CP, filtrar CV)'!$K:$K,"SI")+SUMIFS('Cuadro 27 y 28 (CP, filtrar CV)'!$F:$F,'Cuadro 27 y 28 (CP, filtrar CV)'!$D:$D,Resumen!$AE22,'Cuadro 27 y 28 (CP, filtrar CV)'!$J:$J,Resumen!AF$2,'Cuadro 27 y 28 (CP, filtrar CV)'!$K:$K,"SI")</f>
        <v>0</v>
      </c>
      <c r="AH22" s="70">
        <f t="shared" si="2"/>
        <v>15.12</v>
      </c>
      <c r="AI22" s="69">
        <f t="shared" si="1"/>
        <v>3.9555213139027938E-4</v>
      </c>
    </row>
    <row r="23" spans="1:35" x14ac:dyDescent="0.25">
      <c r="A23">
        <v>21</v>
      </c>
      <c r="B23" s="12" t="s">
        <v>148</v>
      </c>
      <c r="C23" s="14">
        <f>+SUMIFS('Cuadro 2 (columna AD)'!$K:$K,'Cuadro 2 (columna AD)'!$C:$C,Resumen!$A23,'Cuadro 2 (columna AD)'!$G:$G,"HABITAT",'Cuadro 2 (columna AD)'!$D:$D,Resumen!$B23)</f>
        <v>8.68</v>
      </c>
      <c r="E23" s="16" t="s">
        <v>105</v>
      </c>
      <c r="F23" s="14">
        <f>+SUMIFS('Cuadro 3 (columna D, filtrar H)'!$D:$D,'Cuadro 3 (columna D, filtrar H)'!$A:$A,Resumen!$E23)</f>
        <v>0.01</v>
      </c>
      <c r="H23" s="16" t="s">
        <v>34</v>
      </c>
      <c r="I23" s="14">
        <f>+SUMIFS('Cuadro 7 (columna D, filtrar H)'!$G:$G,'Cuadro 7 (columna D, filtrar H)'!$A:$A,Resumen!$H23)</f>
        <v>4165</v>
      </c>
      <c r="K23" s="16" t="s">
        <v>44</v>
      </c>
      <c r="L23" s="22" t="s">
        <v>17</v>
      </c>
      <c r="M23" s="5">
        <f>+SUMIFS('Cuadro 4 (columna D, filtrar H)'!$D:$D,'Cuadro 4 (columna D, filtrar H)'!$A:$A,Resumen!$K23,'Cuadro 4 (columna D, filtrar H)'!$O:$O,Resumen!$L23)</f>
        <v>1.49</v>
      </c>
      <c r="O23" s="8" t="s">
        <v>227</v>
      </c>
      <c r="P23" s="6">
        <f t="shared" ref="P23:P24" si="4">+IFERROR(VLOOKUP($O23,$W$3:$Y$7,3,FALSE)/100,0)+IFERROR(VLOOKUP($O23,$AA$3:$AC$36,3,FALSE),0)+IFERROR(VLOOKUP($O23,$AE$3:$AI$35,5,FALSE),0)</f>
        <v>0.6415698973578845</v>
      </c>
      <c r="Q23" s="53"/>
      <c r="R23" s="55"/>
      <c r="AA23" s="9" t="s">
        <v>247</v>
      </c>
      <c r="AB23">
        <f>+VLOOKUP($AA23,'Cuadro 22 (D, filtrar H)'!$A:$C,3,FALSE)</f>
        <v>0.01</v>
      </c>
      <c r="AC23" s="6">
        <f t="shared" si="0"/>
        <v>2.6160855250679851E-7</v>
      </c>
      <c r="AE23" s="9" t="s">
        <v>247</v>
      </c>
      <c r="AF23" s="70">
        <f>+SUMIFS('Cuadro 27 y 28 (CP, filtrar CV)'!$F:$F,'Cuadro 27 y 28 (CP, filtrar CV)'!$A:$A,Resumen!$AE23,'Cuadro 27 y 28 (CP, filtrar CV)'!$J:$J,Resumen!AF$2,'Cuadro 27 y 28 (CP, filtrar CV)'!$K:$K,"SI")+SUMIFS('Cuadro 27 y 28 (CP, filtrar CV)'!$F:$F,'Cuadro 27 y 28 (CP, filtrar CV)'!$D:$D,Resumen!$AE23,'Cuadro 27 y 28 (CP, filtrar CV)'!$J:$J,Resumen!AG$2,'Cuadro 27 y 28 (CP, filtrar CV)'!$K:$K,"SI")</f>
        <v>0.5</v>
      </c>
      <c r="AG23" s="70">
        <f>+SUMIFS('Cuadro 27 y 28 (CP, filtrar CV)'!$F:$F,'Cuadro 27 y 28 (CP, filtrar CV)'!$A:$A,Resumen!$AE23,'Cuadro 27 y 28 (CP, filtrar CV)'!$J:$J,Resumen!AG$2,'Cuadro 27 y 28 (CP, filtrar CV)'!$K:$K,"SI")+SUMIFS('Cuadro 27 y 28 (CP, filtrar CV)'!$F:$F,'Cuadro 27 y 28 (CP, filtrar CV)'!$D:$D,Resumen!$AE23,'Cuadro 27 y 28 (CP, filtrar CV)'!$J:$J,Resumen!AF$2,'Cuadro 27 y 28 (CP, filtrar CV)'!$K:$K,"SI")</f>
        <v>0</v>
      </c>
      <c r="AH23" s="70">
        <f t="shared" si="2"/>
        <v>0.5</v>
      </c>
      <c r="AI23" s="69">
        <f t="shared" si="1"/>
        <v>1.3080427625339927E-5</v>
      </c>
    </row>
    <row r="24" spans="1:35" x14ac:dyDescent="0.25">
      <c r="A24">
        <v>22</v>
      </c>
      <c r="B24" s="13" t="s">
        <v>158</v>
      </c>
      <c r="C24" s="14">
        <f>+SUMIFS('Cuadro 2 (columna AD)'!$K:$K,'Cuadro 2 (columna AD)'!$C:$C,Resumen!$A24,'Cuadro 2 (columna AD)'!$G:$G,"HABITAT",'Cuadro 2 (columna AD)'!$D:$D,Resumen!$B24)</f>
        <v>0.08</v>
      </c>
      <c r="E24" s="16" t="s">
        <v>106</v>
      </c>
      <c r="F24" s="14">
        <f>+SUMIFS('Cuadro 3 (columna D, filtrar H)'!$D:$D,'Cuadro 3 (columna D, filtrar H)'!$A:$A,Resumen!$E24)</f>
        <v>0.17</v>
      </c>
      <c r="H24" s="16" t="s">
        <v>46</v>
      </c>
      <c r="I24" s="14">
        <f>+SUMIFS('Cuadro 7 (columna D, filtrar H)'!$G:$G,'Cuadro 7 (columna D, filtrar H)'!$A:$A,Resumen!$H24)</f>
        <v>216</v>
      </c>
      <c r="K24" s="16" t="s">
        <v>51</v>
      </c>
      <c r="L24" s="22" t="s">
        <v>18</v>
      </c>
      <c r="M24" s="5">
        <f>+SUMIFS('Cuadro 4 (columna D, filtrar H)'!$D:$D,'Cuadro 4 (columna D, filtrar H)'!$A:$A,Resumen!$K24,'Cuadro 4 (columna D, filtrar H)'!$O:$O,Resumen!$L24)</f>
        <v>0.3</v>
      </c>
      <c r="O24" s="8" t="s">
        <v>222</v>
      </c>
      <c r="P24" s="6">
        <f>+IFERROR(VLOOKUP($O24,$W$3:$Y$7,3,FALSE)/100,0)+IFERROR(VLOOKUP($O24,$AA$3:$AC$36,3,FALSE),0)+IFERROR(VLOOKUP($O24,$AE$3:$AI$35,5,FALSE),0)</f>
        <v>5.0982364836671207E-2</v>
      </c>
      <c r="Q24" s="58"/>
      <c r="R24" s="55"/>
      <c r="AA24" s="8" t="s">
        <v>248</v>
      </c>
      <c r="AB24">
        <f>+VLOOKUP($AA24,'Cuadro 22 (D, filtrar H)'!$A:$C,3,FALSE)</f>
        <v>0</v>
      </c>
      <c r="AC24" s="6">
        <f t="shared" si="0"/>
        <v>0</v>
      </c>
      <c r="AE24" s="8" t="s">
        <v>248</v>
      </c>
      <c r="AF24" s="70">
        <f>+SUMIFS('Cuadro 27 y 28 (CP, filtrar CV)'!$F:$F,'Cuadro 27 y 28 (CP, filtrar CV)'!$A:$A,Resumen!$AE24,'Cuadro 27 y 28 (CP, filtrar CV)'!$J:$J,Resumen!AF$2,'Cuadro 27 y 28 (CP, filtrar CV)'!$K:$K,"SI")+SUMIFS('Cuadro 27 y 28 (CP, filtrar CV)'!$F:$F,'Cuadro 27 y 28 (CP, filtrar CV)'!$D:$D,Resumen!$AE24,'Cuadro 27 y 28 (CP, filtrar CV)'!$J:$J,Resumen!AG$2,'Cuadro 27 y 28 (CP, filtrar CV)'!$K:$K,"SI")</f>
        <v>0.1</v>
      </c>
      <c r="AG24" s="70">
        <f>+SUMIFS('Cuadro 27 y 28 (CP, filtrar CV)'!$F:$F,'Cuadro 27 y 28 (CP, filtrar CV)'!$A:$A,Resumen!$AE24,'Cuadro 27 y 28 (CP, filtrar CV)'!$J:$J,Resumen!AG$2,'Cuadro 27 y 28 (CP, filtrar CV)'!$K:$K,"SI")+SUMIFS('Cuadro 27 y 28 (CP, filtrar CV)'!$F:$F,'Cuadro 27 y 28 (CP, filtrar CV)'!$D:$D,Resumen!$AE24,'Cuadro 27 y 28 (CP, filtrar CV)'!$J:$J,Resumen!AF$2,'Cuadro 27 y 28 (CP, filtrar CV)'!$K:$K,"SI")</f>
        <v>0</v>
      </c>
      <c r="AH24" s="70">
        <f t="shared" si="2"/>
        <v>0.1</v>
      </c>
      <c r="AI24" s="69">
        <f t="shared" si="1"/>
        <v>2.6160855250679856E-6</v>
      </c>
    </row>
    <row r="25" spans="1:35" x14ac:dyDescent="0.25">
      <c r="A25">
        <v>23</v>
      </c>
      <c r="B25" s="12" t="s">
        <v>162</v>
      </c>
      <c r="C25" s="14">
        <f>+SUMIFS('Cuadro 2 (columna AD)'!$K:$K,'Cuadro 2 (columna AD)'!$C:$C,Resumen!$A25,'Cuadro 2 (columna AD)'!$G:$G,"HABITAT",'Cuadro 2 (columna AD)'!$D:$D,Resumen!$B25)</f>
        <v>0</v>
      </c>
      <c r="E25" s="17" t="s">
        <v>14</v>
      </c>
      <c r="F25" s="14">
        <f>+SUMIFS('Cuadro 3 (columna D, filtrar H)'!$D:$D,'Cuadro 3 (columna D, filtrar H)'!$A:$A,Resumen!$E25)</f>
        <v>37.869999999999997</v>
      </c>
      <c r="H25" s="16" t="s">
        <v>51</v>
      </c>
      <c r="I25" s="14">
        <f>+SUMIFS('Cuadro 7 (columna D, filtrar H)'!$G:$G,'Cuadro 7 (columna D, filtrar H)'!$A:$A,Resumen!$H25)</f>
        <v>1500</v>
      </c>
      <c r="K25" s="16" t="s">
        <v>55</v>
      </c>
      <c r="L25" s="22" t="s">
        <v>18</v>
      </c>
      <c r="M25" s="5">
        <f>+SUMIFS('Cuadro 4 (columna D, filtrar H)'!$D:$D,'Cuadro 4 (columna D, filtrar H)'!$A:$A,Resumen!$K25,'Cuadro 4 (columna D, filtrar H)'!$O:$O,Resumen!$L25)</f>
        <v>0</v>
      </c>
      <c r="O25" s="8" t="s">
        <v>231</v>
      </c>
      <c r="P25" s="6">
        <f>+IFERROR(VLOOKUP($O25,$W$3:$Y$7,3,FALSE)/100,0)+IFERROR(VLOOKUP($O25,$AA$3:$AC$36,3,FALSE),0)+IFERROR(VLOOKUP($O25,$AE$3:$AI$35,5,FALSE),0)</f>
        <v>8.6330822327243516E-6</v>
      </c>
      <c r="Q25" s="53"/>
      <c r="R25" s="55"/>
      <c r="AA25" s="9" t="s">
        <v>228</v>
      </c>
      <c r="AB25">
        <f>+VLOOKUP($AA25,'Cuadro 22 (D, filtrar H)'!$A:$C,3,FALSE)</f>
        <v>0.03</v>
      </c>
      <c r="AC25" s="6">
        <f t="shared" si="0"/>
        <v>7.8482565752039554E-7</v>
      </c>
      <c r="AE25" s="9" t="s">
        <v>228</v>
      </c>
      <c r="AF25" s="70">
        <f>+SUMIFS('Cuadro 27 y 28 (CP, filtrar CV)'!$F:$F,'Cuadro 27 y 28 (CP, filtrar CV)'!$A:$A,Resumen!$AE25,'Cuadro 27 y 28 (CP, filtrar CV)'!$J:$J,Resumen!AF$2,'Cuadro 27 y 28 (CP, filtrar CV)'!$K:$K,"SI")+SUMIFS('Cuadro 27 y 28 (CP, filtrar CV)'!$F:$F,'Cuadro 27 y 28 (CP, filtrar CV)'!$D:$D,Resumen!$AE25,'Cuadro 27 y 28 (CP, filtrar CV)'!$J:$J,Resumen!AG$2,'Cuadro 27 y 28 (CP, filtrar CV)'!$K:$K,"SI")</f>
        <v>164.25</v>
      </c>
      <c r="AG25" s="70">
        <f>+SUMIFS('Cuadro 27 y 28 (CP, filtrar CV)'!$F:$F,'Cuadro 27 y 28 (CP, filtrar CV)'!$A:$A,Resumen!$AE25,'Cuadro 27 y 28 (CP, filtrar CV)'!$J:$J,Resumen!AG$2,'Cuadro 27 y 28 (CP, filtrar CV)'!$K:$K,"SI")+SUMIFS('Cuadro 27 y 28 (CP, filtrar CV)'!$F:$F,'Cuadro 27 y 28 (CP, filtrar CV)'!$D:$D,Resumen!$AE25,'Cuadro 27 y 28 (CP, filtrar CV)'!$J:$J,Resumen!AF$2,'Cuadro 27 y 28 (CP, filtrar CV)'!$K:$K,"SI")</f>
        <v>143.36000000000001</v>
      </c>
      <c r="AH25" s="70">
        <f t="shared" si="2"/>
        <v>20.889999999999986</v>
      </c>
      <c r="AI25" s="69">
        <f t="shared" si="1"/>
        <v>5.4650026618670181E-4</v>
      </c>
    </row>
    <row r="26" spans="1:35" x14ac:dyDescent="0.25">
      <c r="A26">
        <v>24</v>
      </c>
      <c r="B26" s="8" t="s">
        <v>2</v>
      </c>
      <c r="C26" s="18">
        <f>+SUMIFS('Cuadro 2 (columna AD)'!$K:$K,'Cuadro 2 (columna AD)'!$C:$C,Resumen!$A26,'Cuadro 2 (columna AD)'!$G:$G,"HABITAT",'Cuadro 2 (columna AD)'!$D:$D,Resumen!$B26)</f>
        <v>100</v>
      </c>
      <c r="E26" s="66" t="s">
        <v>104</v>
      </c>
      <c r="F26" s="14">
        <f>+SUMIFS('Cuadro 3 (columna D, filtrar H)'!$D:$D,'Cuadro 3 (columna D, filtrar H)'!$A:$A,Resumen!$E26)</f>
        <v>1.1100000000000001</v>
      </c>
      <c r="H26" s="17" t="s">
        <v>14</v>
      </c>
      <c r="I26" s="14">
        <f>+SUMIFS('Cuadro 7 (columna D, filtrar H)'!$G:$G,'Cuadro 7 (columna D, filtrar H)'!$A:$A,Resumen!$H26)</f>
        <v>1360</v>
      </c>
      <c r="K26" s="25" t="s">
        <v>207</v>
      </c>
      <c r="L26" s="22"/>
      <c r="M26" s="5"/>
      <c r="O26" s="9" t="s">
        <v>232</v>
      </c>
      <c r="P26" s="6">
        <f t="shared" ref="P26:P56" si="5">+IFERROR(VLOOKUP($O26,$W$3:$Y$7,3,FALSE)/100,0)+IFERROR(VLOOKUP($O26,$AA$3:$AC$36,3,FALSE),0)+IFERROR(VLOOKUP($O26,$AE$3:$AI$35,5,FALSE),0)</f>
        <v>1.0699789797528058E-4</v>
      </c>
      <c r="Q26" s="54"/>
      <c r="R26" s="55"/>
      <c r="AA26" s="8" t="s">
        <v>249</v>
      </c>
      <c r="AB26">
        <f>+VLOOKUP($AA26,'Cuadro 22 (D, filtrar H)'!$A:$C,3,FALSE)</f>
        <v>-0.03</v>
      </c>
      <c r="AC26" s="6">
        <f t="shared" si="0"/>
        <v>-7.8482565752039554E-7</v>
      </c>
      <c r="AE26" s="8" t="s">
        <v>249</v>
      </c>
      <c r="AF26" s="70">
        <f>+SUMIFS('Cuadro 27 y 28 (CP, filtrar CV)'!$F:$F,'Cuadro 27 y 28 (CP, filtrar CV)'!$A:$A,Resumen!$AE26,'Cuadro 27 y 28 (CP, filtrar CV)'!$J:$J,Resumen!AF$2,'Cuadro 27 y 28 (CP, filtrar CV)'!$K:$K,"SI")+SUMIFS('Cuadro 27 y 28 (CP, filtrar CV)'!$F:$F,'Cuadro 27 y 28 (CP, filtrar CV)'!$D:$D,Resumen!$AE26,'Cuadro 27 y 28 (CP, filtrar CV)'!$J:$J,Resumen!AG$2,'Cuadro 27 y 28 (CP, filtrar CV)'!$K:$K,"SI")</f>
        <v>1.8</v>
      </c>
      <c r="AG26" s="70">
        <f>+SUMIFS('Cuadro 27 y 28 (CP, filtrar CV)'!$F:$F,'Cuadro 27 y 28 (CP, filtrar CV)'!$A:$A,Resumen!$AE26,'Cuadro 27 y 28 (CP, filtrar CV)'!$J:$J,Resumen!AG$2,'Cuadro 27 y 28 (CP, filtrar CV)'!$K:$K,"SI")+SUMIFS('Cuadro 27 y 28 (CP, filtrar CV)'!$F:$F,'Cuadro 27 y 28 (CP, filtrar CV)'!$D:$D,Resumen!$AE26,'Cuadro 27 y 28 (CP, filtrar CV)'!$J:$J,Resumen!AF$2,'Cuadro 27 y 28 (CP, filtrar CV)'!$K:$K,"SI")</f>
        <v>0</v>
      </c>
      <c r="AH26" s="70">
        <f t="shared" si="2"/>
        <v>1.8</v>
      </c>
      <c r="AI26" s="69">
        <f t="shared" si="1"/>
        <v>4.7089539451223738E-5</v>
      </c>
    </row>
    <row r="27" spans="1:35" x14ac:dyDescent="0.25">
      <c r="A27">
        <v>25</v>
      </c>
      <c r="B27" s="8" t="s">
        <v>3</v>
      </c>
      <c r="C27" s="14">
        <f>+SUMIFS('Cuadro 2 (columna AD)'!$K:$K,'Cuadro 2 (columna AD)'!$C:$C,Resumen!$A27,'Cuadro 2 (columna AD)'!$G:$G,"HABITAT",'Cuadro 2 (columna AD)'!$D:$D,Resumen!$B27)</f>
        <v>3.03</v>
      </c>
      <c r="E27" s="67" t="s">
        <v>107</v>
      </c>
      <c r="F27" s="14">
        <f>+SUMIFS('Cuadro 3 (columna D, filtrar H)'!$D:$D,'Cuadro 3 (columna D, filtrar H)'!$A:$A,Resumen!$E27)</f>
        <v>0</v>
      </c>
      <c r="H27" s="16" t="s">
        <v>28</v>
      </c>
      <c r="I27" s="14">
        <f>+SUMIFS('Cuadro 7 (columna D, filtrar H)'!$G:$G,'Cuadro 7 (columna D, filtrar H)'!$A:$A,Resumen!$H27)</f>
        <v>2622</v>
      </c>
      <c r="K27" s="16" t="s">
        <v>46</v>
      </c>
      <c r="L27" s="22" t="s">
        <v>16</v>
      </c>
      <c r="M27" s="5">
        <f>+SUMIFS('Cuadro 4 (columna D, filtrar H)'!$D:$D,'Cuadro 4 (columna D, filtrar H)'!$A:$A,"Intermediación Financiera Nacional:DPF",'Cuadro 4 (columna D, filtrar H)'!$O:$O,Resumen!$L27)</f>
        <v>10.69</v>
      </c>
      <c r="O27" s="8" t="s">
        <v>233</v>
      </c>
      <c r="P27" s="6">
        <f t="shared" si="5"/>
        <v>-3.7750114126731027E-4</v>
      </c>
      <c r="Q27" s="53"/>
      <c r="R27" s="55"/>
      <c r="AA27" s="9" t="s">
        <v>250</v>
      </c>
      <c r="AB27">
        <f>+VLOOKUP($AA27,'Cuadro 22 (D, filtrar H)'!$A:$C,3,FALSE)</f>
        <v>0.12</v>
      </c>
      <c r="AC27" s="6">
        <f t="shared" si="0"/>
        <v>3.1393026300815822E-6</v>
      </c>
      <c r="AE27" s="9" t="s">
        <v>250</v>
      </c>
      <c r="AF27" s="70">
        <f>+SUMIFS('Cuadro 27 y 28 (CP, filtrar CV)'!$F:$F,'Cuadro 27 y 28 (CP, filtrar CV)'!$A:$A,Resumen!$AE27,'Cuadro 27 y 28 (CP, filtrar CV)'!$J:$J,Resumen!AF$2,'Cuadro 27 y 28 (CP, filtrar CV)'!$K:$K,"SI")+SUMIFS('Cuadro 27 y 28 (CP, filtrar CV)'!$F:$F,'Cuadro 27 y 28 (CP, filtrar CV)'!$D:$D,Resumen!$AE27,'Cuadro 27 y 28 (CP, filtrar CV)'!$J:$J,Resumen!AG$2,'Cuadro 27 y 28 (CP, filtrar CV)'!$K:$K,"SI")</f>
        <v>0.49</v>
      </c>
      <c r="AG27" s="70">
        <f>+SUMIFS('Cuadro 27 y 28 (CP, filtrar CV)'!$F:$F,'Cuadro 27 y 28 (CP, filtrar CV)'!$A:$A,Resumen!$AE27,'Cuadro 27 y 28 (CP, filtrar CV)'!$J:$J,Resumen!AG$2,'Cuadro 27 y 28 (CP, filtrar CV)'!$K:$K,"SI")+SUMIFS('Cuadro 27 y 28 (CP, filtrar CV)'!$F:$F,'Cuadro 27 y 28 (CP, filtrar CV)'!$D:$D,Resumen!$AE27,'Cuadro 27 y 28 (CP, filtrar CV)'!$J:$J,Resumen!AF$2,'Cuadro 27 y 28 (CP, filtrar CV)'!$K:$K,"SI")</f>
        <v>0</v>
      </c>
      <c r="AH27" s="70">
        <f t="shared" si="2"/>
        <v>0.49</v>
      </c>
      <c r="AI27" s="69">
        <f t="shared" si="1"/>
        <v>1.2818819072833128E-5</v>
      </c>
    </row>
    <row r="28" spans="1:35" x14ac:dyDescent="0.25">
      <c r="A28">
        <v>26</v>
      </c>
      <c r="B28" s="8" t="s">
        <v>4</v>
      </c>
      <c r="C28" s="14">
        <f>+SUMIFS('Cuadro 2 (columna AD)'!$K:$K,'Cuadro 2 (columna AD)'!$C:$C,Resumen!$A28,'Cuadro 2 (columna AD)'!$G:$G,"HABITAT",'Cuadro 2 (columna AD)'!$D:$D,Resumen!$B28)</f>
        <v>96.7</v>
      </c>
      <c r="E28" s="16" t="s">
        <v>75</v>
      </c>
      <c r="F28" s="14">
        <f>+SUMIFS('Cuadro 3 (columna D, filtrar H)'!$D:$D,'Cuadro 3 (columna D, filtrar H)'!$A:$A,Resumen!$E28)</f>
        <v>0</v>
      </c>
      <c r="H28" s="16" t="s">
        <v>48</v>
      </c>
      <c r="I28" s="14">
        <f>+SUMIFS('Cuadro 7 (columna D, filtrar H)'!$G:$G,'Cuadro 7 (columna D, filtrar H)'!$A:$A,Resumen!$H28)</f>
        <v>2170</v>
      </c>
      <c r="K28" s="16" t="s">
        <v>46</v>
      </c>
      <c r="L28" s="22" t="s">
        <v>18</v>
      </c>
      <c r="M28" s="5">
        <f>+SUMIFS('Cuadro 4 (columna D, filtrar H)'!$D:$D,'Cuadro 4 (columna D, filtrar H)'!$A:$A,Resumen!$K28,'Cuadro 4 (columna D, filtrar H)'!$O:$O,Resumen!$L28)</f>
        <v>7.59</v>
      </c>
      <c r="O28" s="9" t="s">
        <v>234</v>
      </c>
      <c r="P28" s="6">
        <f t="shared" si="5"/>
        <v>1.412686183536712E-5</v>
      </c>
      <c r="Q28" s="53"/>
      <c r="R28" s="55"/>
      <c r="AA28" s="8" t="s">
        <v>251</v>
      </c>
      <c r="AB28">
        <f>+VLOOKUP($AA28,'Cuadro 22 (D, filtrar H)'!$A:$C,3,FALSE)</f>
        <v>0.04</v>
      </c>
      <c r="AC28" s="6">
        <f t="shared" si="0"/>
        <v>1.0464342100271941E-6</v>
      </c>
      <c r="AE28" s="8" t="s">
        <v>251</v>
      </c>
      <c r="AF28" s="70">
        <f>+SUMIFS('Cuadro 27 y 28 (CP, filtrar CV)'!$F:$F,'Cuadro 27 y 28 (CP, filtrar CV)'!$A:$A,Resumen!$AE28,'Cuadro 27 y 28 (CP, filtrar CV)'!$J:$J,Resumen!AF$2,'Cuadro 27 y 28 (CP, filtrar CV)'!$K:$K,"SI")+SUMIFS('Cuadro 27 y 28 (CP, filtrar CV)'!$F:$F,'Cuadro 27 y 28 (CP, filtrar CV)'!$D:$D,Resumen!$AE28,'Cuadro 27 y 28 (CP, filtrar CV)'!$J:$J,Resumen!AG$2,'Cuadro 27 y 28 (CP, filtrar CV)'!$K:$K,"SI")</f>
        <v>5.78</v>
      </c>
      <c r="AG28" s="70">
        <f>+SUMIFS('Cuadro 27 y 28 (CP, filtrar CV)'!$F:$F,'Cuadro 27 y 28 (CP, filtrar CV)'!$A:$A,Resumen!$AE28,'Cuadro 27 y 28 (CP, filtrar CV)'!$J:$J,Resumen!AG$2,'Cuadro 27 y 28 (CP, filtrar CV)'!$K:$K,"SI")+SUMIFS('Cuadro 27 y 28 (CP, filtrar CV)'!$F:$F,'Cuadro 27 y 28 (CP, filtrar CV)'!$D:$D,Resumen!$AE28,'Cuadro 27 y 28 (CP, filtrar CV)'!$J:$J,Resumen!AF$2,'Cuadro 27 y 28 (CP, filtrar CV)'!$K:$K,"SI")</f>
        <v>4.99</v>
      </c>
      <c r="AH28" s="70">
        <f t="shared" si="2"/>
        <v>0.79</v>
      </c>
      <c r="AI28" s="69">
        <f t="shared" si="1"/>
        <v>2.0667075648037084E-5</v>
      </c>
    </row>
    <row r="29" spans="1:35" x14ac:dyDescent="0.25">
      <c r="A29">
        <v>27</v>
      </c>
      <c r="B29" s="8" t="s">
        <v>5</v>
      </c>
      <c r="C29" s="14">
        <f>+SUMIFS('Cuadro 2 (columna AD)'!$K:$K,'Cuadro 2 (columna AD)'!$C:$C,Resumen!$A29,'Cuadro 2 (columna AD)'!$G:$G,"HABITAT",'Cuadro 2 (columna AD)'!$D:$D,Resumen!$B29)</f>
        <v>0.26</v>
      </c>
      <c r="E29" s="16" t="s">
        <v>24</v>
      </c>
      <c r="F29" s="14">
        <f>+SUMIFS('Cuadro 3 (columna D, filtrar H)'!$D:$D,'Cuadro 3 (columna D, filtrar H)'!$A:$A,Resumen!$E29)</f>
        <v>0.04</v>
      </c>
      <c r="H29" s="17" t="s">
        <v>15</v>
      </c>
      <c r="I29" s="14">
        <f>+SUMIFS('Cuadro 7 (columna D, filtrar H)'!$G:$G,'Cuadro 7 (columna D, filtrar H)'!$A:$A,Resumen!$H29)</f>
        <v>2178</v>
      </c>
      <c r="K29" s="16" t="s">
        <v>50</v>
      </c>
      <c r="L29" s="22" t="s">
        <v>16</v>
      </c>
      <c r="M29" s="5">
        <f>+SUMIFS('Cuadro 4 (columna D, filtrar H)'!$D:$D,'Cuadro 4 (columna D, filtrar H)'!$A:$A,Resumen!$K29,'Cuadro 4 (columna D, filtrar H)'!$O:$O,Resumen!$L29)</f>
        <v>0.01</v>
      </c>
      <c r="O29" s="8" t="s">
        <v>235</v>
      </c>
      <c r="P29" s="6">
        <f t="shared" si="5"/>
        <v>7.8482565752039554E-7</v>
      </c>
      <c r="Q29" s="54"/>
      <c r="AA29" s="8" t="s">
        <v>252</v>
      </c>
      <c r="AB29">
        <f>+VLOOKUP($AA29,'Cuadro 22 (D, filtrar H)'!$A:$C,3,FALSE)</f>
        <v>0</v>
      </c>
      <c r="AC29" s="6">
        <f t="shared" si="0"/>
        <v>0</v>
      </c>
      <c r="AE29" s="8" t="s">
        <v>252</v>
      </c>
      <c r="AF29" s="70">
        <f>+SUMIFS('Cuadro 27 y 28 (CP, filtrar CV)'!$F:$F,'Cuadro 27 y 28 (CP, filtrar CV)'!$A:$A,Resumen!$AE29,'Cuadro 27 y 28 (CP, filtrar CV)'!$J:$J,Resumen!AF$2,'Cuadro 27 y 28 (CP, filtrar CV)'!$K:$K,"SI")+SUMIFS('Cuadro 27 y 28 (CP, filtrar CV)'!$F:$F,'Cuadro 27 y 28 (CP, filtrar CV)'!$D:$D,Resumen!$AE29,'Cuadro 27 y 28 (CP, filtrar CV)'!$J:$J,Resumen!AG$2,'Cuadro 27 y 28 (CP, filtrar CV)'!$K:$K,"SI")</f>
        <v>0</v>
      </c>
      <c r="AG29" s="70">
        <f>+SUMIFS('Cuadro 27 y 28 (CP, filtrar CV)'!$F:$F,'Cuadro 27 y 28 (CP, filtrar CV)'!$A:$A,Resumen!$AE29,'Cuadro 27 y 28 (CP, filtrar CV)'!$J:$J,Resumen!AG$2,'Cuadro 27 y 28 (CP, filtrar CV)'!$K:$K,"SI")+SUMIFS('Cuadro 27 y 28 (CP, filtrar CV)'!$F:$F,'Cuadro 27 y 28 (CP, filtrar CV)'!$D:$D,Resumen!$AE29,'Cuadro 27 y 28 (CP, filtrar CV)'!$J:$J,Resumen!AF$2,'Cuadro 27 y 28 (CP, filtrar CV)'!$K:$K,"SI")</f>
        <v>0</v>
      </c>
      <c r="AH29" s="70">
        <f t="shared" si="2"/>
        <v>0</v>
      </c>
      <c r="AI29" s="69">
        <f t="shared" si="1"/>
        <v>0</v>
      </c>
    </row>
    <row r="30" spans="1:35" x14ac:dyDescent="0.25">
      <c r="A30">
        <v>28</v>
      </c>
      <c r="B30" s="8" t="s">
        <v>6</v>
      </c>
      <c r="C30" s="14">
        <f>+SUMIFS('Cuadro 2 (columna AD)'!$K:$K,'Cuadro 2 (columna AD)'!$C:$C,Resumen!$A30,'Cuadro 2 (columna AD)'!$G:$G,"HABITAT",'Cuadro 2 (columna AD)'!$D:$D,Resumen!$B30)</f>
        <v>0.01</v>
      </c>
      <c r="E30" s="16" t="s">
        <v>44</v>
      </c>
      <c r="F30" s="14">
        <f>+SUMIFS('Cuadro 3 (columna D, filtrar H)'!$D:$D,'Cuadro 3 (columna D, filtrar H)'!$A:$A,Resumen!$E30)</f>
        <v>7.21</v>
      </c>
      <c r="H30" s="17" t="s">
        <v>69</v>
      </c>
      <c r="I30" s="14">
        <f>+SUMIFS('Cuadro 7 (columna D, filtrar H)'!$G:$G,'Cuadro 7 (columna D, filtrar H)'!$A:$A,Resumen!$H30)</f>
        <v>2565</v>
      </c>
      <c r="K30" s="16" t="s">
        <v>53</v>
      </c>
      <c r="L30" s="22" t="s">
        <v>16</v>
      </c>
      <c r="M30" s="5">
        <f>+SUMIFS('Cuadro 4 (columna D, filtrar H)'!$D:$D,'Cuadro 4 (columna D, filtrar H)'!$A:$A,Resumen!$K30,'Cuadro 4 (columna D, filtrar H)'!$O:$O,Resumen!$L30)</f>
        <v>1.81</v>
      </c>
      <c r="O30" s="9" t="s">
        <v>236</v>
      </c>
      <c r="P30" s="6">
        <f t="shared" si="5"/>
        <v>1.8312598675475896E-5</v>
      </c>
      <c r="AA30" s="9" t="s">
        <v>253</v>
      </c>
      <c r="AB30">
        <f>+VLOOKUP($AA30,'Cuadro 22 (D, filtrar H)'!$A:$C,3,FALSE)</f>
        <v>0.2</v>
      </c>
      <c r="AC30" s="6">
        <f t="shared" si="0"/>
        <v>5.2321710501359711E-6</v>
      </c>
      <c r="AE30" s="9" t="s">
        <v>253</v>
      </c>
      <c r="AF30" s="70">
        <f>+SUMIFS('Cuadro 27 y 28 (CP, filtrar CV)'!$F:$F,'Cuadro 27 y 28 (CP, filtrar CV)'!$A:$A,Resumen!$AE30,'Cuadro 27 y 28 (CP, filtrar CV)'!$J:$J,Resumen!AF$2,'Cuadro 27 y 28 (CP, filtrar CV)'!$K:$K,"SI")+SUMIFS('Cuadro 27 y 28 (CP, filtrar CV)'!$F:$F,'Cuadro 27 y 28 (CP, filtrar CV)'!$D:$D,Resumen!$AE30,'Cuadro 27 y 28 (CP, filtrar CV)'!$J:$J,Resumen!AG$2,'Cuadro 27 y 28 (CP, filtrar CV)'!$K:$K,"SI")</f>
        <v>7.91</v>
      </c>
      <c r="AG30" s="70">
        <f>+SUMIFS('Cuadro 27 y 28 (CP, filtrar CV)'!$F:$F,'Cuadro 27 y 28 (CP, filtrar CV)'!$A:$A,Resumen!$AE30,'Cuadro 27 y 28 (CP, filtrar CV)'!$J:$J,Resumen!AG$2,'Cuadro 27 y 28 (CP, filtrar CV)'!$K:$K,"SI")+SUMIFS('Cuadro 27 y 28 (CP, filtrar CV)'!$F:$F,'Cuadro 27 y 28 (CP, filtrar CV)'!$D:$D,Resumen!$AE30,'Cuadro 27 y 28 (CP, filtrar CV)'!$J:$J,Resumen!AF$2,'Cuadro 27 y 28 (CP, filtrar CV)'!$K:$K,"SI")</f>
        <v>7.27</v>
      </c>
      <c r="AH30" s="70">
        <f t="shared" si="2"/>
        <v>0.64000000000000057</v>
      </c>
      <c r="AI30" s="69">
        <f t="shared" si="1"/>
        <v>1.6742947360435122E-5</v>
      </c>
    </row>
    <row r="31" spans="1:35" x14ac:dyDescent="0.25">
      <c r="E31" s="16" t="s">
        <v>50</v>
      </c>
      <c r="F31" s="14">
        <f>+SUMIFS('Cuadro 3 (columna D, filtrar H)'!$D:$D,'Cuadro 3 (columna D, filtrar H)'!$A:$A,Resumen!$E31)</f>
        <v>0.01</v>
      </c>
      <c r="K31" s="25" t="s">
        <v>208</v>
      </c>
      <c r="L31" s="22"/>
      <c r="M31" s="5"/>
      <c r="O31" s="8" t="s">
        <v>237</v>
      </c>
      <c r="P31" s="6">
        <f t="shared" si="5"/>
        <v>0</v>
      </c>
      <c r="R31" s="4"/>
      <c r="S31" s="6"/>
      <c r="AA31" s="9" t="s">
        <v>254</v>
      </c>
      <c r="AB31">
        <f>+VLOOKUP($AA31,'Cuadro 22 (D, filtrar H)'!$A:$C,3,FALSE)</f>
        <v>0.34</v>
      </c>
      <c r="AC31" s="6">
        <f t="shared" si="0"/>
        <v>8.8946907852311507E-6</v>
      </c>
      <c r="AE31" s="9" t="s">
        <v>254</v>
      </c>
      <c r="AF31" s="70">
        <f>+SUMIFS('Cuadro 27 y 28 (CP, filtrar CV)'!$F:$F,'Cuadro 27 y 28 (CP, filtrar CV)'!$A:$A,Resumen!$AE31,'Cuadro 27 y 28 (CP, filtrar CV)'!$J:$J,Resumen!AF$2,'Cuadro 27 y 28 (CP, filtrar CV)'!$K:$K,"SI")+SUMIFS('Cuadro 27 y 28 (CP, filtrar CV)'!$F:$F,'Cuadro 27 y 28 (CP, filtrar CV)'!$D:$D,Resumen!$AE31,'Cuadro 27 y 28 (CP, filtrar CV)'!$J:$J,Resumen!AG$2,'Cuadro 27 y 28 (CP, filtrar CV)'!$K:$K,"SI")</f>
        <v>5.56</v>
      </c>
      <c r="AG31" s="70">
        <f>+SUMIFS('Cuadro 27 y 28 (CP, filtrar CV)'!$F:$F,'Cuadro 27 y 28 (CP, filtrar CV)'!$A:$A,Resumen!$AE31,'Cuadro 27 y 28 (CP, filtrar CV)'!$J:$J,Resumen!AG$2,'Cuadro 27 y 28 (CP, filtrar CV)'!$K:$K,"SI")+SUMIFS('Cuadro 27 y 28 (CP, filtrar CV)'!$F:$F,'Cuadro 27 y 28 (CP, filtrar CV)'!$D:$D,Resumen!$AE31,'Cuadro 27 y 28 (CP, filtrar CV)'!$J:$J,Resumen!AF$2,'Cuadro 27 y 28 (CP, filtrar CV)'!$K:$K,"SI")</f>
        <v>5</v>
      </c>
      <c r="AH31" s="70">
        <f t="shared" si="2"/>
        <v>0.55999999999999961</v>
      </c>
      <c r="AI31" s="69">
        <f t="shared" si="1"/>
        <v>1.4650078940380708E-5</v>
      </c>
    </row>
    <row r="32" spans="1:35" ht="13.5" customHeight="1" x14ac:dyDescent="0.25">
      <c r="A32" s="2">
        <v>1</v>
      </c>
      <c r="B32" s="3" t="s">
        <v>166</v>
      </c>
      <c r="E32" s="17" t="s">
        <v>13</v>
      </c>
      <c r="F32" s="14">
        <f>+SUMIFS('Cuadro 3 (columna D, filtrar H)'!$D:$D,'Cuadro 3 (columna D, filtrar H)'!$A:$A,Resumen!$E32)</f>
        <v>8.16</v>
      </c>
      <c r="H32" s="2">
        <v>1</v>
      </c>
      <c r="I32" s="3" t="s">
        <v>76</v>
      </c>
      <c r="K32" s="16" t="s">
        <v>28</v>
      </c>
      <c r="L32" s="22" t="s">
        <v>73</v>
      </c>
      <c r="M32" s="5">
        <f>+SUMIFS('Cuadro 4 (columna D, filtrar H)'!$D:$D,'Cuadro 4 (columna D, filtrar H)'!$A:$A,Resumen!$K32,'Cuadro 4 (columna D, filtrar H)'!$O:$O,Resumen!$L32)</f>
        <v>0</v>
      </c>
      <c r="O32" s="9" t="s">
        <v>238</v>
      </c>
      <c r="P32" s="6">
        <f t="shared" si="5"/>
        <v>8.3714736802175541E-6</v>
      </c>
      <c r="R32" s="4"/>
      <c r="S32" s="6"/>
      <c r="AA32" s="9" t="s">
        <v>229</v>
      </c>
      <c r="AB32">
        <f>+VLOOKUP($AA32,'Cuadro 22 (D, filtrar H)'!$A:$C,3,FALSE)</f>
        <v>706.35</v>
      </c>
      <c r="AC32" s="6">
        <f t="shared" si="0"/>
        <v>1.8478720106317716E-2</v>
      </c>
      <c r="AE32" s="9" t="s">
        <v>229</v>
      </c>
      <c r="AF32" s="70">
        <f>+SUMIFS('Cuadro 27 y 28 (CP, filtrar CV)'!$F:$F,'Cuadro 27 y 28 (CP, filtrar CV)'!$A:$A,Resumen!$AE32,'Cuadro 27 y 28 (CP, filtrar CV)'!$J:$J,Resumen!AF$2,'Cuadro 27 y 28 (CP, filtrar CV)'!$K:$K,"SI")+SUMIFS('Cuadro 27 y 28 (CP, filtrar CV)'!$F:$F,'Cuadro 27 y 28 (CP, filtrar CV)'!$D:$D,Resumen!$AE32,'Cuadro 27 y 28 (CP, filtrar CV)'!$J:$J,Resumen!AG$2,'Cuadro 27 y 28 (CP, filtrar CV)'!$K:$K,"SI")</f>
        <v>415.95</v>
      </c>
      <c r="AG32" s="70">
        <f>+SUMIFS('Cuadro 27 y 28 (CP, filtrar CV)'!$F:$F,'Cuadro 27 y 28 (CP, filtrar CV)'!$A:$A,Resumen!$AE32,'Cuadro 27 y 28 (CP, filtrar CV)'!$J:$J,Resumen!AG$2,'Cuadro 27 y 28 (CP, filtrar CV)'!$K:$K,"SI")+SUMIFS('Cuadro 27 y 28 (CP, filtrar CV)'!$F:$F,'Cuadro 27 y 28 (CP, filtrar CV)'!$D:$D,Resumen!$AE32,'Cuadro 27 y 28 (CP, filtrar CV)'!$J:$J,Resumen!AF$2,'Cuadro 27 y 28 (CP, filtrar CV)'!$K:$K,"SI")</f>
        <v>1091.3599999999999</v>
      </c>
      <c r="AH32" s="70">
        <f t="shared" si="2"/>
        <v>-675.40999999999985</v>
      </c>
      <c r="AI32" s="69">
        <f t="shared" si="1"/>
        <v>-1.7669303244861677E-2</v>
      </c>
    </row>
    <row r="33" spans="1:35" ht="13.5" customHeight="1" x14ac:dyDescent="0.25">
      <c r="A33" s="2">
        <v>2</v>
      </c>
      <c r="B33" s="3" t="s">
        <v>167</v>
      </c>
      <c r="E33" s="16" t="s">
        <v>108</v>
      </c>
      <c r="F33" s="14">
        <f>+SUMIFS('Cuadro 3 (columna D, filtrar H)'!$D:$D,'Cuadro 3 (columna D, filtrar H)'!$A:$A,Resumen!$E33)</f>
        <v>0</v>
      </c>
      <c r="H33" s="2" t="s">
        <v>75</v>
      </c>
      <c r="I33" s="3" t="s">
        <v>77</v>
      </c>
      <c r="K33" s="16" t="s">
        <v>28</v>
      </c>
      <c r="L33" s="22" t="s">
        <v>20</v>
      </c>
      <c r="M33" s="5">
        <f>+SUMIFS('Cuadro 4 (columna D, filtrar H)'!$D:$D,'Cuadro 4 (columna D, filtrar H)'!$A:$A,Resumen!$K33,'Cuadro 4 (columna D, filtrar H)'!$O:$O,Resumen!$L33)</f>
        <v>0.01</v>
      </c>
      <c r="O33" s="8" t="s">
        <v>239</v>
      </c>
      <c r="P33" s="6">
        <f t="shared" si="5"/>
        <v>2.6160855250679856E-6</v>
      </c>
      <c r="AA33" s="9" t="s">
        <v>255</v>
      </c>
      <c r="AB33">
        <f>+VLOOKUP($AA33,'Cuadro 22 (D, filtrar H)'!$A:$C,3,FALSE)</f>
        <v>0.23</v>
      </c>
      <c r="AC33" s="6">
        <f t="shared" si="0"/>
        <v>6.0169967076563669E-6</v>
      </c>
      <c r="AE33" s="9" t="s">
        <v>255</v>
      </c>
      <c r="AF33" s="70">
        <f>+SUMIFS('Cuadro 27 y 28 (CP, filtrar CV)'!$F:$F,'Cuadro 27 y 28 (CP, filtrar CV)'!$A:$A,Resumen!$AE33,'Cuadro 27 y 28 (CP, filtrar CV)'!$J:$J,Resumen!AF$2,'Cuadro 27 y 28 (CP, filtrar CV)'!$K:$K,"SI")+SUMIFS('Cuadro 27 y 28 (CP, filtrar CV)'!$F:$F,'Cuadro 27 y 28 (CP, filtrar CV)'!$D:$D,Resumen!$AE33,'Cuadro 27 y 28 (CP, filtrar CV)'!$J:$J,Resumen!AG$2,'Cuadro 27 y 28 (CP, filtrar CV)'!$K:$K,"SI")</f>
        <v>116.99</v>
      </c>
      <c r="AG33" s="70">
        <f>+SUMIFS('Cuadro 27 y 28 (CP, filtrar CV)'!$F:$F,'Cuadro 27 y 28 (CP, filtrar CV)'!$A:$A,Resumen!$AE33,'Cuadro 27 y 28 (CP, filtrar CV)'!$J:$J,Resumen!AG$2,'Cuadro 27 y 28 (CP, filtrar CV)'!$K:$K,"SI")+SUMIFS('Cuadro 27 y 28 (CP, filtrar CV)'!$F:$F,'Cuadro 27 y 28 (CP, filtrar CV)'!$D:$D,Resumen!$AE33,'Cuadro 27 y 28 (CP, filtrar CV)'!$J:$J,Resumen!AF$2,'Cuadro 27 y 28 (CP, filtrar CV)'!$K:$K,"SI")</f>
        <v>73.180000000000007</v>
      </c>
      <c r="AH33" s="70">
        <f t="shared" si="2"/>
        <v>43.809999999999988</v>
      </c>
      <c r="AI33" s="69">
        <f t="shared" si="1"/>
        <v>1.146107068532284E-3</v>
      </c>
    </row>
    <row r="34" spans="1:35" ht="13.5" customHeight="1" x14ac:dyDescent="0.25">
      <c r="A34" s="2">
        <v>3</v>
      </c>
      <c r="B34" s="3" t="s">
        <v>168</v>
      </c>
      <c r="E34" s="16" t="s">
        <v>109</v>
      </c>
      <c r="F34" s="14">
        <f>+SUMIFS('Cuadro 3 (columna D, filtrar H)'!$D:$D,'Cuadro 3 (columna D, filtrar H)'!$A:$A,Resumen!$E34)</f>
        <v>0</v>
      </c>
      <c r="H34" s="2" t="s">
        <v>22</v>
      </c>
      <c r="I34" s="3" t="s">
        <v>23</v>
      </c>
      <c r="K34" s="16" t="s">
        <v>28</v>
      </c>
      <c r="L34" s="22" t="s">
        <v>18</v>
      </c>
      <c r="M34" s="5">
        <f>+SUMIFS('Cuadro 4 (columna D, filtrar H)'!$D:$D,'Cuadro 4 (columna D, filtrar H)'!$A:$A,Resumen!$K34,'Cuadro 4 (columna D, filtrar H)'!$O:$O,Resumen!$L34)</f>
        <v>0.01</v>
      </c>
      <c r="O34" s="9" t="s">
        <v>240</v>
      </c>
      <c r="P34" s="6">
        <f t="shared" si="5"/>
        <v>-1.517329604539431E-5</v>
      </c>
      <c r="AA34" s="8" t="s">
        <v>256</v>
      </c>
      <c r="AB34">
        <f>+VLOOKUP($AA34,'Cuadro 22 (D, filtrar H)'!$A:$C,3,FALSE)</f>
        <v>0.01</v>
      </c>
      <c r="AC34" s="6">
        <f t="shared" si="0"/>
        <v>2.6160855250679851E-7</v>
      </c>
      <c r="AE34" s="8" t="s">
        <v>256</v>
      </c>
      <c r="AF34" s="70">
        <f>+SUMIFS('Cuadro 27 y 28 (CP, filtrar CV)'!$F:$F,'Cuadro 27 y 28 (CP, filtrar CV)'!$A:$A,Resumen!$AE34,'Cuadro 27 y 28 (CP, filtrar CV)'!$J:$J,Resumen!AF$2,'Cuadro 27 y 28 (CP, filtrar CV)'!$K:$K,"SI")+SUMIFS('Cuadro 27 y 28 (CP, filtrar CV)'!$F:$F,'Cuadro 27 y 28 (CP, filtrar CV)'!$D:$D,Resumen!$AE34,'Cuadro 27 y 28 (CP, filtrar CV)'!$J:$J,Resumen!AG$2,'Cuadro 27 y 28 (CP, filtrar CV)'!$K:$K,"SI")</f>
        <v>0.3</v>
      </c>
      <c r="AG34" s="70">
        <f>+SUMIFS('Cuadro 27 y 28 (CP, filtrar CV)'!$F:$F,'Cuadro 27 y 28 (CP, filtrar CV)'!$A:$A,Resumen!$AE34,'Cuadro 27 y 28 (CP, filtrar CV)'!$J:$J,Resumen!AG$2,'Cuadro 27 y 28 (CP, filtrar CV)'!$K:$K,"SI")+SUMIFS('Cuadro 27 y 28 (CP, filtrar CV)'!$F:$F,'Cuadro 27 y 28 (CP, filtrar CV)'!$D:$D,Resumen!$AE34,'Cuadro 27 y 28 (CP, filtrar CV)'!$J:$J,Resumen!AF$2,'Cuadro 27 y 28 (CP, filtrar CV)'!$K:$K,"SI")</f>
        <v>0.3</v>
      </c>
      <c r="AH34" s="70">
        <f t="shared" si="2"/>
        <v>0</v>
      </c>
      <c r="AI34" s="69">
        <f t="shared" si="1"/>
        <v>0</v>
      </c>
    </row>
    <row r="35" spans="1:35" ht="13.5" customHeight="1" x14ac:dyDescent="0.25">
      <c r="E35" s="16" t="s">
        <v>110</v>
      </c>
      <c r="F35" s="14">
        <f>+SUMIFS('Cuadro 3 (columna D, filtrar H)'!$D:$D,'Cuadro 3 (columna D, filtrar H)'!$A:$A,Resumen!$E35)</f>
        <v>0.2</v>
      </c>
      <c r="H35" s="2" t="s">
        <v>24</v>
      </c>
      <c r="I35" s="3" t="s">
        <v>25</v>
      </c>
      <c r="K35" s="16" t="s">
        <v>28</v>
      </c>
      <c r="L35" s="22" t="s">
        <v>17</v>
      </c>
      <c r="M35" s="5">
        <f>+SUMIFS('Cuadro 4 (columna D, filtrar H)'!$D:$D,'Cuadro 4 (columna D, filtrar H)'!$A:$A,Resumen!$K35,'Cuadro 4 (columna D, filtrar H)'!$O:$O,Resumen!$L35)</f>
        <v>0.22</v>
      </c>
      <c r="O35" s="8" t="s">
        <v>241</v>
      </c>
      <c r="P35" s="6">
        <f t="shared" si="5"/>
        <v>5.2321710501359711E-6</v>
      </c>
      <c r="AA35" s="9" t="s">
        <v>257</v>
      </c>
      <c r="AB35">
        <f>+VLOOKUP($AA35,'Cuadro 22 (D, filtrar H)'!$A:$C,3,FALSE)</f>
        <v>0</v>
      </c>
      <c r="AC35" s="6">
        <f t="shared" si="0"/>
        <v>0</v>
      </c>
      <c r="AE35" s="9" t="s">
        <v>257</v>
      </c>
      <c r="AF35" s="70">
        <f>+SUMIFS('Cuadro 27 y 28 (CP, filtrar CV)'!$F:$F,'Cuadro 27 y 28 (CP, filtrar CV)'!$A:$A,Resumen!$AE35,'Cuadro 27 y 28 (CP, filtrar CV)'!$J:$J,Resumen!AF$2,'Cuadro 27 y 28 (CP, filtrar CV)'!$K:$K,"SI")+SUMIFS('Cuadro 27 y 28 (CP, filtrar CV)'!$F:$F,'Cuadro 27 y 28 (CP, filtrar CV)'!$D:$D,Resumen!$AE35,'Cuadro 27 y 28 (CP, filtrar CV)'!$J:$J,Resumen!AG$2,'Cuadro 27 y 28 (CP, filtrar CV)'!$K:$K,"SI")</f>
        <v>0.25</v>
      </c>
      <c r="AG35" s="70">
        <f>+SUMIFS('Cuadro 27 y 28 (CP, filtrar CV)'!$F:$F,'Cuadro 27 y 28 (CP, filtrar CV)'!$A:$A,Resumen!$AE35,'Cuadro 27 y 28 (CP, filtrar CV)'!$J:$J,Resumen!AG$2,'Cuadro 27 y 28 (CP, filtrar CV)'!$K:$K,"SI")+SUMIFS('Cuadro 27 y 28 (CP, filtrar CV)'!$F:$F,'Cuadro 27 y 28 (CP, filtrar CV)'!$D:$D,Resumen!$AE35,'Cuadro 27 y 28 (CP, filtrar CV)'!$J:$J,Resumen!AF$2,'Cuadro 27 y 28 (CP, filtrar CV)'!$K:$K,"SI")</f>
        <v>0</v>
      </c>
      <c r="AH35" s="70">
        <f t="shared" si="2"/>
        <v>0.25</v>
      </c>
      <c r="AI35" s="69">
        <f t="shared" si="1"/>
        <v>6.5402138126699635E-6</v>
      </c>
    </row>
    <row r="36" spans="1:35" ht="13.5" customHeight="1" x14ac:dyDescent="0.25">
      <c r="E36" s="16" t="s">
        <v>111</v>
      </c>
      <c r="F36" s="14">
        <f>+SUMIFS('Cuadro 3 (columna D, filtrar H)'!$D:$D,'Cuadro 3 (columna D, filtrar H)'!$A:$A,Resumen!$E36)</f>
        <v>0</v>
      </c>
      <c r="H36" s="2" t="s">
        <v>26</v>
      </c>
      <c r="I36" s="3" t="s">
        <v>27</v>
      </c>
      <c r="K36" s="16" t="s">
        <v>48</v>
      </c>
      <c r="L36" s="22" t="s">
        <v>72</v>
      </c>
      <c r="M36" s="5">
        <f>+SUMIFS('Cuadro 4 (columna D, filtrar H)'!$D:$D,'Cuadro 4 (columna D, filtrar H)'!$A:$A,Resumen!$K36,'Cuadro 4 (columna D, filtrar H)'!$O:$O,Resumen!$L36)</f>
        <v>0</v>
      </c>
      <c r="O36" s="9" t="s">
        <v>242</v>
      </c>
      <c r="P36" s="6">
        <f t="shared" si="5"/>
        <v>5.5984230236454892E-5</v>
      </c>
      <c r="AA36" s="9" t="s">
        <v>265</v>
      </c>
      <c r="AB36">
        <f>+VLOOKUP($AA36,'Cuadro 22 (D, filtrar H)'!$A:$C,3,FALSE)</f>
        <v>0</v>
      </c>
      <c r="AC36" s="6">
        <f t="shared" si="0"/>
        <v>0</v>
      </c>
      <c r="AF36" s="68"/>
      <c r="AG36" s="65" t="s">
        <v>264</v>
      </c>
      <c r="AH36" s="71">
        <f>+SUM(AH3:AH35)</f>
        <v>4.9737991503207013E-13</v>
      </c>
      <c r="AI36" s="72">
        <f t="shared" si="1"/>
        <v>1.3011883961749431E-17</v>
      </c>
    </row>
    <row r="37" spans="1:35" ht="13.5" customHeight="1" x14ac:dyDescent="0.25">
      <c r="E37" s="16" t="s">
        <v>112</v>
      </c>
      <c r="F37" s="14">
        <f>+SUMIFS('Cuadro 3 (columna D, filtrar H)'!$D:$D,'Cuadro 3 (columna D, filtrar H)'!$A:$A,Resumen!$E37)</f>
        <v>0</v>
      </c>
      <c r="H37" s="2" t="s">
        <v>60</v>
      </c>
      <c r="I37" s="3" t="s">
        <v>61</v>
      </c>
      <c r="K37" s="16" t="s">
        <v>48</v>
      </c>
      <c r="L37" s="22" t="s">
        <v>19</v>
      </c>
      <c r="M37" s="5">
        <f>+SUMIFS('Cuadro 4 (columna D, filtrar H)'!$D:$D,'Cuadro 4 (columna D, filtrar H)'!$A:$A,Resumen!$K37,'Cuadro 4 (columna D, filtrar H)'!$O:$O,Resumen!$L37)</f>
        <v>0.01</v>
      </c>
      <c r="O37" s="8" t="s">
        <v>230</v>
      </c>
      <c r="P37" s="6">
        <f t="shared" si="5"/>
        <v>8.5038476077859901E-3</v>
      </c>
      <c r="Q37" s="101"/>
      <c r="R37" s="55"/>
      <c r="AA37" s="73" t="s">
        <v>266</v>
      </c>
      <c r="AB37">
        <f>+VLOOKUP($AA37,'Cuadro 22 (D, filtrar H)'!$A:$C,3,FALSE)</f>
        <v>4081.42</v>
      </c>
      <c r="AC37" s="6">
        <f t="shared" si="0"/>
        <v>0.10677343783722977</v>
      </c>
    </row>
    <row r="38" spans="1:35" ht="13.5" customHeight="1" x14ac:dyDescent="0.25">
      <c r="E38" s="17" t="s">
        <v>79</v>
      </c>
      <c r="F38" s="14">
        <f>+SUMIFS('Cuadro 3 (columna D, filtrar H)'!$D:$D,'Cuadro 3 (columna D, filtrar H)'!$A:$A,Resumen!$E38)</f>
        <v>0.21</v>
      </c>
      <c r="H38" s="2" t="s">
        <v>28</v>
      </c>
      <c r="I38" s="3" t="s">
        <v>29</v>
      </c>
      <c r="K38" s="16" t="s">
        <v>48</v>
      </c>
      <c r="L38" s="22" t="s">
        <v>74</v>
      </c>
      <c r="M38" s="5">
        <f>+SUMIFS('Cuadro 4 (columna D, filtrar H)'!$D:$D,'Cuadro 4 (columna D, filtrar H)'!$A:$A,Resumen!$K38,'Cuadro 4 (columna D, filtrar H)'!$O:$O,Resumen!$L38)</f>
        <v>0.48</v>
      </c>
      <c r="O38" s="9" t="s">
        <v>243</v>
      </c>
      <c r="P38" s="6">
        <f t="shared" si="5"/>
        <v>-4.7089539451223643E-6</v>
      </c>
      <c r="AA38" s="73" t="s">
        <v>268</v>
      </c>
      <c r="AB38">
        <f>+SUM(AB3:AB36)</f>
        <v>4081.4500000000007</v>
      </c>
    </row>
    <row r="39" spans="1:35" ht="13.5" customHeight="1" x14ac:dyDescent="0.25">
      <c r="E39" s="67" t="s">
        <v>107</v>
      </c>
      <c r="F39" s="14">
        <f>+SUMIFS('Cuadro 3 (columna D, filtrar H)'!$D:$D,'Cuadro 3 (columna D, filtrar H)'!$A:$A,Resumen!$E39)</f>
        <v>0</v>
      </c>
      <c r="H39" s="2" t="s">
        <v>30</v>
      </c>
      <c r="I39" s="3" t="s">
        <v>31</v>
      </c>
      <c r="K39" s="16" t="s">
        <v>48</v>
      </c>
      <c r="L39" s="22" t="s">
        <v>21</v>
      </c>
      <c r="M39" s="5">
        <f>+SUMIFS('Cuadro 4 (columna D, filtrar H)'!$D:$D,'Cuadro 4 (columna D, filtrar H)'!$A:$A,Resumen!$K39,'Cuadro 4 (columna D, filtrar H)'!$O:$O,Resumen!$L39)</f>
        <v>0</v>
      </c>
      <c r="O39" s="8" t="s">
        <v>244</v>
      </c>
      <c r="P39" s="6">
        <f t="shared" si="5"/>
        <v>2.9253068341310211E-3</v>
      </c>
      <c r="AB39" s="5">
        <f>+C19/100*P18</f>
        <v>4082.43534</v>
      </c>
      <c r="AC39" s="5"/>
    </row>
    <row r="40" spans="1:35" ht="13.5" customHeight="1" x14ac:dyDescent="0.25">
      <c r="E40" s="16" t="s">
        <v>113</v>
      </c>
      <c r="F40" s="14">
        <f>+SUMIFS('Cuadro 3 (columna D, filtrar H)'!$D:$D,'Cuadro 3 (columna D, filtrar H)'!$A:$A,Resumen!$E40)</f>
        <v>0</v>
      </c>
      <c r="H40" s="2" t="s">
        <v>71</v>
      </c>
      <c r="I40" s="3" t="s">
        <v>78</v>
      </c>
      <c r="K40" s="16" t="s">
        <v>48</v>
      </c>
      <c r="L40" s="22" t="s">
        <v>20</v>
      </c>
      <c r="M40" s="5">
        <f>+SUMIFS('Cuadro 4 (columna D, filtrar H)'!$D:$D,'Cuadro 4 (columna D, filtrar H)'!$A:$A,Resumen!$K40,'Cuadro 4 (columna D, filtrar H)'!$O:$O,Resumen!$L40)</f>
        <v>1.63</v>
      </c>
      <c r="O40" s="9" t="s">
        <v>245</v>
      </c>
      <c r="P40" s="6">
        <f t="shared" si="5"/>
        <v>0</v>
      </c>
    </row>
    <row r="41" spans="1:35" ht="13.5" customHeight="1" x14ac:dyDescent="0.25">
      <c r="E41" s="16" t="s">
        <v>28</v>
      </c>
      <c r="F41" s="14">
        <f>+SUMIFS('Cuadro 3 (columna D, filtrar H)'!$D:$D,'Cuadro 3 (columna D, filtrar H)'!$A:$A,Resumen!$E41)</f>
        <v>0.24</v>
      </c>
      <c r="H41" s="2" t="s">
        <v>32</v>
      </c>
      <c r="I41" s="3" t="s">
        <v>33</v>
      </c>
      <c r="K41" s="16" t="s">
        <v>48</v>
      </c>
      <c r="L41" s="22" t="s">
        <v>17</v>
      </c>
      <c r="M41" s="5">
        <f>+SUMIFS('Cuadro 4 (columna D, filtrar H)'!$D:$D,'Cuadro 4 (columna D, filtrar H)'!$A:$A,Resumen!$K41,'Cuadro 4 (columna D, filtrar H)'!$O:$O,Resumen!$L41)</f>
        <v>2.91</v>
      </c>
      <c r="O41" s="8" t="s">
        <v>246</v>
      </c>
      <c r="P41" s="6">
        <f t="shared" si="5"/>
        <v>3.9450569718025219E-4</v>
      </c>
    </row>
    <row r="42" spans="1:35" ht="13.5" customHeight="1" x14ac:dyDescent="0.25">
      <c r="E42" s="16" t="s">
        <v>114</v>
      </c>
      <c r="F42" s="14">
        <f>+SUMIFS('Cuadro 3 (columna D, filtrar H)'!$D:$D,'Cuadro 3 (columna D, filtrar H)'!$A:$A,Resumen!$E42)</f>
        <v>0</v>
      </c>
      <c r="H42" s="2" t="s">
        <v>34</v>
      </c>
      <c r="I42" s="3" t="s">
        <v>35</v>
      </c>
      <c r="K42" s="16" t="s">
        <v>57</v>
      </c>
      <c r="L42" s="22" t="s">
        <v>17</v>
      </c>
      <c r="M42" s="5">
        <f>+SUMIFS('Cuadro 4 (columna D, filtrar H)'!$D:$D,'Cuadro 4 (columna D, filtrar H)'!$A:$A,Resumen!$K42,'Cuadro 4 (columna D, filtrar H)'!$O:$O,Resumen!$L42)</f>
        <v>0.12</v>
      </c>
      <c r="O42" s="9" t="s">
        <v>247</v>
      </c>
      <c r="P42" s="6">
        <f t="shared" si="5"/>
        <v>1.3342036177846726E-5</v>
      </c>
    </row>
    <row r="43" spans="1:35" ht="13.5" customHeight="1" x14ac:dyDescent="0.25">
      <c r="E43" s="16" t="s">
        <v>115</v>
      </c>
      <c r="F43" s="14">
        <f>+SUMIFS('Cuadro 3 (columna D, filtrar H)'!$D:$D,'Cuadro 3 (columna D, filtrar H)'!$A:$A,Resumen!$E43)</f>
        <v>0</v>
      </c>
      <c r="H43" s="2" t="s">
        <v>36</v>
      </c>
      <c r="I43" s="3" t="s">
        <v>37</v>
      </c>
      <c r="O43" s="8" t="s">
        <v>248</v>
      </c>
      <c r="P43" s="6">
        <f t="shared" si="5"/>
        <v>2.6160855250679856E-6</v>
      </c>
    </row>
    <row r="44" spans="1:35" ht="13.5" customHeight="1" x14ac:dyDescent="0.25">
      <c r="E44" s="16" t="s">
        <v>116</v>
      </c>
      <c r="F44" s="14">
        <f>+SUMIFS('Cuadro 3 (columna D, filtrar H)'!$D:$D,'Cuadro 3 (columna D, filtrar H)'!$A:$A,Resumen!$E44)</f>
        <v>0.33</v>
      </c>
      <c r="H44" s="2" t="s">
        <v>38</v>
      </c>
      <c r="I44" s="3" t="s">
        <v>39</v>
      </c>
      <c r="M44" s="58"/>
      <c r="O44" s="9" t="s">
        <v>228</v>
      </c>
      <c r="P44" s="6">
        <f t="shared" si="5"/>
        <v>5.4728509184422223E-4</v>
      </c>
    </row>
    <row r="45" spans="1:35" ht="13.5" customHeight="1" x14ac:dyDescent="0.25">
      <c r="E45" s="16" t="s">
        <v>117</v>
      </c>
      <c r="F45" s="14">
        <f>+SUMIFS('Cuadro 3 (columna D, filtrar H)'!$D:$D,'Cuadro 3 (columna D, filtrar H)'!$A:$A,Resumen!$E45)</f>
        <v>0</v>
      </c>
      <c r="H45" s="2" t="s">
        <v>40</v>
      </c>
      <c r="I45" s="3" t="s">
        <v>41</v>
      </c>
      <c r="O45" s="8" t="s">
        <v>249</v>
      </c>
      <c r="P45" s="6">
        <f t="shared" si="5"/>
        <v>4.6304713793703346E-5</v>
      </c>
    </row>
    <row r="46" spans="1:35" ht="13.5" customHeight="1" x14ac:dyDescent="0.25">
      <c r="E46" s="16" t="s">
        <v>118</v>
      </c>
      <c r="F46" s="14">
        <f>+SUMIFS('Cuadro 3 (columna D, filtrar H)'!$D:$D,'Cuadro 3 (columna D, filtrar H)'!$A:$A,Resumen!$E46)</f>
        <v>0</v>
      </c>
      <c r="H46" s="2" t="s">
        <v>42</v>
      </c>
      <c r="I46" s="3" t="s">
        <v>43</v>
      </c>
      <c r="O46" s="9" t="s">
        <v>250</v>
      </c>
      <c r="P46" s="6">
        <f t="shared" si="5"/>
        <v>1.5958121702914709E-5</v>
      </c>
    </row>
    <row r="47" spans="1:35" ht="13.5" customHeight="1" x14ac:dyDescent="0.25">
      <c r="E47" s="16" t="s">
        <v>119</v>
      </c>
      <c r="F47" s="14">
        <f>+SUMIFS('Cuadro 3 (columna D, filtrar H)'!$D:$D,'Cuadro 3 (columna D, filtrar H)'!$A:$A,Resumen!$E47)</f>
        <v>2.64</v>
      </c>
      <c r="H47" s="2" t="s">
        <v>44</v>
      </c>
      <c r="I47" s="3" t="s">
        <v>45</v>
      </c>
      <c r="O47" s="8" t="s">
        <v>251</v>
      </c>
      <c r="P47" s="6">
        <f t="shared" si="5"/>
        <v>2.1713509858064277E-5</v>
      </c>
    </row>
    <row r="48" spans="1:35" ht="13.5" customHeight="1" x14ac:dyDescent="0.25">
      <c r="E48" s="16" t="s">
        <v>120</v>
      </c>
      <c r="F48" s="14">
        <f>+SUMIFS('Cuadro 3 (columna D, filtrar H)'!$D:$D,'Cuadro 3 (columna D, filtrar H)'!$A:$A,Resumen!$E48)</f>
        <v>0.03</v>
      </c>
      <c r="H48" s="2" t="s">
        <v>46</v>
      </c>
      <c r="I48" s="3" t="s">
        <v>47</v>
      </c>
      <c r="O48" s="8" t="s">
        <v>252</v>
      </c>
      <c r="P48" s="6">
        <f t="shared" si="5"/>
        <v>0</v>
      </c>
      <c r="S48" s="58"/>
    </row>
    <row r="49" spans="5:19" ht="13.5" customHeight="1" x14ac:dyDescent="0.25">
      <c r="E49" s="16" t="s">
        <v>48</v>
      </c>
      <c r="F49" s="14">
        <f>+SUMIFS('Cuadro 3 (columna D, filtrar H)'!$D:$D,'Cuadro 3 (columna D, filtrar H)'!$A:$A,Resumen!$E49)</f>
        <v>5.0199999999999996</v>
      </c>
      <c r="H49" s="2" t="s">
        <v>48</v>
      </c>
      <c r="I49" s="3" t="s">
        <v>49</v>
      </c>
      <c r="O49" s="9" t="s">
        <v>253</v>
      </c>
      <c r="P49" s="6">
        <f t="shared" si="5"/>
        <v>2.1975118410571095E-5</v>
      </c>
      <c r="S49" s="58"/>
    </row>
    <row r="50" spans="5:19" ht="13.5" customHeight="1" x14ac:dyDescent="0.25">
      <c r="E50" s="16" t="s">
        <v>121</v>
      </c>
      <c r="F50" s="14">
        <f>+SUMIFS('Cuadro 3 (columna D, filtrar H)'!$D:$D,'Cuadro 3 (columna D, filtrar H)'!$A:$A,Resumen!$E50)</f>
        <v>1.89</v>
      </c>
      <c r="H50" s="2" t="s">
        <v>51</v>
      </c>
      <c r="I50" s="3" t="s">
        <v>52</v>
      </c>
      <c r="O50" s="9" t="s">
        <v>254</v>
      </c>
      <c r="P50" s="6">
        <f t="shared" si="5"/>
        <v>2.3544769725611859E-5</v>
      </c>
    </row>
    <row r="51" spans="5:19" ht="13.5" customHeight="1" x14ac:dyDescent="0.25">
      <c r="E51" s="16" t="s">
        <v>122</v>
      </c>
      <c r="F51" s="14">
        <f>+SUMIFS('Cuadro 3 (columna D, filtrar H)'!$D:$D,'Cuadro 3 (columna D, filtrar H)'!$A:$A,Resumen!$E51)</f>
        <v>0.18</v>
      </c>
      <c r="H51" s="2" t="s">
        <v>53</v>
      </c>
      <c r="I51" s="3" t="s">
        <v>54</v>
      </c>
      <c r="O51" s="9" t="s">
        <v>229</v>
      </c>
      <c r="P51" s="6">
        <f t="shared" si="5"/>
        <v>8.0941686145603875E-4</v>
      </c>
    </row>
    <row r="52" spans="5:19" ht="13.5" customHeight="1" x14ac:dyDescent="0.25">
      <c r="E52" s="16" t="s">
        <v>123</v>
      </c>
      <c r="F52" s="14">
        <f>+SUMIFS('Cuadro 3 (columna D, filtrar H)'!$D:$D,'Cuadro 3 (columna D, filtrar H)'!$A:$A,Resumen!$E52)</f>
        <v>0</v>
      </c>
      <c r="H52" s="2" t="s">
        <v>55</v>
      </c>
      <c r="I52" s="3" t="s">
        <v>56</v>
      </c>
      <c r="O52" s="9" t="s">
        <v>255</v>
      </c>
      <c r="P52" s="6">
        <f t="shared" si="5"/>
        <v>1.1521240652399402E-3</v>
      </c>
    </row>
    <row r="53" spans="5:19" x14ac:dyDescent="0.25">
      <c r="E53" s="16" t="s">
        <v>57</v>
      </c>
      <c r="F53" s="14">
        <f>+SUMIFS('Cuadro 3 (columna D, filtrar H)'!$D:$D,'Cuadro 3 (columna D, filtrar H)'!$A:$A,Resumen!$E53)</f>
        <v>0.12</v>
      </c>
      <c r="O53" s="8" t="s">
        <v>256</v>
      </c>
      <c r="P53" s="6">
        <f t="shared" si="5"/>
        <v>2.6160855250679851E-7</v>
      </c>
    </row>
    <row r="54" spans="5:19" x14ac:dyDescent="0.25">
      <c r="E54" s="16" t="s">
        <v>124</v>
      </c>
      <c r="F54" s="14">
        <f>+SUMIFS('Cuadro 3 (columna D, filtrar H)'!$D:$D,'Cuadro 3 (columna D, filtrar H)'!$A:$A,Resumen!$E54)</f>
        <v>0.05</v>
      </c>
      <c r="O54" s="9" t="s">
        <v>257</v>
      </c>
      <c r="P54" s="6">
        <f t="shared" si="5"/>
        <v>6.5402138126699635E-6</v>
      </c>
    </row>
    <row r="55" spans="5:19" x14ac:dyDescent="0.25">
      <c r="E55" s="16" t="s">
        <v>125</v>
      </c>
      <c r="F55" s="14">
        <f>+SUMIFS('Cuadro 3 (columna D, filtrar H)'!$D:$D,'Cuadro 3 (columna D, filtrar H)'!$A:$A,Resumen!$E55)</f>
        <v>0.03</v>
      </c>
      <c r="O55" s="9" t="s">
        <v>265</v>
      </c>
      <c r="P55" s="6">
        <f t="shared" si="5"/>
        <v>0</v>
      </c>
    </row>
    <row r="56" spans="5:19" x14ac:dyDescent="0.25">
      <c r="E56" s="17" t="s">
        <v>15</v>
      </c>
      <c r="F56" s="14">
        <f>+SUMIFS('Cuadro 3 (columna D, filtrar H)'!$D:$D,'Cuadro 3 (columna D, filtrar H)'!$A:$A,Resumen!$E56)</f>
        <v>10.54</v>
      </c>
      <c r="O56" s="22" t="s">
        <v>70</v>
      </c>
      <c r="P56" s="6">
        <f t="shared" si="5"/>
        <v>1.5E-3</v>
      </c>
    </row>
    <row r="57" spans="5:19" x14ac:dyDescent="0.25">
      <c r="E57" s="16" t="s">
        <v>126</v>
      </c>
      <c r="F57" s="14">
        <f>+SUMIFS('Cuadro 3 (columna D, filtrar H)'!$D:$D,'Cuadro 3 (columna D, filtrar H)'!$A:$A,Resumen!$E57)</f>
        <v>0.02</v>
      </c>
      <c r="P57" s="55">
        <f>+SUM(P22:P56)</f>
        <v>0.99997422266288749</v>
      </c>
    </row>
    <row r="58" spans="5:19" x14ac:dyDescent="0.25">
      <c r="E58" s="16" t="s">
        <v>127</v>
      </c>
      <c r="F58" s="14">
        <f>+SUMIFS('Cuadro 3 (columna D, filtrar H)'!$D:$D,'Cuadro 3 (columna D, filtrar H)'!$A:$A,Resumen!$E58)</f>
        <v>0.14000000000000001</v>
      </c>
    </row>
    <row r="59" spans="5:19" x14ac:dyDescent="0.25">
      <c r="E59" s="16" t="s">
        <v>128</v>
      </c>
      <c r="F59" s="14">
        <f>+SUMIFS('Cuadro 3 (columna D, filtrar H)'!$D:$D,'Cuadro 3 (columna D, filtrar H)'!$A:$A,Resumen!$E59)</f>
        <v>0.01</v>
      </c>
    </row>
    <row r="60" spans="5:19" x14ac:dyDescent="0.25">
      <c r="E60" s="17" t="s">
        <v>80</v>
      </c>
      <c r="F60" s="14">
        <f>+SUMIFS('Cuadro 3 (columna D, filtrar H)'!$D:$D,'Cuadro 3 (columna D, filtrar H)'!$A:$A,Resumen!$E60)</f>
        <v>0.17</v>
      </c>
    </row>
    <row r="61" spans="5:19" x14ac:dyDescent="0.25">
      <c r="E61" s="17" t="s">
        <v>81</v>
      </c>
      <c r="F61" s="14">
        <f>+SUMIFS('Cuadro 3 (columna D, filtrar H)'!$D:$D,'Cuadro 3 (columna D, filtrar H)'!$A:$A,Resumen!$E61)</f>
        <v>0</v>
      </c>
    </row>
    <row r="62" spans="5:19" ht="13.5" customHeight="1" x14ac:dyDescent="0.25">
      <c r="E62" s="17" t="s">
        <v>82</v>
      </c>
      <c r="F62" s="14">
        <f>+SUMIFS('Cuadro 3 (columna D, filtrar H)'!$D:$D,'Cuadro 3 (columna D, filtrar H)'!$A:$A,Resumen!$E62)</f>
        <v>0</v>
      </c>
    </row>
    <row r="63" spans="5:19" ht="13.5" customHeight="1" x14ac:dyDescent="0.25"/>
    <row r="64" spans="5:19" ht="13.5" customHeight="1" x14ac:dyDescent="0.25">
      <c r="E64" s="2">
        <v>-1</v>
      </c>
      <c r="F64" s="3" t="s">
        <v>169</v>
      </c>
    </row>
    <row r="65" spans="5:16" ht="13.5" customHeight="1" x14ac:dyDescent="0.25">
      <c r="E65" s="2">
        <v>-2</v>
      </c>
      <c r="F65" s="3" t="s">
        <v>170</v>
      </c>
    </row>
    <row r="66" spans="5:16" ht="13.5" customHeight="1" x14ac:dyDescent="0.25">
      <c r="E66" s="2">
        <v>-3</v>
      </c>
      <c r="F66" s="3" t="s">
        <v>171</v>
      </c>
    </row>
    <row r="67" spans="5:16" ht="13.5" customHeight="1" x14ac:dyDescent="0.25">
      <c r="E67" s="2">
        <v>-4</v>
      </c>
      <c r="F67" s="3" t="s">
        <v>172</v>
      </c>
    </row>
    <row r="68" spans="5:16" ht="13.5" customHeight="1" x14ac:dyDescent="0.25">
      <c r="E68" s="2" t="s">
        <v>104</v>
      </c>
      <c r="F68" s="3" t="s">
        <v>173</v>
      </c>
      <c r="O68" s="14"/>
    </row>
    <row r="69" spans="5:16" ht="13.5" customHeight="1" x14ac:dyDescent="0.25">
      <c r="E69" s="2" t="s">
        <v>107</v>
      </c>
      <c r="F69" s="3" t="s">
        <v>174</v>
      </c>
      <c r="P69" s="14"/>
    </row>
    <row r="70" spans="5:16" ht="13.5" customHeight="1" x14ac:dyDescent="0.25">
      <c r="E70" s="2" t="s">
        <v>113</v>
      </c>
      <c r="F70" s="3" t="s">
        <v>175</v>
      </c>
    </row>
    <row r="71" spans="5:16" ht="13.5" customHeight="1" x14ac:dyDescent="0.25">
      <c r="E71" s="2" t="s">
        <v>75</v>
      </c>
      <c r="F71" s="3" t="s">
        <v>77</v>
      </c>
    </row>
    <row r="72" spans="5:16" ht="13.5" customHeight="1" x14ac:dyDescent="0.25">
      <c r="E72" s="2" t="s">
        <v>22</v>
      </c>
      <c r="F72" s="3" t="s">
        <v>23</v>
      </c>
    </row>
    <row r="73" spans="5:16" ht="13.5" customHeight="1" x14ac:dyDescent="0.25">
      <c r="E73" s="2" t="s">
        <v>24</v>
      </c>
      <c r="F73" s="3" t="s">
        <v>25</v>
      </c>
    </row>
    <row r="74" spans="5:16" ht="13.5" customHeight="1" x14ac:dyDescent="0.25">
      <c r="E74" s="2" t="s">
        <v>26</v>
      </c>
      <c r="F74" s="3" t="s">
        <v>27</v>
      </c>
    </row>
    <row r="75" spans="5:16" ht="13.5" customHeight="1" x14ac:dyDescent="0.25">
      <c r="E75" s="2" t="s">
        <v>60</v>
      </c>
      <c r="F75" s="3" t="s">
        <v>61</v>
      </c>
    </row>
    <row r="76" spans="5:16" ht="13.5" customHeight="1" x14ac:dyDescent="0.25">
      <c r="E76" s="2" t="s">
        <v>28</v>
      </c>
      <c r="F76" s="3" t="s">
        <v>29</v>
      </c>
    </row>
    <row r="77" spans="5:16" ht="13.5" customHeight="1" x14ac:dyDescent="0.25">
      <c r="E77" s="2" t="s">
        <v>30</v>
      </c>
      <c r="F77" s="3" t="s">
        <v>31</v>
      </c>
    </row>
    <row r="78" spans="5:16" ht="13.5" customHeight="1" x14ac:dyDescent="0.25">
      <c r="E78" s="2" t="s">
        <v>71</v>
      </c>
      <c r="F78" s="3" t="s">
        <v>78</v>
      </c>
    </row>
    <row r="79" spans="5:16" ht="13.5" customHeight="1" x14ac:dyDescent="0.25">
      <c r="E79" s="2" t="s">
        <v>32</v>
      </c>
      <c r="F79" s="3" t="s">
        <v>33</v>
      </c>
    </row>
    <row r="80" spans="5:16" ht="13.5" customHeight="1" x14ac:dyDescent="0.25">
      <c r="E80" s="2" t="s">
        <v>34</v>
      </c>
      <c r="F80" s="3" t="s">
        <v>35</v>
      </c>
    </row>
    <row r="81" spans="5:6" ht="13.5" customHeight="1" x14ac:dyDescent="0.25">
      <c r="E81" s="2" t="s">
        <v>36</v>
      </c>
      <c r="F81" s="3" t="s">
        <v>37</v>
      </c>
    </row>
    <row r="82" spans="5:6" ht="13.5" customHeight="1" x14ac:dyDescent="0.25">
      <c r="E82" s="2" t="s">
        <v>38</v>
      </c>
      <c r="F82" s="3" t="s">
        <v>39</v>
      </c>
    </row>
    <row r="83" spans="5:6" ht="13.5" customHeight="1" x14ac:dyDescent="0.25">
      <c r="E83" s="2" t="s">
        <v>40</v>
      </c>
      <c r="F83" s="3" t="s">
        <v>41</v>
      </c>
    </row>
    <row r="84" spans="5:6" ht="13.5" customHeight="1" x14ac:dyDescent="0.25">
      <c r="E84" s="2" t="s">
        <v>126</v>
      </c>
      <c r="F84" s="3" t="s">
        <v>176</v>
      </c>
    </row>
    <row r="85" spans="5:6" ht="13.5" customHeight="1" x14ac:dyDescent="0.25">
      <c r="E85" s="2" t="s">
        <v>127</v>
      </c>
      <c r="F85" s="3" t="s">
        <v>177</v>
      </c>
    </row>
    <row r="86" spans="5:6" ht="13.5" customHeight="1" x14ac:dyDescent="0.25">
      <c r="E86" s="2" t="s">
        <v>42</v>
      </c>
      <c r="F86" s="3" t="s">
        <v>43</v>
      </c>
    </row>
    <row r="87" spans="5:6" ht="13.5" customHeight="1" x14ac:dyDescent="0.25">
      <c r="E87" s="2" t="s">
        <v>108</v>
      </c>
      <c r="F87" s="3" t="s">
        <v>178</v>
      </c>
    </row>
    <row r="88" spans="5:6" ht="13.5" customHeight="1" x14ac:dyDescent="0.25">
      <c r="E88" s="2" t="s">
        <v>109</v>
      </c>
      <c r="F88" s="3" t="s">
        <v>178</v>
      </c>
    </row>
    <row r="89" spans="5:6" ht="13.5" customHeight="1" x14ac:dyDescent="0.25">
      <c r="E89" s="2" t="s">
        <v>110</v>
      </c>
      <c r="F89" s="3" t="s">
        <v>179</v>
      </c>
    </row>
    <row r="90" spans="5:6" ht="13.5" customHeight="1" x14ac:dyDescent="0.25">
      <c r="E90" s="2" t="s">
        <v>111</v>
      </c>
      <c r="F90" s="3" t="s">
        <v>179</v>
      </c>
    </row>
    <row r="91" spans="5:6" ht="13.5" customHeight="1" x14ac:dyDescent="0.25">
      <c r="E91" s="2" t="s">
        <v>118</v>
      </c>
      <c r="F91" s="3" t="s">
        <v>180</v>
      </c>
    </row>
    <row r="92" spans="5:6" ht="13.5" customHeight="1" x14ac:dyDescent="0.25">
      <c r="E92" s="2" t="s">
        <v>119</v>
      </c>
      <c r="F92" s="3" t="s">
        <v>181</v>
      </c>
    </row>
    <row r="93" spans="5:6" ht="13.5" customHeight="1" x14ac:dyDescent="0.25">
      <c r="E93" s="2" t="s">
        <v>120</v>
      </c>
      <c r="F93" s="3" t="s">
        <v>181</v>
      </c>
    </row>
    <row r="94" spans="5:6" ht="13.5" customHeight="1" x14ac:dyDescent="0.25">
      <c r="E94" s="2" t="s">
        <v>44</v>
      </c>
      <c r="F94" s="3" t="s">
        <v>45</v>
      </c>
    </row>
    <row r="95" spans="5:6" ht="13.5" customHeight="1" x14ac:dyDescent="0.25">
      <c r="E95" s="2" t="s">
        <v>46</v>
      </c>
      <c r="F95" s="3" t="s">
        <v>47</v>
      </c>
    </row>
    <row r="96" spans="5:6" ht="13.5" customHeight="1" x14ac:dyDescent="0.25">
      <c r="E96" s="2" t="s">
        <v>48</v>
      </c>
      <c r="F96" s="3" t="s">
        <v>49</v>
      </c>
    </row>
    <row r="97" spans="5:6" ht="13.5" customHeight="1" x14ac:dyDescent="0.25">
      <c r="E97" s="2" t="s">
        <v>121</v>
      </c>
      <c r="F97" s="3" t="s">
        <v>182</v>
      </c>
    </row>
    <row r="98" spans="5:6" ht="13.5" customHeight="1" x14ac:dyDescent="0.25">
      <c r="E98" s="2" t="s">
        <v>122</v>
      </c>
      <c r="F98" s="3" t="s">
        <v>183</v>
      </c>
    </row>
    <row r="99" spans="5:6" ht="13.5" customHeight="1" x14ac:dyDescent="0.25">
      <c r="E99" s="2" t="s">
        <v>112</v>
      </c>
      <c r="F99" s="3" t="s">
        <v>184</v>
      </c>
    </row>
    <row r="100" spans="5:6" ht="13.5" customHeight="1" x14ac:dyDescent="0.25">
      <c r="E100" s="2" t="s">
        <v>51</v>
      </c>
      <c r="F100" s="3" t="s">
        <v>52</v>
      </c>
    </row>
    <row r="101" spans="5:6" ht="13.5" customHeight="1" x14ac:dyDescent="0.25">
      <c r="E101" s="2" t="s">
        <v>53</v>
      </c>
      <c r="F101" s="3" t="s">
        <v>54</v>
      </c>
    </row>
    <row r="102" spans="5:6" ht="13.5" customHeight="1" x14ac:dyDescent="0.25">
      <c r="E102" s="2" t="s">
        <v>55</v>
      </c>
      <c r="F102" s="3" t="s">
        <v>56</v>
      </c>
    </row>
    <row r="103" spans="5:6" ht="13.5" customHeight="1" x14ac:dyDescent="0.25">
      <c r="E103" s="2" t="s">
        <v>123</v>
      </c>
      <c r="F103" s="3" t="s">
        <v>185</v>
      </c>
    </row>
    <row r="104" spans="5:6" ht="13.5" customHeight="1" x14ac:dyDescent="0.25">
      <c r="E104" s="2" t="s">
        <v>105</v>
      </c>
      <c r="F104" s="3" t="s">
        <v>186</v>
      </c>
    </row>
    <row r="105" spans="5:6" ht="13.5" customHeight="1" x14ac:dyDescent="0.25">
      <c r="E105" s="2" t="s">
        <v>187</v>
      </c>
      <c r="F105" s="3" t="s">
        <v>188</v>
      </c>
    </row>
    <row r="106" spans="5:6" ht="13.5" customHeight="1" x14ac:dyDescent="0.25">
      <c r="E106" s="2" t="s">
        <v>189</v>
      </c>
      <c r="F106" s="3" t="s">
        <v>188</v>
      </c>
    </row>
    <row r="107" spans="5:6" ht="13.5" customHeight="1" x14ac:dyDescent="0.25">
      <c r="E107" s="2" t="s">
        <v>190</v>
      </c>
      <c r="F107" s="3" t="s">
        <v>191</v>
      </c>
    </row>
    <row r="108" spans="5:6" ht="13.5" customHeight="1" x14ac:dyDescent="0.25">
      <c r="E108" s="2" t="s">
        <v>192</v>
      </c>
      <c r="F108" s="3" t="s">
        <v>193</v>
      </c>
    </row>
    <row r="109" spans="5:6" ht="135" x14ac:dyDescent="0.25">
      <c r="E109" s="2" t="s">
        <v>194</v>
      </c>
      <c r="F109" s="3" t="s">
        <v>195</v>
      </c>
    </row>
    <row r="110" spans="5:6" ht="135" x14ac:dyDescent="0.25">
      <c r="E110" s="2" t="s">
        <v>196</v>
      </c>
      <c r="F110" s="3" t="s">
        <v>195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Cuadro 2 (columna AD)</vt:lpstr>
      <vt:lpstr>Cuadro 3 (columna D, filtrar H)</vt:lpstr>
      <vt:lpstr>Cuadro 4 (columna D, filtrar H)</vt:lpstr>
      <vt:lpstr>Cuadro 7 (columna D, filtrar H)</vt:lpstr>
      <vt:lpstr>Cuadro 27 y 28 (CP, filtrar CV)</vt:lpstr>
      <vt:lpstr>Cuadro 22 (D, filtrar H)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2016-11-11T19:24:26Z</dcterms:modified>
</cp:coreProperties>
</file>