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L:\Rates &amp; FX\JPA\CQF Mod5\"/>
    </mc:Choice>
  </mc:AlternateContent>
  <bookViews>
    <workbookView xWindow="0" yWindow="0" windowWidth="28800" windowHeight="13275" tabRatio="500"/>
  </bookViews>
  <sheets>
    <sheet name="Q1" sheetId="1" r:id="rId1"/>
  </sheets>
  <definedNames>
    <definedName name="D">'Q1'!$B$5</definedName>
    <definedName name="E0">'Q1'!$B$3</definedName>
    <definedName name="rf">'Q1'!$B$6</definedName>
    <definedName name="sigma_e">'Q1'!$B$4</definedName>
    <definedName name="sigma_v">'Q1'!$B$12</definedName>
    <definedName name="solver_adj" localSheetId="0" hidden="1">'Q1'!$B$12:$B$13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'Q1'!$B$13</definedName>
    <definedName name="solver_lhs2" localSheetId="0" hidden="1">'Q1'!$B$13</definedName>
    <definedName name="solver_lhs3" localSheetId="0" hidden="1">'Q1'!$B$12</definedName>
    <definedName name="solver_lhs4" localSheetId="0" hidden="1">'Q1'!$B$12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'Q1'!$A$25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20000000</definedName>
    <definedName name="solver_rhs2" localSheetId="0" hidden="1">100</definedName>
    <definedName name="solver_rhs3" localSheetId="0" hidden="1">0.99</definedName>
    <definedName name="solver_rhs4" localSheetId="0" hidden="1">0.01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">'Q1'!$B$7</definedName>
    <definedName name="V0">'Q1'!$B$13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B28" i="1"/>
  <c r="B29" i="1" s="1"/>
  <c r="B10" i="1"/>
  <c r="A24" i="1" l="1"/>
  <c r="B30" i="1"/>
  <c r="B11" i="1"/>
  <c r="B14" i="1" s="1"/>
  <c r="A23" i="1" l="1"/>
  <c r="A25" i="1" s="1"/>
</calcChain>
</file>

<file path=xl/sharedStrings.xml><?xml version="1.0" encoding="utf-8"?>
<sst xmlns="http://schemas.openxmlformats.org/spreadsheetml/2006/main" count="30" uniqueCount="28">
  <si>
    <t>Q1</t>
  </si>
  <si>
    <t>Equity vol</t>
  </si>
  <si>
    <t>Merton Model</t>
  </si>
  <si>
    <t>d1</t>
  </si>
  <si>
    <t>Firm vol (unkown)</t>
  </si>
  <si>
    <t>d2</t>
  </si>
  <si>
    <t>Firm Equity t0</t>
  </si>
  <si>
    <t>Notional of Debt</t>
  </si>
  <si>
    <t>Risk free rate</t>
  </si>
  <si>
    <t>Period</t>
  </si>
  <si>
    <t>Firm Value t0 (unknown)</t>
  </si>
  <si>
    <t>Now we calculate the Firm vol solving Merton equations:</t>
  </si>
  <si>
    <r>
      <t>σ</t>
    </r>
    <r>
      <rPr>
        <sz val="8"/>
        <color theme="1"/>
        <rFont val="CMMI8"/>
      </rPr>
      <t>E</t>
    </r>
    <r>
      <rPr>
        <sz val="11"/>
        <color theme="1"/>
        <rFont val="CMMI10"/>
      </rPr>
      <t>E</t>
    </r>
    <r>
      <rPr>
        <sz val="8"/>
        <color theme="1"/>
        <rFont val="CMR8"/>
      </rPr>
      <t xml:space="preserve">0 </t>
    </r>
    <r>
      <rPr>
        <sz val="11"/>
        <color theme="1"/>
        <rFont val="CMR10"/>
      </rPr>
      <t xml:space="preserve">= </t>
    </r>
    <r>
      <rPr>
        <sz val="11"/>
        <color theme="1"/>
        <rFont val="CMMI10"/>
      </rPr>
      <t>N</t>
    </r>
    <r>
      <rPr>
        <sz val="11"/>
        <color theme="1"/>
        <rFont val="CMR10"/>
      </rPr>
      <t>(</t>
    </r>
    <r>
      <rPr>
        <sz val="11"/>
        <color theme="1"/>
        <rFont val="CMMI10"/>
      </rPr>
      <t>d</t>
    </r>
    <r>
      <rPr>
        <sz val="8"/>
        <color theme="1"/>
        <rFont val="CMR8"/>
      </rPr>
      <t>1</t>
    </r>
    <r>
      <rPr>
        <sz val="11"/>
        <color theme="1"/>
        <rFont val="CMR10"/>
      </rPr>
      <t>)</t>
    </r>
    <r>
      <rPr>
        <sz val="11"/>
        <color theme="1"/>
        <rFont val="CMMI10"/>
      </rPr>
      <t>σ</t>
    </r>
    <r>
      <rPr>
        <sz val="8"/>
        <color theme="1"/>
        <rFont val="CMMI8"/>
      </rPr>
      <t xml:space="preserve">V </t>
    </r>
    <r>
      <rPr>
        <sz val="11"/>
        <color theme="1"/>
        <rFont val="CMMI10"/>
      </rPr>
      <t>V</t>
    </r>
    <r>
      <rPr>
        <sz val="8"/>
        <color theme="1"/>
        <rFont val="CMR8"/>
      </rPr>
      <t xml:space="preserve">0 </t>
    </r>
  </si>
  <si>
    <r>
      <t>E</t>
    </r>
    <r>
      <rPr>
        <sz val="8"/>
        <color theme="1"/>
        <rFont val="CMR8"/>
      </rPr>
      <t xml:space="preserve">0 </t>
    </r>
    <r>
      <rPr>
        <sz val="11"/>
        <color theme="1"/>
        <rFont val="CMR10"/>
      </rPr>
      <t xml:space="preserve">= </t>
    </r>
    <r>
      <rPr>
        <sz val="11"/>
        <color theme="1"/>
        <rFont val="CMMI10"/>
      </rPr>
      <t>V</t>
    </r>
    <r>
      <rPr>
        <sz val="8"/>
        <color theme="1"/>
        <rFont val="CMR8"/>
      </rPr>
      <t>0</t>
    </r>
    <r>
      <rPr>
        <sz val="11"/>
        <color theme="1"/>
        <rFont val="CMMI10"/>
      </rPr>
      <t>N</t>
    </r>
    <r>
      <rPr>
        <sz val="11"/>
        <color theme="1"/>
        <rFont val="CMR10"/>
      </rPr>
      <t>(</t>
    </r>
    <r>
      <rPr>
        <sz val="11"/>
        <color theme="1"/>
        <rFont val="CMMI10"/>
      </rPr>
      <t>d</t>
    </r>
    <r>
      <rPr>
        <sz val="8"/>
        <color theme="1"/>
        <rFont val="CMR8"/>
      </rPr>
      <t>1</t>
    </r>
    <r>
      <rPr>
        <sz val="11"/>
        <color theme="1"/>
        <rFont val="CMR10"/>
      </rPr>
      <t xml:space="preserve">) </t>
    </r>
    <r>
      <rPr>
        <sz val="11"/>
        <color theme="1"/>
        <rFont val="CMSY10"/>
      </rPr>
      <t xml:space="preserve">− </t>
    </r>
    <r>
      <rPr>
        <sz val="11"/>
        <color theme="1"/>
        <rFont val="CMMI10"/>
      </rPr>
      <t>De</t>
    </r>
    <r>
      <rPr>
        <sz val="8"/>
        <color theme="1"/>
        <rFont val="CMSY8"/>
      </rPr>
      <t>−</t>
    </r>
    <r>
      <rPr>
        <sz val="8"/>
        <color theme="1"/>
        <rFont val="CMMI8"/>
      </rPr>
      <t xml:space="preserve">rT </t>
    </r>
    <r>
      <rPr>
        <sz val="11"/>
        <color theme="1"/>
        <rFont val="CMMI10"/>
      </rPr>
      <t>N</t>
    </r>
    <r>
      <rPr>
        <sz val="11"/>
        <color theme="1"/>
        <rFont val="CMR10"/>
      </rPr>
      <t>(</t>
    </r>
    <r>
      <rPr>
        <sz val="11"/>
        <color theme="1"/>
        <rFont val="CMMI10"/>
      </rPr>
      <t>d</t>
    </r>
    <r>
      <rPr>
        <sz val="8"/>
        <color theme="1"/>
        <rFont val="CMR8"/>
      </rPr>
      <t>2</t>
    </r>
    <r>
      <rPr>
        <sz val="11"/>
        <color theme="1"/>
        <rFont val="CMR10"/>
      </rPr>
      <t xml:space="preserve">) </t>
    </r>
  </si>
  <si>
    <t>(2)</t>
  </si>
  <si>
    <t>(1)</t>
  </si>
  <si>
    <t>=</t>
  </si>
  <si>
    <t>Solver</t>
  </si>
  <si>
    <t>PD</t>
  </si>
  <si>
    <t>Black and Cox</t>
  </si>
  <si>
    <t>h1</t>
  </si>
  <si>
    <t>h2</t>
  </si>
  <si>
    <t>Merton PD</t>
  </si>
  <si>
    <t>Black and Cox PD</t>
  </si>
  <si>
    <t>Difference between Merton and Black Cox</t>
  </si>
  <si>
    <t>Firm Vol (sigma_v)</t>
  </si>
  <si>
    <t>Firm Value (V_0)</t>
  </si>
  <si>
    <t>Equity Vol (sigma_e)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</si>
</sst>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MMI8"/>
    </font>
    <font>
      <sz val="11"/>
      <color theme="1"/>
      <name val="CMMI10"/>
    </font>
    <font>
      <sz val="8"/>
      <color theme="1"/>
      <name val="CMMI8"/>
    </font>
    <font>
      <sz val="8"/>
      <color theme="1"/>
      <name val="CMR8"/>
    </font>
    <font>
      <sz val="11"/>
      <color theme="1"/>
      <name val="CMR10"/>
    </font>
    <font>
      <sz val="11"/>
      <color theme="1"/>
      <name val="CMSY10"/>
    </font>
    <font>
      <sz val="8"/>
      <color theme="1"/>
      <name val="CMSY8"/>
    </font>
    <font>
      <b/>
      <sz val="11"/>
      <color theme="1"/>
      <name val="CMMI10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0" fontId="3" fillId="0" borderId="0" xfId="0" applyFont="1"/>
    <xf numFmtId="1" fontId="0" fillId="0" borderId="0" xfId="0" applyNumberFormat="1"/>
    <xf numFmtId="0" fontId="2" fillId="0" borderId="0" xfId="0" applyFont="1"/>
    <xf numFmtId="0" fontId="0" fillId="2" borderId="0" xfId="0" applyFill="1"/>
    <xf numFmtId="0" fontId="4" fillId="0" borderId="0" xfId="0" applyFont="1"/>
    <xf numFmtId="0" fontId="0" fillId="0" borderId="0" xfId="0" quotePrefix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164" fontId="0" fillId="2" borderId="0" xfId="1" applyNumberFormat="1" applyFont="1" applyFill="1"/>
    <xf numFmtId="10" fontId="0" fillId="0" borderId="0" xfId="1" applyNumberFormat="1" applyFont="1"/>
    <xf numFmtId="9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0" fillId="2" borderId="0" xfId="0" applyNumberFormat="1" applyFill="1"/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36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probabilities</a:t>
            </a:r>
            <a:r>
              <a:rPr lang="en-US" baseline="0"/>
              <a:t> vs. Equity volatility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'Q1'!$K$2</c:f>
              <c:strCache>
                <c:ptCount val="1"/>
                <c:pt idx="0">
                  <c:v>Difference between Merton and Black Cox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'Q1'!$F$3:$F$11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'Q1'!$K$3:$K$11</c:f>
              <c:numCache>
                <c:formatCode>0.00%</c:formatCode>
                <c:ptCount val="9"/>
                <c:pt idx="0">
                  <c:v>1.7943524893170606E-36</c:v>
                </c:pt>
                <c:pt idx="1">
                  <c:v>8.2918373489426503E-12</c:v>
                </c:pt>
                <c:pt idx="2">
                  <c:v>4.1350969606310866E-6</c:v>
                </c:pt>
                <c:pt idx="3">
                  <c:v>4.6186688828199138E-4</c:v>
                </c:pt>
                <c:pt idx="4">
                  <c:v>4.4989750147314631E-3</c:v>
                </c:pt>
                <c:pt idx="5">
                  <c:v>1.6751850695790729E-2</c:v>
                </c:pt>
                <c:pt idx="6">
                  <c:v>3.9188636400220869E-2</c:v>
                </c:pt>
                <c:pt idx="7">
                  <c:v>7.0598092591668826E-2</c:v>
                </c:pt>
                <c:pt idx="8">
                  <c:v>0.1079179095330447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0-4691-A348-E3BCB238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201120"/>
        <c:axId val="-1958065104"/>
      </c:areaChart>
      <c:lineChart>
        <c:grouping val="standard"/>
        <c:varyColors val="0"/>
        <c:ser>
          <c:idx val="0"/>
          <c:order val="0"/>
          <c:tx>
            <c:strRef>
              <c:f>'Q1'!$I$2</c:f>
              <c:strCache>
                <c:ptCount val="1"/>
                <c:pt idx="0">
                  <c:v>Merton 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'Q1'!$F$3:$F$11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'Q1'!$I$3:$I$11</c:f>
              <c:numCache>
                <c:formatCode>0.00%</c:formatCode>
                <c:ptCount val="9"/>
                <c:pt idx="0">
                  <c:v>0</c:v>
                </c:pt>
                <c:pt idx="1">
                  <c:v>2.0447865622941208E-10</c:v>
                </c:pt>
                <c:pt idx="2">
                  <c:v>1.7720235831464315E-5</c:v>
                </c:pt>
                <c:pt idx="3">
                  <c:v>1.0847780052001266E-3</c:v>
                </c:pt>
                <c:pt idx="4">
                  <c:v>8.0672217192535589E-3</c:v>
                </c:pt>
                <c:pt idx="5">
                  <c:v>2.6148424925355185E-2</c:v>
                </c:pt>
                <c:pt idx="6">
                  <c:v>5.68224350328429E-2</c:v>
                </c:pt>
                <c:pt idx="7">
                  <c:v>9.880446125757758E-2</c:v>
                </c:pt>
                <c:pt idx="8">
                  <c:v>0.14961908099396259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0-4691-A348-E3BCB2382CBF}"/>
            </c:ext>
          </c:extLst>
        </c:ser>
        <c:ser>
          <c:idx val="1"/>
          <c:order val="1"/>
          <c:tx>
            <c:strRef>
              <c:f>'Q1'!$J$2</c:f>
              <c:strCache>
                <c:ptCount val="1"/>
                <c:pt idx="0">
                  <c:v>Black and Cox 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'Q1'!$F$3:$F$11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'Q1'!$J$3:$J$11</c:f>
              <c:numCache>
                <c:formatCode>0.00%</c:formatCode>
                <c:ptCount val="9"/>
                <c:pt idx="0">
                  <c:v>1.7943524893170606E-36</c:v>
                </c:pt>
                <c:pt idx="1">
                  <c:v>2.1277049357835473E-10</c:v>
                </c:pt>
                <c:pt idx="2">
                  <c:v>2.1855332792095401E-5</c:v>
                </c:pt>
                <c:pt idx="3">
                  <c:v>1.5466448934821179E-3</c:v>
                </c:pt>
                <c:pt idx="4">
                  <c:v>1.2566196733985022E-2</c:v>
                </c:pt>
                <c:pt idx="5">
                  <c:v>4.2900275621145914E-2</c:v>
                </c:pt>
                <c:pt idx="6">
                  <c:v>9.6011071433063769E-2</c:v>
                </c:pt>
                <c:pt idx="7">
                  <c:v>0.16940255384924641</c:v>
                </c:pt>
                <c:pt idx="8">
                  <c:v>0.25753699052700729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0-4691-A348-E3BCB238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4201120"/>
        <c:axId val="-1958065104"/>
      </c:lineChart>
      <c:catAx>
        <c:axId val="-184420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Equity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958065104"/>
        <c:crosses val="autoZero"/>
        <c:auto val="1"/>
        <c:lblAlgn val="ctr"/>
        <c:lblOffset val="100"/>
        <c:noMultiLvlLbl val="0"/>
      </c:catAx>
      <c:valAx>
        <c:axId val="-19580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Default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8442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45355</xdr:colOff>
      <xdr:row>13</xdr:row>
      <xdr:rowOff>25398</xdr:rowOff>
    </xdr:from>
    <xdr:to>
      <xdr:col>10</xdr:col>
      <xdr:colOff>1333500</xdr:colOff>
      <xdr:row>32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showGridLines="0" tabSelected="1" zoomScale="120" zoomScaleNormal="120" zoomScalePageLayoutView="140" workbookViewId="0">
      <selection activeCell="A5" sqref="A5"/>
    </sheetView>
  </sheetViews>
  <sheetFormatPr baseColWidth="10" defaultRowHeight="15.75"/>
  <cols>
    <col min="1" max="1" width="21.375" customWidth="1"/>
    <col min="7" max="7" width="15.375" bestFit="1" customWidth="1"/>
    <col min="8" max="8" width="13.625" bestFit="1" customWidth="1"/>
    <col min="9" max="9" width="10" bestFit="1" customWidth="1"/>
    <col min="10" max="10" width="15.125" bestFit="1" customWidth="1"/>
    <col min="11" max="11" width="25.875" customWidth="1"/>
  </cols>
  <sheetData>
    <row r="2" spans="1:11" ht="31.5">
      <c r="A2" s="19" t="s">
        <v>0</v>
      </c>
      <c r="F2" s="20" t="s">
        <v>27</v>
      </c>
      <c r="G2" s="20" t="s">
        <v>25</v>
      </c>
      <c r="H2" s="20" t="s">
        <v>26</v>
      </c>
      <c r="I2" s="20" t="s">
        <v>22</v>
      </c>
      <c r="J2" s="20" t="s">
        <v>23</v>
      </c>
      <c r="K2" s="20" t="s">
        <v>24</v>
      </c>
    </row>
    <row r="3" spans="1:11">
      <c r="A3" t="s">
        <v>6</v>
      </c>
      <c r="B3">
        <v>3000000</v>
      </c>
      <c r="F3" s="13">
        <v>0.1</v>
      </c>
      <c r="G3" s="14">
        <v>3.7969909108263693E-2</v>
      </c>
      <c r="H3" s="22">
        <v>7900993.3667365042</v>
      </c>
      <c r="I3" s="14">
        <v>0</v>
      </c>
      <c r="J3" s="14">
        <v>1.7943524893170606E-36</v>
      </c>
      <c r="K3" s="15">
        <f>J3-I3</f>
        <v>1.7943524893170606E-36</v>
      </c>
    </row>
    <row r="4" spans="1:11">
      <c r="A4" t="s">
        <v>1</v>
      </c>
      <c r="B4" s="1">
        <v>0.5</v>
      </c>
      <c r="F4" s="16">
        <v>0.2</v>
      </c>
      <c r="G4" s="17">
        <v>7.5939818222417022E-2</v>
      </c>
      <c r="H4" s="23">
        <v>7900993.3663327266</v>
      </c>
      <c r="I4" s="17">
        <v>2.0447865622941208E-10</v>
      </c>
      <c r="J4" s="17">
        <v>2.1277049357835473E-10</v>
      </c>
      <c r="K4" s="18">
        <f t="shared" ref="K4:K11" si="0">J4-I4</f>
        <v>8.2918373489426503E-12</v>
      </c>
    </row>
    <row r="5" spans="1:11">
      <c r="A5" t="s">
        <v>7</v>
      </c>
      <c r="B5">
        <v>5000000</v>
      </c>
      <c r="F5" s="16">
        <v>0.3</v>
      </c>
      <c r="G5" s="17">
        <v>0.11391097940795755</v>
      </c>
      <c r="H5" s="23">
        <v>7900991.2466763994</v>
      </c>
      <c r="I5" s="17">
        <v>1.7720235831464315E-5</v>
      </c>
      <c r="J5" s="17">
        <v>2.1855332792095401E-5</v>
      </c>
      <c r="K5" s="18">
        <f t="shared" si="0"/>
        <v>4.1350969606310866E-6</v>
      </c>
    </row>
    <row r="6" spans="1:11">
      <c r="A6" t="s">
        <v>8</v>
      </c>
      <c r="B6" s="1">
        <v>0.02</v>
      </c>
      <c r="F6" s="16">
        <v>0.4</v>
      </c>
      <c r="G6" s="17">
        <v>0.15198190370165704</v>
      </c>
      <c r="H6" s="23">
        <v>7900776.9697807683</v>
      </c>
      <c r="I6" s="17">
        <v>1.0847780052001266E-3</v>
      </c>
      <c r="J6" s="17">
        <v>1.5466448934821179E-3</v>
      </c>
      <c r="K6" s="18">
        <f t="shared" si="0"/>
        <v>4.6186688828199138E-4</v>
      </c>
    </row>
    <row r="7" spans="1:11">
      <c r="A7" t="s">
        <v>9</v>
      </c>
      <c r="B7" s="3">
        <v>1</v>
      </c>
      <c r="F7" s="16">
        <v>0.5</v>
      </c>
      <c r="G7" s="17">
        <v>0.19080435049643238</v>
      </c>
      <c r="H7" s="23">
        <v>7898632.3977467967</v>
      </c>
      <c r="I7" s="17">
        <v>8.0672217192535589E-3</v>
      </c>
      <c r="J7" s="17">
        <v>1.2566196733985022E-2</v>
      </c>
      <c r="K7" s="18">
        <f t="shared" si="0"/>
        <v>4.4989750147314631E-3</v>
      </c>
    </row>
    <row r="8" spans="1:11">
      <c r="F8" s="16">
        <v>0.6</v>
      </c>
      <c r="G8" s="17">
        <v>0.23157558565403724</v>
      </c>
      <c r="H8" s="23">
        <v>7890552.2839019783</v>
      </c>
      <c r="I8" s="17">
        <v>2.6148424925355185E-2</v>
      </c>
      <c r="J8" s="17">
        <v>4.2900275621145914E-2</v>
      </c>
      <c r="K8" s="18">
        <f t="shared" si="0"/>
        <v>1.6751850695790729E-2</v>
      </c>
    </row>
    <row r="9" spans="1:11">
      <c r="A9" s="4" t="s">
        <v>2</v>
      </c>
      <c r="F9" s="16">
        <v>0.7</v>
      </c>
      <c r="G9" s="17">
        <v>0.275499911316687</v>
      </c>
      <c r="H9" s="23">
        <v>7871389.0430842452</v>
      </c>
      <c r="I9" s="17">
        <v>5.68224350328429E-2</v>
      </c>
      <c r="J9" s="17">
        <v>9.6011071433063769E-2</v>
      </c>
      <c r="K9" s="18">
        <f t="shared" si="0"/>
        <v>3.9188636400220869E-2</v>
      </c>
    </row>
    <row r="10" spans="1:11">
      <c r="A10" t="s">
        <v>3</v>
      </c>
      <c r="B10">
        <f>1/(sigma_v*SQRT(T))*(LN(V0/D)+(rf+1/2*sigma_v^2)*T)</f>
        <v>2.596664424160025</v>
      </c>
      <c r="F10" s="16">
        <v>0.8</v>
      </c>
      <c r="G10" s="17">
        <v>0.32359172313151224</v>
      </c>
      <c r="H10" s="23">
        <v>7835833.7032531556</v>
      </c>
      <c r="I10" s="17">
        <v>9.880446125757758E-2</v>
      </c>
      <c r="J10" s="17">
        <v>0.16940255384924641</v>
      </c>
      <c r="K10" s="18">
        <f t="shared" si="0"/>
        <v>7.0598092591668826E-2</v>
      </c>
    </row>
    <row r="11" spans="1:11">
      <c r="A11" t="s">
        <v>5</v>
      </c>
      <c r="B11">
        <f>B10-sigma_v*SQRT(T)</f>
        <v>2.4058600740471121</v>
      </c>
      <c r="F11" s="16">
        <v>0.9</v>
      </c>
      <c r="G11" s="17">
        <v>0.37668928171369526</v>
      </c>
      <c r="H11" s="23">
        <v>7778897.3569854125</v>
      </c>
      <c r="I11" s="17">
        <v>0.14961908099396259</v>
      </c>
      <c r="J11" s="17">
        <v>0.25753699052700729</v>
      </c>
      <c r="K11" s="18">
        <f t="shared" si="0"/>
        <v>0.1079179095330447</v>
      </c>
    </row>
    <row r="12" spans="1:11">
      <c r="A12" t="s">
        <v>4</v>
      </c>
      <c r="B12" s="21">
        <v>0.19080435011291294</v>
      </c>
    </row>
    <row r="13" spans="1:11">
      <c r="A13" t="s">
        <v>10</v>
      </c>
      <c r="B13" s="5">
        <v>7898632.3982092962</v>
      </c>
    </row>
    <row r="14" spans="1:11">
      <c r="A14" t="s">
        <v>18</v>
      </c>
      <c r="B14" s="11">
        <f>1-NORMSDIST(B11)</f>
        <v>8.0672215972270589E-3</v>
      </c>
    </row>
    <row r="16" spans="1:11" ht="12.95" customHeight="1"/>
    <row r="17" spans="1:3" ht="12.95" customHeight="1">
      <c r="A17" s="4" t="s">
        <v>11</v>
      </c>
    </row>
    <row r="18" spans="1:3" ht="12" customHeight="1">
      <c r="A18" s="2"/>
    </row>
    <row r="19" spans="1:3">
      <c r="A19" s="6" t="s">
        <v>13</v>
      </c>
      <c r="B19" s="7" t="s">
        <v>15</v>
      </c>
    </row>
    <row r="20" spans="1:3">
      <c r="A20" s="6" t="s">
        <v>12</v>
      </c>
      <c r="B20" s="7" t="s">
        <v>14</v>
      </c>
    </row>
    <row r="21" spans="1:3">
      <c r="A21" s="6"/>
      <c r="B21" s="7"/>
    </row>
    <row r="22" spans="1:3">
      <c r="A22" s="8" t="s">
        <v>17</v>
      </c>
    </row>
    <row r="23" spans="1:3">
      <c r="A23" s="9">
        <f>E0-V0*NORMSDIST($B$10)+D*EXP(-rf*T)*NORMSDIST($B$11)</f>
        <v>-1.3308990746736526E-3</v>
      </c>
      <c r="B23" s="10" t="s">
        <v>16</v>
      </c>
      <c r="C23" s="10">
        <v>0</v>
      </c>
    </row>
    <row r="24" spans="1:3">
      <c r="A24" s="9">
        <f>sigma_e*E0-NORMSDIST($B$10)*sigma_v*V0</f>
        <v>3.0214551370590925E-3</v>
      </c>
      <c r="B24" s="10" t="s">
        <v>16</v>
      </c>
      <c r="C24" s="10">
        <v>0</v>
      </c>
    </row>
    <row r="25" spans="1:3">
      <c r="A25" s="9">
        <f>A23^2+A24^2</f>
        <v>1.0900483492227964E-5</v>
      </c>
      <c r="B25" s="9"/>
      <c r="C25" s="9"/>
    </row>
    <row r="27" spans="1:3">
      <c r="A27" s="4" t="s">
        <v>19</v>
      </c>
    </row>
    <row r="28" spans="1:3">
      <c r="A28" t="s">
        <v>20</v>
      </c>
      <c r="B28">
        <f>(LN(D/(EXP(rf*T)*V0))+1/2*sigma_v^2*T)/(sigma_v*SQRT(T))</f>
        <v>-2.4058600740471117</v>
      </c>
    </row>
    <row r="29" spans="1:3">
      <c r="A29" t="s">
        <v>21</v>
      </c>
      <c r="B29">
        <f>B28-sigma_v*SQRT(T)</f>
        <v>-2.5966644241600245</v>
      </c>
    </row>
    <row r="30" spans="1:3">
      <c r="A30" t="s">
        <v>18</v>
      </c>
      <c r="B30" s="12">
        <f>NORMSDIST(B28)+EXP(2*(rf-1/2*sigma_v^2)*LN(D/V0)*(1/(sigma_v^2)))*NORMSDIST(B29)</f>
        <v>1.2566196535494803E-2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Q1</vt:lpstr>
      <vt:lpstr>D</vt:lpstr>
      <vt:lpstr>E0</vt:lpstr>
      <vt:lpstr>rf</vt:lpstr>
      <vt:lpstr>sigma_e</vt:lpstr>
      <vt:lpstr>sigma_v</vt:lpstr>
      <vt:lpstr>T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Pablo Araujo Guerra</cp:lastModifiedBy>
  <dcterms:created xsi:type="dcterms:W3CDTF">2017-07-09T17:59:22Z</dcterms:created>
  <dcterms:modified xsi:type="dcterms:W3CDTF">2017-07-13T21:53:23Z</dcterms:modified>
</cp:coreProperties>
</file>