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dbergerr\Desktop\mesagi\Proyectos\tpm_implicita_mxn\"/>
    </mc:Choice>
  </mc:AlternateContent>
  <bookViews>
    <workbookView xWindow="2790" yWindow="1200" windowWidth="28800" windowHeight="12195"/>
  </bookViews>
  <sheets>
    <sheet name="MX" sheetId="3" r:id="rId1"/>
    <sheet name="Hoja2" sheetId="4" r:id="rId2"/>
  </sheets>
  <definedNames>
    <definedName name="solver_adj" localSheetId="0" hidden="1">MX!$E$9:$E$27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MX!$E$17</definedName>
    <definedName name="solver_lhs1" localSheetId="0" hidden="1">MX!$M$9:$M$27</definedName>
    <definedName name="solver_lhs10" localSheetId="0" hidden="1">MX!$M$9:$M$27</definedName>
    <definedName name="solver_lhs11" localSheetId="0" hidden="1">MX!$N$9:$N$26</definedName>
    <definedName name="solver_lhs2" localSheetId="0" hidden="1">MX!$E$9:$E$27</definedName>
    <definedName name="solver_lhs3" localSheetId="0" hidden="1">MX!$N$9:$N$26</definedName>
    <definedName name="solver_lhs4" localSheetId="0" hidden="1">MX!$E$9:$E$27</definedName>
    <definedName name="solver_lhs5" localSheetId="0" hidden="1">MX!$E$11</definedName>
    <definedName name="solver_lhs6" localSheetId="0" hidden="1">MX!$E$20</definedName>
    <definedName name="solver_lhs7" localSheetId="0" hidden="1">MX!$E$14</definedName>
    <definedName name="solver_lhs8" localSheetId="0" hidden="1">MX!$E$27</definedName>
    <definedName name="solver_lhs9" localSheetId="0" hidden="1">MX!$E$17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MX!$C$3</definedName>
    <definedName name="solver_pre" localSheetId="0" hidden="1">0.000001</definedName>
    <definedName name="solver_rbv" localSheetId="0" hidden="1">2</definedName>
    <definedName name="solver_rel0" localSheetId="0" hidden="1">2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0" localSheetId="0" hidden="1">0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2" localSheetId="0" hidden="1">-0.005</definedName>
    <definedName name="solver_rhs3" localSheetId="0" hidden="1">0</definedName>
    <definedName name="solver_rhs4" localSheetId="0" hidden="1">0.005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D8" i="3"/>
  <c r="D3" i="4"/>
  <c r="D4" i="4"/>
  <c r="D5" i="4"/>
  <c r="D6" i="4"/>
  <c r="D7" i="4"/>
  <c r="D8" i="4"/>
  <c r="D9" i="4"/>
  <c r="D10" i="4"/>
  <c r="D11" i="4"/>
  <c r="D12" i="4"/>
  <c r="D13" i="4"/>
  <c r="D14" i="4"/>
  <c r="D2" i="4"/>
  <c r="C4" i="4"/>
  <c r="C6" i="4"/>
  <c r="C7" i="4"/>
  <c r="C5" i="4"/>
  <c r="C8" i="4"/>
  <c r="C14" i="4"/>
  <c r="C9" i="4"/>
  <c r="C10" i="4"/>
  <c r="C11" i="4"/>
  <c r="C12" i="4"/>
  <c r="C13" i="4"/>
  <c r="C3" i="4"/>
  <c r="E3" i="4"/>
  <c r="E11" i="4"/>
  <c r="E4" i="4"/>
  <c r="E12" i="4"/>
  <c r="E5" i="4"/>
  <c r="E13" i="4"/>
  <c r="E6" i="4"/>
  <c r="E14" i="4"/>
  <c r="E7" i="4"/>
  <c r="E8" i="4"/>
  <c r="E9" i="4"/>
  <c r="E10" i="4"/>
  <c r="E2" i="4"/>
  <c r="O10" i="3" l="1"/>
  <c r="O9" i="3"/>
  <c r="H16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9" i="3"/>
  <c r="I8" i="3"/>
  <c r="H10" i="3"/>
  <c r="H11" i="3"/>
  <c r="H12" i="3"/>
  <c r="H13" i="3"/>
  <c r="H14" i="3"/>
  <c r="H15" i="3"/>
  <c r="H17" i="3"/>
  <c r="H18" i="3"/>
  <c r="H19" i="3"/>
  <c r="H20" i="3"/>
  <c r="H21" i="3"/>
  <c r="H22" i="3"/>
  <c r="H23" i="3"/>
  <c r="H24" i="3"/>
  <c r="H25" i="3"/>
  <c r="H26" i="3"/>
  <c r="H27" i="3"/>
  <c r="H9" i="3"/>
  <c r="I9" i="3" l="1"/>
  <c r="J9" i="3"/>
  <c r="K9" i="3" s="1"/>
  <c r="J10" i="3" l="1"/>
  <c r="K10" i="3" s="1"/>
  <c r="I10" i="3"/>
  <c r="I11" i="3"/>
  <c r="I12" i="3"/>
  <c r="J11" i="3" l="1"/>
  <c r="K11" i="3" s="1"/>
  <c r="L11" i="3" s="1"/>
  <c r="I13" i="3"/>
  <c r="J12" i="3" l="1"/>
  <c r="J13" i="3" s="1"/>
  <c r="K13" i="3" s="1"/>
  <c r="I14" i="3"/>
  <c r="K12" i="3" l="1"/>
  <c r="J14" i="3"/>
  <c r="I15" i="3"/>
  <c r="K14" i="3" l="1"/>
  <c r="L14" i="3" s="1"/>
  <c r="J15" i="3"/>
  <c r="K15" i="3" s="1"/>
  <c r="I16" i="3"/>
  <c r="J16" i="3" l="1"/>
  <c r="K16" i="3" s="1"/>
  <c r="I17" i="3"/>
  <c r="J17" i="3" l="1"/>
  <c r="K17" i="3" s="1"/>
  <c r="L17" i="3" s="1"/>
  <c r="I18" i="3"/>
  <c r="J18" i="3" l="1"/>
  <c r="K18" i="3" s="1"/>
  <c r="I19" i="3"/>
  <c r="J19" i="3" l="1"/>
  <c r="K19" i="3" s="1"/>
  <c r="I20" i="3"/>
  <c r="J20" i="3" l="1"/>
  <c r="J21" i="3" s="1"/>
  <c r="K21" i="3" s="1"/>
  <c r="I21" i="3"/>
  <c r="K20" i="3" l="1"/>
  <c r="L20" i="3" s="1"/>
  <c r="J22" i="3"/>
  <c r="K22" i="3" s="1"/>
  <c r="I22" i="3"/>
  <c r="J23" i="3" l="1"/>
  <c r="K23" i="3" s="1"/>
  <c r="I23" i="3"/>
  <c r="J24" i="3" l="1"/>
  <c r="K24" i="3" s="1"/>
  <c r="I24" i="3"/>
  <c r="J25" i="3" l="1"/>
  <c r="K25" i="3" s="1"/>
  <c r="I25" i="3"/>
  <c r="J26" i="3" l="1"/>
  <c r="K26" i="3" s="1"/>
  <c r="I27" i="3"/>
  <c r="I26" i="3"/>
  <c r="J27" i="3" l="1"/>
  <c r="K27" i="3" l="1"/>
  <c r="L27" i="3" s="1"/>
  <c r="C3" i="3" s="1"/>
  <c r="C2" i="3"/>
  <c r="D66" i="3" l="1"/>
  <c r="D68" i="3"/>
  <c r="D75" i="3"/>
  <c r="D67" i="3"/>
  <c r="D74" i="3"/>
  <c r="D73" i="3"/>
  <c r="D71" i="3"/>
  <c r="D76" i="3"/>
  <c r="D72" i="3"/>
  <c r="D78" i="3"/>
  <c r="D70" i="3"/>
  <c r="D77" i="3"/>
  <c r="D69" i="3"/>
</calcChain>
</file>

<file path=xl/sharedStrings.xml><?xml version="1.0" encoding="utf-8"?>
<sst xmlns="http://schemas.openxmlformats.org/spreadsheetml/2006/main" count="75" uniqueCount="62">
  <si>
    <t>FechaRPM</t>
  </si>
  <si>
    <t>Tasa Swap</t>
  </si>
  <si>
    <t>TPM Esperada</t>
  </si>
  <si>
    <t>Composicion</t>
  </si>
  <si>
    <t>Tasa Swap Estimada</t>
  </si>
  <si>
    <t>Variaciones</t>
  </si>
  <si>
    <t>Delta dias</t>
  </si>
  <si>
    <t>Tasa diaria</t>
  </si>
  <si>
    <t>Trend 1 period</t>
  </si>
  <si>
    <t>Trend 2 period</t>
  </si>
  <si>
    <t>Date</t>
  </si>
  <si>
    <t xml:space="preserve">S83 Mexican Peso Swaps Curve Last Mid YTM 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</si>
  <si>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</si>
  <si>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</si>
  <si>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</si>
  <si>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</si>
  <si>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</si>
  <si>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</si>
  <si>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</si>
  <si>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</si>
  <si>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</si>
  <si>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</si>
  <si>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</si>
  <si>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</si>
  <si>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</si>
  <si>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05/18/2017</t>
  </si>
  <si>
    <t>06/22/2017</t>
  </si>
  <si>
    <t>09/28/2017</t>
  </si>
  <si>
    <t>12/14/2017</t>
  </si>
  <si>
    <t>spot date</t>
  </si>
  <si>
    <t>maturity date</t>
  </si>
  <si>
    <t>days to maturity</t>
  </si>
  <si>
    <t>Fecha</t>
  </si>
  <si>
    <t>03/30/2018</t>
  </si>
  <si>
    <t>05/18/2018</t>
  </si>
  <si>
    <t>06/22/2018</t>
  </si>
  <si>
    <t>09/28/2018</t>
  </si>
  <si>
    <t>12/14/2018</t>
  </si>
  <si>
    <t>03/30/2019</t>
  </si>
  <si>
    <t>05/18/2019</t>
  </si>
  <si>
    <t>06/22/2019</t>
  </si>
  <si>
    <t>09/28/2019</t>
  </si>
  <si>
    <t>12/14/2019</t>
  </si>
  <si>
    <t>least sq</t>
  </si>
  <si>
    <t>ctlq</t>
  </si>
  <si>
    <t>Trend 3 period</t>
  </si>
  <si>
    <t>MXIBTIIE Index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</si>
  <si>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</si>
  <si>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</si>
  <si>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</si>
  <si>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</si>
  <si>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</si>
  <si>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</si>
  <si>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</si>
  <si>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</si>
  <si>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</si>
  <si>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</si>
  <si>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MPSW16C Curncy</t>
  </si>
  <si>
    <t>MPSW21H Curncy</t>
  </si>
  <si>
    <t>tenor</t>
  </si>
  <si>
    <t>ticker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</si>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</sst>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00%"/>
    <numFmt numFmtId="165" formatCode="_-* #,##0.0000_-;\-* #,##0.0000_-;_-* &quot;-&quot;??_-;_-@_-"/>
    <numFmt numFmtId="166" formatCode="_-* #,##0.00000_-;\-* #,##0.00000_-;_-* &quot;-&quot;??_-;_-@_-"/>
    <numFmt numFmtId="167" formatCode="0.000"/>
    <numFmt numFmtId="168" formatCode="0.00000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10" fontId="3" fillId="2" borderId="0" xfId="2" applyNumberFormat="1" applyFont="1" applyFill="1" applyAlignment="1">
      <alignment horizontal="center" vertical="center"/>
    </xf>
    <xf numFmtId="10" fontId="3" fillId="2" borderId="1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3" fillId="2" borderId="0" xfId="2" applyNumberFormat="1" applyFont="1" applyFill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2" fontId="3" fillId="2" borderId="0" xfId="0" applyNumberFormat="1" applyFont="1" applyFill="1"/>
    <xf numFmtId="168" fontId="3" fillId="2" borderId="0" xfId="0" applyNumberFormat="1" applyFont="1" applyFill="1"/>
    <xf numFmtId="2" fontId="3" fillId="2" borderId="0" xfId="2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7" fontId="3" fillId="2" borderId="1" xfId="2" applyNumberFormat="1" applyFont="1" applyFill="1" applyBorder="1" applyAlignment="1">
      <alignment horizontal="center" vertical="center"/>
    </xf>
    <xf numFmtId="169" fontId="3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2" applyNumberFormat="1" applyFont="1" applyFill="1" applyBorder="1" applyAlignment="1">
      <alignment horizontal="center" vertical="center"/>
    </xf>
    <xf numFmtId="166" fontId="3" fillId="4" borderId="1" xfId="1" applyNumberFormat="1" applyFont="1" applyFill="1" applyBorder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 vertical="center"/>
    </xf>
    <xf numFmtId="10" fontId="3" fillId="5" borderId="1" xfId="2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4" fontId="3" fillId="5" borderId="1" xfId="2" applyNumberFormat="1" applyFont="1" applyFill="1" applyBorder="1" applyAlignment="1">
      <alignment horizontal="center" vertical="center"/>
    </xf>
    <xf numFmtId="166" fontId="3" fillId="5" borderId="1" xfId="1" applyNumberFormat="1" applyFont="1" applyFill="1" applyBorder="1" applyAlignment="1">
      <alignment horizontal="center" vertical="center"/>
    </xf>
    <xf numFmtId="167" fontId="3" fillId="4" borderId="1" xfId="2" applyNumberFormat="1" applyFont="1" applyFill="1" applyBorder="1" applyAlignment="1">
      <alignment horizontal="center" vertical="center"/>
    </xf>
    <xf numFmtId="168" fontId="3" fillId="2" borderId="1" xfId="2" applyNumberFormat="1" applyFont="1" applyFill="1" applyBorder="1" applyAlignment="1">
      <alignment horizontal="center" vertical="center"/>
    </xf>
    <xf numFmtId="168" fontId="3" fillId="4" borderId="1" xfId="2" applyNumberFormat="1" applyFont="1" applyFill="1" applyBorder="1" applyAlignment="1">
      <alignment horizontal="center" vertical="center"/>
    </xf>
    <xf numFmtId="168" fontId="3" fillId="5" borderId="1" xfId="2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14" fontId="4" fillId="3" borderId="1" xfId="0" applyNumberFormat="1" applyFont="1" applyFill="1" applyBorder="1"/>
    <xf numFmtId="10" fontId="3" fillId="6" borderId="1" xfId="2" applyNumberFormat="1" applyFont="1" applyFill="1" applyBorder="1" applyAlignment="1">
      <alignment horizontal="center" vertical="center"/>
    </xf>
    <xf numFmtId="167" fontId="3" fillId="6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5" fillId="4" borderId="1" xfId="2" applyNumberFormat="1" applyFont="1" applyFill="1" applyBorder="1" applyAlignment="1">
      <alignment horizontal="center" vertical="center"/>
    </xf>
    <xf numFmtId="10" fontId="3" fillId="5" borderId="1" xfId="2" quotePrefix="1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2548</v>
        <stp/>
        <stp>##V3_BDPV12</stp>
        <stp>MPSW7G Curncy</stp>
        <stp>DAYS_TO_MTY</stp>
        <stp>[tpm_implicita_mxn.xlsx]Hoja2!R11C3</stp>
        <tr r="C11" s="4"/>
      </tp>
      <tp>
        <v>1820</v>
        <stp/>
        <stp>##V3_BDPV12</stp>
        <stp>MPSW5E Curncy</stp>
        <stp>DAYS_TO_MTY</stp>
        <stp>[tpm_implicita_mxn.xlsx]Hoja2!R10C3</stp>
        <tr r="C10" s="4"/>
      </tp>
      <tp>
        <v>5460</v>
        <stp/>
        <stp>##V3_BDPV12</stp>
        <stp>MPSW16C Curncy</stp>
        <stp>DAYS_TO_MTY</stp>
        <stp>[tpm_implicita_mxn.xlsx]Hoja2!R13C3</stp>
        <tr r="C13" s="4"/>
      </tp>
      <tp>
        <v>3640</v>
        <stp/>
        <stp>##V3_BDPV12</stp>
        <stp>MPSW10K Curncy</stp>
        <stp>DAYS_TO_MTY</stp>
        <stp>[tpm_implicita_mxn.xlsx]Hoja2!R12C3</stp>
        <tr r="C12" s="4"/>
      </tp>
      <tp>
        <v>7280</v>
        <stp/>
        <stp>##V3_BDPV12</stp>
        <stp>MPSW21H Curncy</stp>
        <stp>DAYS_TO_MTY</stp>
        <stp>[tpm_implicita_mxn.xlsx]Hoja2!R14C3</stp>
        <tr r="C14" s="4"/>
      </tp>
    </main>
    <main first="bloomberg.rtd">
      <tp>
        <v>6.87</v>
        <stp/>
        <stp>##V3_BDPV12</stp>
        <stp>MPSW3C Curncy</stp>
        <stp>PX_LAST</stp>
        <stp>[tpm_implicita_mxn.xlsx]Hoja2!R8C5</stp>
        <tr r="E8" s="4"/>
      </tp>
      <tp>
        <v>7.3250000000000002</v>
        <stp/>
        <stp>##V3_BDPV12</stp>
        <stp>MPSWC Curncy</stp>
        <stp>PX_LAST</stp>
        <stp>[tpm_implicita_mxn.xlsx]Hoja2!R3C5</stp>
        <tr r="E3" s="4"/>
      </tp>
      <tp>
        <v>6.85</v>
        <stp/>
        <stp>##V3_BDPV12</stp>
        <stp>MPSW4D Curncy</stp>
        <stp>PX_LAST</stp>
        <stp>[tpm_implicita_mxn.xlsx]Hoja2!R9C5</stp>
        <tr r="E9" s="4"/>
      </tp>
      <tp>
        <v>7.3449999999999998</v>
        <stp/>
        <stp>##V3_BDPV12</stp>
        <stp>MPSWF Curncy</stp>
        <stp>PX_LAST</stp>
        <stp>[tpm_implicita_mxn.xlsx]Hoja2!R4C5</stp>
        <tr r="E4" s="4"/>
      </tp>
      <tp>
        <v>7.31</v>
        <stp/>
        <stp>##V3_BDPV12</stp>
        <stp>MPSWI Curncy</stp>
        <stp>PX_LAST</stp>
        <stp>[tpm_implicita_mxn.xlsx]Hoja2!R5C5</stp>
        <tr r="E5" s="4"/>
      </tp>
      <tp>
        <v>7.2350000000000003</v>
        <stp/>
        <stp>##V3_BDPV12</stp>
        <stp>MPSW1A Curncy</stp>
        <stp>PX_LAST</stp>
        <stp>[tpm_implicita_mxn.xlsx]Hoja2!R6C5</stp>
        <tr r="E6" s="4"/>
      </tp>
      <tp>
        <v>6.98</v>
        <stp/>
        <stp>##V3_BDPV12</stp>
        <stp>MPSW2B Curncy</stp>
        <stp>PX_LAST</stp>
        <stp>[tpm_implicita_mxn.xlsx]Hoja2!R7C5</stp>
        <tr r="E7" s="4"/>
      </tp>
      <tp>
        <v>6.8585000000000003</v>
        <stp/>
        <stp>##V3_BDPV12</stp>
        <stp>MPSW5E Curncy</stp>
        <stp>PX_LAST</stp>
        <stp>[tpm_implicita_mxn.xlsx]Hoja2!R10C5</stp>
        <tr r="E10" s="4"/>
      </tp>
      <tp>
        <v>6.9749999999999996</v>
        <stp/>
        <stp>##V3_BDPV12</stp>
        <stp>MPSW7G Curncy</stp>
        <stp>PX_LAST</stp>
        <stp>[tpm_implicita_mxn.xlsx]Hoja2!R11C5</stp>
        <tr r="E11" s="4"/>
      </tp>
      <tp>
        <v>7.4450000000000003</v>
        <stp/>
        <stp>##V3_BDPV12</stp>
        <stp>MPSW21H Curncy</stp>
        <stp>PX_LAST</stp>
        <stp>[tpm_implicita_mxn.xlsx]Hoja2!R14C5</stp>
        <tr r="E14" s="4"/>
      </tp>
      <tp>
        <v>7.12</v>
        <stp/>
        <stp>##V3_BDPV12</stp>
        <stp>MPSW10K Curncy</stp>
        <stp>PX_LAST</stp>
        <stp>[tpm_implicita_mxn.xlsx]Hoja2!R12C5</stp>
        <tr r="E12" s="4"/>
      </tp>
      <tp>
        <v>7.3250000000000002</v>
        <stp/>
        <stp>##V3_BDPV12</stp>
        <stp>MPSW16C Curncy</stp>
        <stp>PX_LAST</stp>
        <stp>[tpm_implicita_mxn.xlsx]Hoja2!R13C5</stp>
        <tr r="E13" s="4"/>
      </tp>
      <tp>
        <v>7.21</v>
        <stp/>
        <stp>##V3_BDPV12</stp>
        <stp>MXIBTIIE Index</stp>
        <stp>PX_LAST</stp>
        <stp>[tpm_implicita_mxn.xlsx]Hoja2!R2C5</stp>
        <tr r="E2" s="4"/>
      </tp>
      <tp>
        <v>364</v>
        <stp/>
        <stp>##V3_BDPV12</stp>
        <stp>MPSW1A Curncy</stp>
        <stp>DAYS_TO_MTY</stp>
        <stp>[tpm_implicita_mxn.xlsx]Hoja2!R6C3</stp>
        <tr r="C6" s="4"/>
      </tp>
      <tp>
        <v>728</v>
        <stp/>
        <stp>##V3_BDPV12</stp>
        <stp>MPSW2B Curncy</stp>
        <stp>DAYS_TO_MTY</stp>
        <stp>[tpm_implicita_mxn.xlsx]Hoja2!R7C3</stp>
        <tr r="C7" s="4"/>
      </tp>
      <tp>
        <v>252</v>
        <stp/>
        <stp>##V3_BDPV12</stp>
        <stp>MPSWI Curncy</stp>
        <stp>DAYS_TO_MTY</stp>
        <stp>[tpm_implicita_mxn.xlsx]Hoja2!R5C3</stp>
        <tr r="C5" s="4"/>
      </tp>
      <tp>
        <v>84</v>
        <stp/>
        <stp>##V3_BDPV12</stp>
        <stp>MPSWC Curncy</stp>
        <stp>DAYS_TO_MTY</stp>
        <stp>[tpm_implicita_mxn.xlsx]Hoja2!R3C3</stp>
        <tr r="C3" s="4"/>
      </tp>
      <tp>
        <v>168</v>
        <stp/>
        <stp>##V3_BDPV12</stp>
        <stp>MPSWF Curncy</stp>
        <stp>DAYS_TO_MTY</stp>
        <stp>[tpm_implicita_mxn.xlsx]Hoja2!R4C3</stp>
        <tr r="C4" s="4"/>
      </tp>
      <tp>
        <v>1456</v>
        <stp/>
        <stp>##V3_BDPV12</stp>
        <stp>MPSW4D Curncy</stp>
        <stp>DAYS_TO_MTY</stp>
        <stp>[tpm_implicita_mxn.xlsx]Hoja2!R9C3</stp>
        <tr r="C9" s="4"/>
      </tp>
      <tp>
        <v>1092</v>
        <stp/>
        <stp>##V3_BDPV12</stp>
        <stp>MPSW3C Curncy</stp>
        <stp>DAYS_TO_MTY</stp>
        <stp>[tpm_implicita_mxn.xlsx]Hoja2!R8C3</stp>
        <tr r="C8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TPM implicita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MX!$G$7</c:f>
              <c:strCache>
                <c:ptCount val="1"/>
                <c:pt idx="0">
                  <c:v>TPM Esperada</c:v>
                </c:pt>
              </c:strCache>
            </c:strRef>
          </c:tx>
          <c:spPr>
            <a:ln w="19050" cap="rnd">
              <a:gradFill flip="none" rotWithShape="1">
                <a:gsLst>
                  <a:gs pos="0">
                    <a:schemeClr val="accent2">
                      <a:lumMod val="0"/>
                      <a:lumOff val="100000"/>
                    </a:schemeClr>
                  </a:gs>
                  <a:gs pos="35000">
                    <a:schemeClr val="accent2">
                      <a:lumMod val="0"/>
                      <a:lumOff val="100000"/>
                    </a:schemeClr>
                  </a:gs>
                  <a:gs pos="93000">
                    <a:schemeClr val="accent2">
                      <a:lumMod val="100000"/>
                    </a:schemeClr>
                  </a:gs>
                </a:gsLst>
                <a:path path="circle">
                  <a:fillToRect l="50000" t="-80000" r="50000" b="180000"/>
                </a:path>
                <a:tileRect/>
              </a:gra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10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MX!$D$8:$D$27</c:f>
              <c:numCache>
                <c:formatCode>m/d/yyyy</c:formatCode>
                <c:ptCount val="20"/>
                <c:pt idx="0">
                  <c:v>42909</c:v>
                </c:pt>
                <c:pt idx="1">
                  <c:v>42927</c:v>
                </c:pt>
                <c:pt idx="2">
                  <c:v>42957</c:v>
                </c:pt>
                <c:pt idx="3">
                  <c:v>42992</c:v>
                </c:pt>
                <c:pt idx="4">
                  <c:v>43011</c:v>
                </c:pt>
                <c:pt idx="5">
                  <c:v>43048</c:v>
                </c:pt>
                <c:pt idx="6">
                  <c:v>43076</c:v>
                </c:pt>
                <c:pt idx="7">
                  <c:v>43095</c:v>
                </c:pt>
                <c:pt idx="8">
                  <c:v>43140</c:v>
                </c:pt>
                <c:pt idx="9">
                  <c:v>43160</c:v>
                </c:pt>
                <c:pt idx="10">
                  <c:v>43207</c:v>
                </c:pt>
                <c:pt idx="11">
                  <c:v>43238</c:v>
                </c:pt>
                <c:pt idx="12">
                  <c:v>43272</c:v>
                </c:pt>
                <c:pt idx="13">
                  <c:v>43322</c:v>
                </c:pt>
                <c:pt idx="14">
                  <c:v>43371</c:v>
                </c:pt>
                <c:pt idx="15">
                  <c:v>43413</c:v>
                </c:pt>
                <c:pt idx="16">
                  <c:v>43460</c:v>
                </c:pt>
                <c:pt idx="17">
                  <c:v>43505</c:v>
                </c:pt>
                <c:pt idx="18">
                  <c:v>43572</c:v>
                </c:pt>
                <c:pt idx="19">
                  <c:v>43636</c:v>
                </c:pt>
              </c:numCache>
            </c:numRef>
          </c:cat>
          <c:val>
            <c:numRef>
              <c:f>MX!$G$8:$G$27</c:f>
              <c:numCache>
                <c:formatCode>0.00%</c:formatCode>
                <c:ptCount val="20"/>
                <c:pt idx="0" formatCode="0.000%">
                  <c:v>7.0099999999999996E-2</c:v>
                </c:pt>
                <c:pt idx="1">
                  <c:v>7.2545997591020067E-2</c:v>
                </c:pt>
                <c:pt idx="2">
                  <c:v>7.4435610646256867E-2</c:v>
                </c:pt>
                <c:pt idx="3">
                  <c:v>7.4435610646256867E-2</c:v>
                </c:pt>
                <c:pt idx="4">
                  <c:v>7.4435610646256867E-2</c:v>
                </c:pt>
                <c:pt idx="5">
                  <c:v>7.2630640865014806E-2</c:v>
                </c:pt>
                <c:pt idx="6">
                  <c:v>7.2630640865014806E-2</c:v>
                </c:pt>
                <c:pt idx="7">
                  <c:v>7.1587147302472259E-2</c:v>
                </c:pt>
                <c:pt idx="8">
                  <c:v>7.1587147302472259E-2</c:v>
                </c:pt>
                <c:pt idx="9">
                  <c:v>7.1587147302472259E-2</c:v>
                </c:pt>
                <c:pt idx="10">
                  <c:v>6.9430633259857266E-2</c:v>
                </c:pt>
                <c:pt idx="11">
                  <c:v>6.9430633259857266E-2</c:v>
                </c:pt>
                <c:pt idx="12">
                  <c:v>6.9430633259857266E-2</c:v>
                </c:pt>
                <c:pt idx="13">
                  <c:v>6.4668433300050898E-2</c:v>
                </c:pt>
                <c:pt idx="14">
                  <c:v>6.4668433300050898E-2</c:v>
                </c:pt>
                <c:pt idx="15">
                  <c:v>6.4136347947092637E-2</c:v>
                </c:pt>
                <c:pt idx="16">
                  <c:v>6.3836843880117955E-2</c:v>
                </c:pt>
                <c:pt idx="17">
                  <c:v>6.3836843880074406E-2</c:v>
                </c:pt>
                <c:pt idx="18">
                  <c:v>6.360440912997524E-2</c:v>
                </c:pt>
                <c:pt idx="19">
                  <c:v>6.360440912997524E-2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3-4A6F-BE71-C5A73845D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180415"/>
        <c:axId val="698793007"/>
      </c:lineChart>
      <c:lineChart>
        <c:grouping val="standard"/>
        <c:varyColors val="0"/>
        <c:ser>
          <c:idx val="0"/>
          <c:order val="0"/>
          <c:tx>
            <c:strRef>
              <c:f>MX!$F$7</c:f>
              <c:strCache>
                <c:ptCount val="1"/>
                <c:pt idx="0">
                  <c:v>Tasa Swap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1"/>
            <c:spPr>
              <a:solidFill>
                <a:srgbClr val="FFFF00"/>
              </a:solidFill>
              <a:ln w="2857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MX!$D$8:$D$27</c:f>
              <c:numCache>
                <c:formatCode>m/d/yyyy</c:formatCode>
                <c:ptCount val="20"/>
                <c:pt idx="0">
                  <c:v>42909</c:v>
                </c:pt>
                <c:pt idx="1">
                  <c:v>42927</c:v>
                </c:pt>
                <c:pt idx="2">
                  <c:v>42957</c:v>
                </c:pt>
                <c:pt idx="3">
                  <c:v>42992</c:v>
                </c:pt>
                <c:pt idx="4">
                  <c:v>43011</c:v>
                </c:pt>
                <c:pt idx="5">
                  <c:v>43048</c:v>
                </c:pt>
                <c:pt idx="6">
                  <c:v>43076</c:v>
                </c:pt>
                <c:pt idx="7">
                  <c:v>43095</c:v>
                </c:pt>
                <c:pt idx="8">
                  <c:v>43140</c:v>
                </c:pt>
                <c:pt idx="9">
                  <c:v>43160</c:v>
                </c:pt>
                <c:pt idx="10">
                  <c:v>43207</c:v>
                </c:pt>
                <c:pt idx="11">
                  <c:v>43238</c:v>
                </c:pt>
                <c:pt idx="12">
                  <c:v>43272</c:v>
                </c:pt>
                <c:pt idx="13">
                  <c:v>43322</c:v>
                </c:pt>
                <c:pt idx="14">
                  <c:v>43371</c:v>
                </c:pt>
                <c:pt idx="15">
                  <c:v>43413</c:v>
                </c:pt>
                <c:pt idx="16">
                  <c:v>43460</c:v>
                </c:pt>
                <c:pt idx="17">
                  <c:v>43505</c:v>
                </c:pt>
                <c:pt idx="18">
                  <c:v>43572</c:v>
                </c:pt>
                <c:pt idx="19">
                  <c:v>43636</c:v>
                </c:pt>
              </c:numCache>
            </c:numRef>
          </c:cat>
          <c:val>
            <c:numRef>
              <c:f>MX!$F$8:$F$27</c:f>
              <c:numCache>
                <c:formatCode>0.000%</c:formatCode>
                <c:ptCount val="20"/>
                <c:pt idx="0">
                  <c:v>7.4099999999999999E-2</c:v>
                </c:pt>
                <c:pt idx="3">
                  <c:v>7.3249999999999996E-2</c:v>
                </c:pt>
                <c:pt idx="6">
                  <c:v>7.3450000000000001E-2</c:v>
                </c:pt>
                <c:pt idx="9">
                  <c:v>7.3099999999999998E-2</c:v>
                </c:pt>
                <c:pt idx="12">
                  <c:v>7.2349999999999998E-2</c:v>
                </c:pt>
                <c:pt idx="19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3-4A6F-BE71-C5A73845DE8F}"/>
            </c:ext>
          </c:extLst>
        </c:ser>
        <c:ser>
          <c:idx val="2"/>
          <c:order val="2"/>
          <c:tx>
            <c:strRef>
              <c:f>MX!$K$7</c:f>
              <c:strCache>
                <c:ptCount val="1"/>
                <c:pt idx="0">
                  <c:v>Tasa Swap Estimada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MX!$D$8:$D$27</c:f>
              <c:numCache>
                <c:formatCode>m/d/yyyy</c:formatCode>
                <c:ptCount val="20"/>
                <c:pt idx="0">
                  <c:v>42909</c:v>
                </c:pt>
                <c:pt idx="1">
                  <c:v>42927</c:v>
                </c:pt>
                <c:pt idx="2">
                  <c:v>42957</c:v>
                </c:pt>
                <c:pt idx="3">
                  <c:v>42992</c:v>
                </c:pt>
                <c:pt idx="4">
                  <c:v>43011</c:v>
                </c:pt>
                <c:pt idx="5">
                  <c:v>43048</c:v>
                </c:pt>
                <c:pt idx="6">
                  <c:v>43076</c:v>
                </c:pt>
                <c:pt idx="7">
                  <c:v>43095</c:v>
                </c:pt>
                <c:pt idx="8">
                  <c:v>43140</c:v>
                </c:pt>
                <c:pt idx="9">
                  <c:v>43160</c:v>
                </c:pt>
                <c:pt idx="10">
                  <c:v>43207</c:v>
                </c:pt>
                <c:pt idx="11">
                  <c:v>43238</c:v>
                </c:pt>
                <c:pt idx="12">
                  <c:v>43272</c:v>
                </c:pt>
                <c:pt idx="13">
                  <c:v>43322</c:v>
                </c:pt>
                <c:pt idx="14">
                  <c:v>43371</c:v>
                </c:pt>
                <c:pt idx="15">
                  <c:v>43413</c:v>
                </c:pt>
                <c:pt idx="16">
                  <c:v>43460</c:v>
                </c:pt>
                <c:pt idx="17">
                  <c:v>43505</c:v>
                </c:pt>
                <c:pt idx="18">
                  <c:v>43572</c:v>
                </c:pt>
                <c:pt idx="19">
                  <c:v>43636</c:v>
                </c:pt>
              </c:numCache>
            </c:numRef>
          </c:cat>
          <c:val>
            <c:numRef>
              <c:f>MX!$K$8:$K$27</c:f>
              <c:numCache>
                <c:formatCode>0.000%</c:formatCode>
                <c:ptCount val="20"/>
                <c:pt idx="0">
                  <c:v>7.4099999999999999E-2</c:v>
                </c:pt>
                <c:pt idx="1">
                  <c:v>7.0216145818493558E-2</c:v>
                </c:pt>
                <c:pt idx="2">
                  <c:v>7.196468984276061E-2</c:v>
                </c:pt>
                <c:pt idx="3">
                  <c:v>7.3419469831045026E-2</c:v>
                </c:pt>
                <c:pt idx="4">
                  <c:v>7.3869724870729583E-2</c:v>
                </c:pt>
                <c:pt idx="5">
                  <c:v>7.4510522174939808E-2</c:v>
                </c:pt>
                <c:pt idx="6">
                  <c:v>7.4579855231200337E-2</c:v>
                </c:pt>
                <c:pt idx="7">
                  <c:v>7.4651377965857732E-2</c:v>
                </c:pt>
                <c:pt idx="8">
                  <c:v>7.4655870648249606E-2</c:v>
                </c:pt>
                <c:pt idx="9">
                  <c:v>7.4695909193493434E-2</c:v>
                </c:pt>
                <c:pt idx="10">
                  <c:v>7.484810172709E-2</c:v>
                </c:pt>
                <c:pt idx="11">
                  <c:v>7.4763109754472215E-2</c:v>
                </c:pt>
                <c:pt idx="12">
                  <c:v>7.4730131707279546E-2</c:v>
                </c:pt>
                <c:pt idx="13">
                  <c:v>7.4764778378461377E-2</c:v>
                </c:pt>
                <c:pt idx="14">
                  <c:v>7.4314439863983187E-2</c:v>
                </c:pt>
                <c:pt idx="15">
                  <c:v>7.4046349385801874E-2</c:v>
                </c:pt>
                <c:pt idx="16">
                  <c:v>7.3792968321709132E-2</c:v>
                </c:pt>
                <c:pt idx="17">
                  <c:v>7.3606607067473934E-2</c:v>
                </c:pt>
                <c:pt idx="18">
                  <c:v>7.3447956961098779E-2</c:v>
                </c:pt>
                <c:pt idx="19">
                  <c:v>7.337430363735517E-2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AE3-4A6F-BE71-C5A73845D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66367"/>
        <c:axId val="661027647"/>
      </c:lineChart>
      <c:dateAx>
        <c:axId val="6521804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98793007"/>
        <c:crosses val="autoZero"/>
        <c:auto val="0"/>
        <c:lblOffset val="100"/>
        <c:baseTimeUnit val="days"/>
        <c:majorUnit val="3"/>
        <c:majorTimeUnit val="months"/>
      </c:dateAx>
      <c:valAx>
        <c:axId val="698793007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2180415"/>
        <c:crosses val="autoZero"/>
        <c:crossBetween val="between"/>
      </c:valAx>
      <c:valAx>
        <c:axId val="661027647"/>
        <c:scaling>
          <c:orientation val="minMax"/>
        </c:scaling>
        <c:delete val="1"/>
        <c:axPos val="r"/>
        <c:numFmt formatCode="0.000%" sourceLinked="1"/>
        <c:majorTickMark val="none"/>
        <c:minorTickMark val="none"/>
        <c:tickLblPos val="nextTo"/>
        <c:crossAx val="661866367"/>
        <c:crosses val="max"/>
        <c:crossBetween val="between"/>
      </c:valAx>
      <c:dateAx>
        <c:axId val="66186636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6102764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Hoja2!$E$1</c:f>
              <c:strCache>
                <c:ptCount val="1"/>
                <c:pt idx="0">
                  <c:v>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Hoja2!$D$2:$D$14</c:f>
              <c:numCache>
                <c:formatCode>m/d/yyyy</c:formatCode>
                <c:ptCount val="13"/>
                <c:pt idx="0">
                  <c:v>42909</c:v>
                </c:pt>
                <c:pt idx="1">
                  <c:v>42992</c:v>
                </c:pt>
                <c:pt idx="2">
                  <c:v>43076</c:v>
                </c:pt>
                <c:pt idx="3">
                  <c:v>43160</c:v>
                </c:pt>
                <c:pt idx="4">
                  <c:v>43272</c:v>
                </c:pt>
                <c:pt idx="5">
                  <c:v>43636</c:v>
                </c:pt>
                <c:pt idx="6">
                  <c:v>44000</c:v>
                </c:pt>
                <c:pt idx="7">
                  <c:v>44364</c:v>
                </c:pt>
                <c:pt idx="8">
                  <c:v>44728</c:v>
                </c:pt>
                <c:pt idx="9">
                  <c:v>45456</c:v>
                </c:pt>
                <c:pt idx="10">
                  <c:v>46548</c:v>
                </c:pt>
                <c:pt idx="11">
                  <c:v>48368</c:v>
                </c:pt>
                <c:pt idx="12">
                  <c:v>50188</c:v>
                </c:pt>
              </c:numCache>
            </c:numRef>
          </c:cat>
          <c:val>
            <c:numRef>
              <c:f>Hoja2!$E$2:$E$14</c:f>
              <c:numCache>
                <c:formatCode>General</c:formatCode>
                <c:ptCount val="13"/>
                <c:pt idx="0">
                  <c:v>7.21</c:v>
                </c:pt>
                <c:pt idx="1">
                  <c:v>7.3250000000000002</c:v>
                </c:pt>
                <c:pt idx="2">
                  <c:v>7.3449999999999998</c:v>
                </c:pt>
                <c:pt idx="3">
                  <c:v>7.31</c:v>
                </c:pt>
                <c:pt idx="4">
                  <c:v>7.2350000000000003</c:v>
                </c:pt>
                <c:pt idx="5">
                  <c:v>6.98</c:v>
                </c:pt>
                <c:pt idx="6">
                  <c:v>6.87</c:v>
                </c:pt>
                <c:pt idx="7">
                  <c:v>6.85</c:v>
                </c:pt>
                <c:pt idx="8">
                  <c:v>6.8585000000000003</c:v>
                </c:pt>
                <c:pt idx="9">
                  <c:v>6.9749999999999996</c:v>
                </c:pt>
                <c:pt idx="10">
                  <c:v>7.12</c:v>
                </c:pt>
                <c:pt idx="11">
                  <c:v>7.3250000000000002</c:v>
                </c:pt>
                <c:pt idx="12">
                  <c:v>7.4450000000000003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F-42AE-831F-AC6A1B160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632799"/>
        <c:axId val="246139391"/>
      </c:lineChart>
      <c:dateAx>
        <c:axId val="247632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6139391"/>
        <c:crosses val="autoZero"/>
        <c:auto val="1"/>
        <c:lblOffset val="100"/>
        <c:baseTimeUnit val="months"/>
      </c:dateAx>
      <c:valAx>
        <c:axId val="246139391"/>
        <c:scaling>
          <c:orientation val="minMax"/>
          <c:min val="2.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763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155864</xdr:colOff>
      <xdr:row>28</xdr:row>
      <xdr:rowOff>34635</xdr:rowOff>
    </xdr:from>
    <xdr:to>
      <xdr:col>10</xdr:col>
      <xdr:colOff>363681</xdr:colOff>
      <xdr:row>61</xdr:row>
      <xdr:rowOff>136070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F89135-06B0-4AFF-BD22-26EF94D16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490537</xdr:colOff>
      <xdr:row>12</xdr:row>
      <xdr:rowOff>80962</xdr:rowOff>
    </xdr:from>
    <xdr:to>
      <xdr:col>10</xdr:col>
      <xdr:colOff>490537</xdr:colOff>
      <xdr:row>26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86491B-3DD0-4B32-B1C0-4FF6690CC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topLeftCell="A3" zoomScale="85" zoomScaleNormal="85" workbookViewId="0">
      <selection activeCell="E10" sqref="E10"/>
    </sheetView>
  </sheetViews>
  <sheetFormatPr baseColWidth="10" defaultRowHeight="15" x14ac:dyDescent="0.25"/>
  <cols>
    <col min="1" max="1" width="13.85546875" style="2" customWidth="1"/>
    <col min="2" max="2" width="21.140625" style="2" customWidth="1"/>
    <col min="3" max="3" width="15" style="2" customWidth="1"/>
    <col min="4" max="4" width="18.5703125" style="4" customWidth="1"/>
    <col min="5" max="5" width="28.140625" style="5" customWidth="1"/>
    <col min="6" max="6" width="13.85546875" style="4" customWidth="1"/>
    <col min="7" max="7" width="16.5703125" style="5" customWidth="1"/>
    <col min="8" max="8" width="16.5703125" style="8" customWidth="1"/>
    <col min="9" max="9" width="41.140625" style="10" customWidth="1"/>
    <col min="10" max="10" width="15.85546875" style="12" customWidth="1"/>
    <col min="11" max="11" width="21.85546875" style="10" customWidth="1"/>
    <col min="12" max="12" width="11.42578125" style="15"/>
    <col min="13" max="13" width="17.28515625" style="2" customWidth="1"/>
    <col min="14" max="14" width="15.140625" style="2" customWidth="1"/>
    <col min="15" max="15" width="15.7109375" style="2" customWidth="1"/>
    <col min="16" max="16384" width="11.42578125" style="2"/>
  </cols>
  <sheetData>
    <row r="2" spans="1:15" x14ac:dyDescent="0.25">
      <c r="B2" s="37" t="s">
        <v>29</v>
      </c>
      <c r="C2" s="38">
        <f ca="1">+TODAY()</f>
        <v>42908</v>
      </c>
    </row>
    <row r="3" spans="1:15" x14ac:dyDescent="0.25">
      <c r="B3" s="39" t="s">
        <v>43</v>
      </c>
      <c r="C3" s="40">
        <f ca="1">+(L11+L14+L17+L20+L27)*1000000000</f>
        <v>222928.92456989913</v>
      </c>
    </row>
    <row r="6" spans="1:15" x14ac:dyDescent="0.25">
      <c r="A6" s="1"/>
      <c r="B6" s="1"/>
    </row>
    <row r="7" spans="1:15" x14ac:dyDescent="0.25">
      <c r="A7" s="18"/>
      <c r="B7" s="1"/>
      <c r="D7" s="7" t="s">
        <v>32</v>
      </c>
      <c r="E7" s="6" t="s">
        <v>5</v>
      </c>
      <c r="F7" s="7" t="s">
        <v>1</v>
      </c>
      <c r="G7" s="6" t="s">
        <v>2</v>
      </c>
      <c r="H7" s="9" t="s">
        <v>6</v>
      </c>
      <c r="I7" s="11" t="s">
        <v>7</v>
      </c>
      <c r="J7" s="13" t="s">
        <v>3</v>
      </c>
      <c r="K7" s="11" t="s">
        <v>4</v>
      </c>
      <c r="L7" s="34" t="s">
        <v>44</v>
      </c>
      <c r="M7" s="6" t="s">
        <v>8</v>
      </c>
      <c r="N7" s="7" t="s">
        <v>9</v>
      </c>
      <c r="O7" s="7" t="s">
        <v>45</v>
      </c>
    </row>
    <row r="8" spans="1:15" x14ac:dyDescent="0.25">
      <c r="A8" s="18"/>
      <c r="B8" s="3"/>
      <c r="D8" s="23">
        <f ca="1">+TODAY()+1</f>
        <v>42909</v>
      </c>
      <c r="E8" s="24"/>
      <c r="F8" s="42">
        <v>7.4099999999999999E-2</v>
      </c>
      <c r="G8" s="42">
        <v>7.0099999999999996E-2</v>
      </c>
      <c r="H8" s="25"/>
      <c r="I8" s="26">
        <f>+G8/360</f>
        <v>1.9472222222222221E-4</v>
      </c>
      <c r="J8" s="27">
        <v>1</v>
      </c>
      <c r="K8" s="42">
        <v>7.4099999999999999E-2</v>
      </c>
      <c r="L8" s="35"/>
      <c r="M8" s="33"/>
      <c r="N8" s="33"/>
      <c r="O8" s="33"/>
    </row>
    <row r="9" spans="1:15" x14ac:dyDescent="0.25">
      <c r="A9" s="18"/>
      <c r="B9" s="3"/>
      <c r="D9" s="28">
        <v>42927</v>
      </c>
      <c r="E9" s="29">
        <v>2.4459975910200728E-3</v>
      </c>
      <c r="F9" s="31"/>
      <c r="G9" s="29">
        <f>+G8+E9</f>
        <v>7.2545997591020067E-2</v>
      </c>
      <c r="H9" s="30">
        <f ca="1">+D9-D8</f>
        <v>18</v>
      </c>
      <c r="I9" s="31">
        <f t="shared" ref="I9:I27" si="0">+G9/360</f>
        <v>2.0151665997505575E-4</v>
      </c>
      <c r="J9" s="32">
        <f ca="1">+J8*(1+I8)^H9</f>
        <v>1.0035108072909247</v>
      </c>
      <c r="K9" s="31">
        <f ca="1">+((J9-1)*360)/(D9-$D$8)</f>
        <v>7.0216145818493558E-2</v>
      </c>
      <c r="L9" s="36"/>
      <c r="M9" s="20">
        <f>+E8*E9*10000000</f>
        <v>0</v>
      </c>
      <c r="N9" s="20">
        <f>+E8*E10*10000000</f>
        <v>0</v>
      </c>
      <c r="O9" s="20">
        <f>+E9*E10*E11*10000000</f>
        <v>0</v>
      </c>
    </row>
    <row r="10" spans="1:15" x14ac:dyDescent="0.25">
      <c r="A10" s="18"/>
      <c r="B10" s="3"/>
      <c r="D10" s="28">
        <v>42957</v>
      </c>
      <c r="E10" s="29">
        <v>1.8896130552367989E-3</v>
      </c>
      <c r="F10" s="31"/>
      <c r="G10" s="29">
        <f t="shared" ref="G10:G27" si="1">+G9+E10</f>
        <v>7.4435610646256867E-2</v>
      </c>
      <c r="H10" s="30">
        <f t="shared" ref="H10:H27" si="2">+D10-D9</f>
        <v>30</v>
      </c>
      <c r="I10" s="31">
        <f t="shared" si="0"/>
        <v>2.0676558512849129E-4</v>
      </c>
      <c r="J10" s="32">
        <f ca="1">+J9*(1+I9)^H10</f>
        <v>1.0095952919790347</v>
      </c>
      <c r="K10" s="31">
        <f t="shared" ref="K10:K27" ca="1" si="3">+((J10-1)*360)/(D10-$D$8)</f>
        <v>7.196468984276061E-2</v>
      </c>
      <c r="L10" s="36"/>
      <c r="M10" s="20">
        <f t="shared" ref="M10:M27" si="4">+E9*E10*10000000</f>
        <v>46.219889810692905</v>
      </c>
      <c r="N10" s="20">
        <f t="shared" ref="N10:O26" si="5">+E9*E11*10000000</f>
        <v>0</v>
      </c>
      <c r="O10" s="20">
        <f t="shared" ref="O10:O25" si="6">+E10*E11*E12*10000000</f>
        <v>0</v>
      </c>
    </row>
    <row r="11" spans="1:15" x14ac:dyDescent="0.25">
      <c r="A11" s="18"/>
      <c r="B11" s="3"/>
      <c r="C11" s="14"/>
      <c r="D11" s="23">
        <v>42992</v>
      </c>
      <c r="E11" s="24">
        <v>0</v>
      </c>
      <c r="F11" s="26">
        <v>7.3249999999999996E-2</v>
      </c>
      <c r="G11" s="24">
        <f t="shared" si="1"/>
        <v>7.4435610646256867E-2</v>
      </c>
      <c r="H11" s="25">
        <f t="shared" si="2"/>
        <v>35</v>
      </c>
      <c r="I11" s="26">
        <f t="shared" si="0"/>
        <v>2.0676558512849129E-4</v>
      </c>
      <c r="J11" s="27">
        <f t="shared" ref="J11:J26" ca="1" si="7">+J10*(1+I10)^H11</f>
        <v>1.0169272666554909</v>
      </c>
      <c r="K11" s="26">
        <f t="shared" ca="1" si="3"/>
        <v>7.3419469831045026E-2</v>
      </c>
      <c r="L11" s="35">
        <f ca="1">+(F11-K11)^2*10</f>
        <v>2.8720023634430977E-7</v>
      </c>
      <c r="M11" s="33">
        <f t="shared" si="4"/>
        <v>0</v>
      </c>
      <c r="N11" s="33">
        <f t="shared" si="5"/>
        <v>0</v>
      </c>
      <c r="O11" s="33">
        <f t="shared" si="6"/>
        <v>0</v>
      </c>
    </row>
    <row r="12" spans="1:15" x14ac:dyDescent="0.25">
      <c r="A12" s="18"/>
      <c r="B12" s="3"/>
      <c r="D12" s="28">
        <v>43011</v>
      </c>
      <c r="E12" s="29">
        <v>0</v>
      </c>
      <c r="F12" s="31"/>
      <c r="G12" s="29">
        <f t="shared" si="1"/>
        <v>7.4435610646256867E-2</v>
      </c>
      <c r="H12" s="30">
        <f t="shared" si="2"/>
        <v>19</v>
      </c>
      <c r="I12" s="31">
        <f t="shared" si="0"/>
        <v>2.0676558512849129E-4</v>
      </c>
      <c r="J12" s="32">
        <f t="shared" ca="1" si="7"/>
        <v>1.02092975538004</v>
      </c>
      <c r="K12" s="31">
        <f t="shared" ca="1" si="3"/>
        <v>7.3869724870729583E-2</v>
      </c>
      <c r="L12" s="36"/>
      <c r="M12" s="20">
        <f t="shared" si="4"/>
        <v>0</v>
      </c>
      <c r="N12" s="20">
        <f t="shared" si="5"/>
        <v>0</v>
      </c>
      <c r="O12" s="20">
        <f t="shared" si="6"/>
        <v>0</v>
      </c>
    </row>
    <row r="13" spans="1:15" x14ac:dyDescent="0.25">
      <c r="A13" s="18"/>
      <c r="B13" s="3"/>
      <c r="D13" s="28">
        <v>43048</v>
      </c>
      <c r="E13" s="29">
        <v>-1.8049697812420561E-3</v>
      </c>
      <c r="F13" s="31"/>
      <c r="G13" s="29">
        <f t="shared" si="1"/>
        <v>7.2630640865014806E-2</v>
      </c>
      <c r="H13" s="30">
        <f t="shared" si="2"/>
        <v>37</v>
      </c>
      <c r="I13" s="31">
        <f t="shared" si="0"/>
        <v>2.0175178018059668E-4</v>
      </c>
      <c r="J13" s="32">
        <f t="shared" ca="1" si="7"/>
        <v>1.0287693405064351</v>
      </c>
      <c r="K13" s="31">
        <f t="shared" ca="1" si="3"/>
        <v>7.4510522174939808E-2</v>
      </c>
      <c r="L13" s="36"/>
      <c r="M13" s="20">
        <f t="shared" si="4"/>
        <v>0</v>
      </c>
      <c r="N13" s="20">
        <f t="shared" si="5"/>
        <v>0</v>
      </c>
      <c r="O13" s="20">
        <f t="shared" si="6"/>
        <v>0</v>
      </c>
    </row>
    <row r="14" spans="1:15" x14ac:dyDescent="0.25">
      <c r="A14" s="18"/>
      <c r="B14" s="3"/>
      <c r="D14" s="23">
        <v>43076</v>
      </c>
      <c r="E14" s="24">
        <v>0</v>
      </c>
      <c r="F14" s="26">
        <v>7.3450000000000001E-2</v>
      </c>
      <c r="G14" s="24">
        <f t="shared" si="1"/>
        <v>7.2630640865014806E-2</v>
      </c>
      <c r="H14" s="25">
        <f t="shared" si="2"/>
        <v>28</v>
      </c>
      <c r="I14" s="26">
        <f t="shared" si="0"/>
        <v>2.0175178018059668E-4</v>
      </c>
      <c r="J14" s="27">
        <f t="shared" ca="1" si="7"/>
        <v>1.0345967661766957</v>
      </c>
      <c r="K14" s="26">
        <f t="shared" ca="1" si="3"/>
        <v>7.4579855231200337E-2</v>
      </c>
      <c r="L14" s="35">
        <f ca="1">+(F14-K14)^2*10</f>
        <v>1.2765728434707641E-5</v>
      </c>
      <c r="M14" s="33">
        <f t="shared" si="4"/>
        <v>0</v>
      </c>
      <c r="N14" s="33">
        <f t="shared" si="5"/>
        <v>18.834743473099049</v>
      </c>
      <c r="O14" s="33">
        <f t="shared" si="6"/>
        <v>0</v>
      </c>
    </row>
    <row r="15" spans="1:15" x14ac:dyDescent="0.25">
      <c r="A15" s="18"/>
      <c r="B15" s="3"/>
      <c r="D15" s="28">
        <v>43095</v>
      </c>
      <c r="E15" s="29">
        <v>-1.0434935625425416E-3</v>
      </c>
      <c r="F15" s="31"/>
      <c r="G15" s="29">
        <f t="shared" si="1"/>
        <v>7.1587147302472259E-2</v>
      </c>
      <c r="H15" s="30">
        <f t="shared" si="2"/>
        <v>19</v>
      </c>
      <c r="I15" s="31">
        <f t="shared" si="0"/>
        <v>1.9885318695131183E-4</v>
      </c>
      <c r="J15" s="32">
        <f t="shared" ca="1" si="7"/>
        <v>1.0385698786156932</v>
      </c>
      <c r="K15" s="31">
        <f t="shared" ca="1" si="3"/>
        <v>7.4651377965857732E-2</v>
      </c>
      <c r="L15" s="36"/>
      <c r="M15" s="20">
        <f t="shared" si="4"/>
        <v>0</v>
      </c>
      <c r="N15" s="20">
        <f t="shared" si="5"/>
        <v>0</v>
      </c>
      <c r="O15" s="20">
        <f t="shared" si="6"/>
        <v>0</v>
      </c>
    </row>
    <row r="16" spans="1:15" x14ac:dyDescent="0.25">
      <c r="A16" s="18"/>
      <c r="B16" s="3"/>
      <c r="D16" s="28">
        <v>43140</v>
      </c>
      <c r="E16" s="29">
        <v>0</v>
      </c>
      <c r="F16" s="31"/>
      <c r="G16" s="29">
        <f t="shared" si="1"/>
        <v>7.1587147302472259E-2</v>
      </c>
      <c r="H16" s="30">
        <f>+D16-D15</f>
        <v>45</v>
      </c>
      <c r="I16" s="31">
        <f t="shared" si="0"/>
        <v>1.9885318695131183E-4</v>
      </c>
      <c r="J16" s="32">
        <f t="shared" ca="1" si="7"/>
        <v>1.0479041836659602</v>
      </c>
      <c r="K16" s="31">
        <f t="shared" ca="1" si="3"/>
        <v>7.4655870648249606E-2</v>
      </c>
      <c r="L16" s="36"/>
      <c r="M16" s="20">
        <f t="shared" si="4"/>
        <v>0</v>
      </c>
      <c r="N16" s="20">
        <f t="shared" si="5"/>
        <v>0</v>
      </c>
      <c r="O16" s="20">
        <f t="shared" si="6"/>
        <v>0</v>
      </c>
    </row>
    <row r="17" spans="1:15" x14ac:dyDescent="0.25">
      <c r="A17" s="18"/>
      <c r="B17" s="3"/>
      <c r="D17" s="23">
        <v>43160</v>
      </c>
      <c r="E17" s="24">
        <v>0</v>
      </c>
      <c r="F17" s="26">
        <v>7.3099999999999998E-2</v>
      </c>
      <c r="G17" s="24">
        <f t="shared" si="1"/>
        <v>7.1587147302472259E-2</v>
      </c>
      <c r="H17" s="25">
        <f t="shared" si="2"/>
        <v>20</v>
      </c>
      <c r="I17" s="26">
        <f t="shared" si="0"/>
        <v>1.9885318695131183E-4</v>
      </c>
      <c r="J17" s="27">
        <f t="shared" ca="1" si="7"/>
        <v>1.0520796477987968</v>
      </c>
      <c r="K17" s="26">
        <f t="shared" ca="1" si="3"/>
        <v>7.4695909193493434E-2</v>
      </c>
      <c r="L17" s="35">
        <f ca="1">+(F17-K17)^2*10</f>
        <v>2.5469261538768696E-5</v>
      </c>
      <c r="M17" s="33">
        <f t="shared" si="4"/>
        <v>0</v>
      </c>
      <c r="N17" s="33">
        <f t="shared" si="5"/>
        <v>0</v>
      </c>
      <c r="O17" s="33">
        <f t="shared" si="6"/>
        <v>0</v>
      </c>
    </row>
    <row r="18" spans="1:15" x14ac:dyDescent="0.25">
      <c r="A18" s="18"/>
      <c r="B18" s="3"/>
      <c r="D18" s="28">
        <v>43207</v>
      </c>
      <c r="E18" s="29">
        <v>-2.1565140426149862E-3</v>
      </c>
      <c r="F18" s="31"/>
      <c r="G18" s="29">
        <f t="shared" si="1"/>
        <v>6.9430633259857266E-2</v>
      </c>
      <c r="H18" s="30">
        <f t="shared" si="2"/>
        <v>47</v>
      </c>
      <c r="I18" s="31">
        <f t="shared" si="0"/>
        <v>1.9286287016627017E-4</v>
      </c>
      <c r="J18" s="32">
        <f t="shared" ca="1" si="7"/>
        <v>1.0619575953185356</v>
      </c>
      <c r="K18" s="31">
        <f t="shared" ca="1" si="3"/>
        <v>7.484810172709E-2</v>
      </c>
      <c r="L18" s="36"/>
      <c r="M18" s="20">
        <f t="shared" si="4"/>
        <v>0</v>
      </c>
      <c r="N18" s="20">
        <f t="shared" si="5"/>
        <v>0</v>
      </c>
      <c r="O18" s="20">
        <f t="shared" si="6"/>
        <v>0</v>
      </c>
    </row>
    <row r="19" spans="1:15" x14ac:dyDescent="0.25">
      <c r="A19" s="18"/>
      <c r="B19" s="3"/>
      <c r="D19" s="28">
        <v>43238</v>
      </c>
      <c r="E19" s="29">
        <v>0</v>
      </c>
      <c r="F19" s="31"/>
      <c r="G19" s="29">
        <f t="shared" si="1"/>
        <v>6.9430633259857266E-2</v>
      </c>
      <c r="H19" s="30">
        <f t="shared" si="2"/>
        <v>31</v>
      </c>
      <c r="I19" s="31">
        <f t="shared" si="0"/>
        <v>1.9286287016627017E-4</v>
      </c>
      <c r="J19" s="32">
        <f t="shared" ca="1" si="7"/>
        <v>1.0683251753033927</v>
      </c>
      <c r="K19" s="31">
        <f t="shared" ca="1" si="3"/>
        <v>7.4763109754472215E-2</v>
      </c>
      <c r="L19" s="36"/>
      <c r="M19" s="20">
        <f t="shared" si="4"/>
        <v>0</v>
      </c>
      <c r="N19" s="20">
        <f t="shared" si="5"/>
        <v>0</v>
      </c>
      <c r="O19" s="20">
        <f t="shared" si="6"/>
        <v>0</v>
      </c>
    </row>
    <row r="20" spans="1:15" x14ac:dyDescent="0.25">
      <c r="A20" s="18"/>
      <c r="B20" s="3"/>
      <c r="D20" s="23">
        <v>43272</v>
      </c>
      <c r="E20" s="24">
        <v>0</v>
      </c>
      <c r="F20" s="26">
        <v>7.2349999999999998E-2</v>
      </c>
      <c r="G20" s="24">
        <f t="shared" si="1"/>
        <v>6.9430633259857266E-2</v>
      </c>
      <c r="H20" s="25">
        <f t="shared" si="2"/>
        <v>34</v>
      </c>
      <c r="I20" s="26">
        <f t="shared" si="0"/>
        <v>1.9286287016627017E-4</v>
      </c>
      <c r="J20" s="27">
        <f t="shared" ca="1" si="7"/>
        <v>1.0753528828048402</v>
      </c>
      <c r="K20" s="26">
        <f t="shared" ca="1" si="3"/>
        <v>7.4730131707279546E-2</v>
      </c>
      <c r="L20" s="35">
        <f ca="1">+(F20-K20)^2*10</f>
        <v>5.6650269439974558E-5</v>
      </c>
      <c r="M20" s="33">
        <f t="shared" si="4"/>
        <v>0</v>
      </c>
      <c r="N20" s="33">
        <f t="shared" si="5"/>
        <v>0</v>
      </c>
      <c r="O20" s="33">
        <f t="shared" si="6"/>
        <v>0</v>
      </c>
    </row>
    <row r="21" spans="1:15" x14ac:dyDescent="0.25">
      <c r="A21" s="18"/>
      <c r="B21" s="3"/>
      <c r="D21" s="28">
        <v>43322</v>
      </c>
      <c r="E21" s="29">
        <v>-4.7621999598063715E-3</v>
      </c>
      <c r="F21" s="31"/>
      <c r="G21" s="29">
        <f t="shared" si="1"/>
        <v>6.4668433300050898E-2</v>
      </c>
      <c r="H21" s="30">
        <f t="shared" si="2"/>
        <v>50</v>
      </c>
      <c r="I21" s="31">
        <f t="shared" si="0"/>
        <v>1.7963453694458582E-4</v>
      </c>
      <c r="J21" s="32">
        <f t="shared" ca="1" si="7"/>
        <v>1.0857718151952904</v>
      </c>
      <c r="K21" s="31">
        <f t="shared" ca="1" si="3"/>
        <v>7.4764778378461377E-2</v>
      </c>
      <c r="L21" s="36"/>
      <c r="M21" s="20">
        <f t="shared" si="4"/>
        <v>0</v>
      </c>
      <c r="N21" s="20">
        <f t="shared" si="5"/>
        <v>0</v>
      </c>
      <c r="O21" s="20">
        <f t="shared" si="6"/>
        <v>0</v>
      </c>
    </row>
    <row r="22" spans="1:15" x14ac:dyDescent="0.25">
      <c r="A22" s="18"/>
      <c r="B22" s="3"/>
      <c r="D22" s="28">
        <v>43371</v>
      </c>
      <c r="E22" s="29">
        <v>0</v>
      </c>
      <c r="F22" s="31"/>
      <c r="G22" s="29">
        <f t="shared" si="1"/>
        <v>6.4668433300050898E-2</v>
      </c>
      <c r="H22" s="30">
        <f t="shared" si="2"/>
        <v>49</v>
      </c>
      <c r="I22" s="31">
        <f t="shared" si="0"/>
        <v>1.7963453694458582E-4</v>
      </c>
      <c r="J22" s="32">
        <f t="shared" ca="1" si="7"/>
        <v>1.0953701978254451</v>
      </c>
      <c r="K22" s="31">
        <f t="shared" ca="1" si="3"/>
        <v>7.4314439863983187E-2</v>
      </c>
      <c r="L22" s="36"/>
      <c r="M22" s="20">
        <f t="shared" si="4"/>
        <v>0</v>
      </c>
      <c r="N22" s="20">
        <f t="shared" si="5"/>
        <v>25.338968464714245</v>
      </c>
      <c r="O22" s="20">
        <f t="shared" si="6"/>
        <v>0</v>
      </c>
    </row>
    <row r="23" spans="1:15" x14ac:dyDescent="0.25">
      <c r="A23" s="18"/>
      <c r="B23" s="3"/>
      <c r="D23" s="28">
        <v>43413</v>
      </c>
      <c r="E23" s="43">
        <v>-5.3208535295826836E-4</v>
      </c>
      <c r="F23" s="31"/>
      <c r="G23" s="29">
        <f t="shared" si="1"/>
        <v>6.4136347947092637E-2</v>
      </c>
      <c r="H23" s="30">
        <f t="shared" si="2"/>
        <v>42</v>
      </c>
      <c r="I23" s="31">
        <f t="shared" si="0"/>
        <v>1.7815652207525733E-4</v>
      </c>
      <c r="J23" s="32">
        <f t="shared" ca="1" si="7"/>
        <v>1.1036648891401226</v>
      </c>
      <c r="K23" s="31">
        <f t="shared" ca="1" si="3"/>
        <v>7.4046349385801874E-2</v>
      </c>
      <c r="L23" s="36"/>
      <c r="M23" s="20">
        <f t="shared" si="4"/>
        <v>0</v>
      </c>
      <c r="N23" s="20">
        <f t="shared" si="5"/>
        <v>0</v>
      </c>
      <c r="O23" s="20">
        <f t="shared" si="6"/>
        <v>-6.9398599844934558E-14</v>
      </c>
    </row>
    <row r="24" spans="1:15" x14ac:dyDescent="0.25">
      <c r="A24" s="18"/>
      <c r="B24" s="3"/>
      <c r="D24" s="28">
        <v>43460</v>
      </c>
      <c r="E24" s="29">
        <v>-2.9950406697467908E-4</v>
      </c>
      <c r="F24" s="31"/>
      <c r="G24" s="29">
        <f t="shared" si="1"/>
        <v>6.3836843880117955E-2</v>
      </c>
      <c r="H24" s="30">
        <f t="shared" si="2"/>
        <v>47</v>
      </c>
      <c r="I24" s="31">
        <f t="shared" si="0"/>
        <v>1.7732456633366098E-4</v>
      </c>
      <c r="J24" s="32">
        <f t="shared" ca="1" si="7"/>
        <v>1.112944237625727</v>
      </c>
      <c r="K24" s="31">
        <f t="shared" ca="1" si="3"/>
        <v>7.3792968321709132E-2</v>
      </c>
      <c r="L24" s="36"/>
      <c r="M24" s="20">
        <f t="shared" si="4"/>
        <v>1.5936172718865897</v>
      </c>
      <c r="N24" s="20">
        <f t="shared" si="5"/>
        <v>2.3171171111610215E-10</v>
      </c>
      <c r="O24" s="20">
        <f t="shared" si="6"/>
        <v>-3.0315899737714967E-14</v>
      </c>
    </row>
    <row r="25" spans="1:15" x14ac:dyDescent="0.25">
      <c r="A25" s="18"/>
      <c r="B25" s="3"/>
      <c r="D25" s="28">
        <v>43505</v>
      </c>
      <c r="E25" s="29">
        <v>-4.3547846191938944E-14</v>
      </c>
      <c r="F25" s="31"/>
      <c r="G25" s="29">
        <f t="shared" si="1"/>
        <v>6.3836843880074406E-2</v>
      </c>
      <c r="H25" s="30">
        <f t="shared" si="2"/>
        <v>45</v>
      </c>
      <c r="I25" s="31">
        <f t="shared" si="0"/>
        <v>1.7732456633354001E-4</v>
      </c>
      <c r="J25" s="32">
        <f t="shared" ca="1" si="7"/>
        <v>1.1218598272561513</v>
      </c>
      <c r="K25" s="31">
        <f t="shared" ca="1" si="3"/>
        <v>7.3606607067473934E-2</v>
      </c>
      <c r="L25" s="36"/>
      <c r="M25" s="20">
        <f t="shared" si="4"/>
        <v>1.3042757042473505E-10</v>
      </c>
      <c r="N25" s="20">
        <f t="shared" si="5"/>
        <v>0.69615152960944104</v>
      </c>
      <c r="O25" s="20"/>
    </row>
    <row r="26" spans="1:15" x14ac:dyDescent="0.25">
      <c r="A26" s="18"/>
      <c r="B26" s="3"/>
      <c r="D26" s="28">
        <v>43572</v>
      </c>
      <c r="E26" s="29">
        <v>-2.3243475009916833E-4</v>
      </c>
      <c r="F26" s="31"/>
      <c r="G26" s="29">
        <f t="shared" si="1"/>
        <v>6.360440912997524E-2</v>
      </c>
      <c r="H26" s="30">
        <f t="shared" si="2"/>
        <v>67</v>
      </c>
      <c r="I26" s="31">
        <f t="shared" si="0"/>
        <v>1.7667891424993123E-4</v>
      </c>
      <c r="J26" s="32">
        <f t="shared" ca="1" si="7"/>
        <v>1.1352666540700236</v>
      </c>
      <c r="K26" s="31">
        <f t="shared" ca="1" si="3"/>
        <v>7.3447956961098779E-2</v>
      </c>
      <c r="L26" s="36"/>
      <c r="M26" s="20">
        <f t="shared" si="4"/>
        <v>1.0122032746980347E-10</v>
      </c>
      <c r="N26" s="20">
        <f t="shared" si="5"/>
        <v>0</v>
      </c>
      <c r="O26" s="20"/>
    </row>
    <row r="27" spans="1:15" x14ac:dyDescent="0.25">
      <c r="A27" s="18"/>
      <c r="B27" s="3"/>
      <c r="D27" s="23">
        <v>43636</v>
      </c>
      <c r="E27" s="24">
        <v>0</v>
      </c>
      <c r="F27" s="26">
        <v>6.9800000000000001E-2</v>
      </c>
      <c r="G27" s="24">
        <f t="shared" si="1"/>
        <v>6.360440912997524E-2</v>
      </c>
      <c r="H27" s="25">
        <f t="shared" si="2"/>
        <v>64</v>
      </c>
      <c r="I27" s="26">
        <f t="shared" si="0"/>
        <v>1.7667891424993123E-4</v>
      </c>
      <c r="J27" s="27">
        <f ca="1">+J26*(1+I26)^H27</f>
        <v>1.1481753298454367</v>
      </c>
      <c r="K27" s="26">
        <f t="shared" ca="1" si="3"/>
        <v>7.337430363735517E-2</v>
      </c>
      <c r="L27" s="35">
        <f ca="1">+(F27-K27)^2*10</f>
        <v>1.2775646492010394E-4</v>
      </c>
      <c r="M27" s="33">
        <f t="shared" si="4"/>
        <v>0</v>
      </c>
      <c r="N27" s="33"/>
      <c r="O27" s="33"/>
    </row>
    <row r="28" spans="1:15" x14ac:dyDescent="0.25">
      <c r="M28" s="15"/>
    </row>
    <row r="31" spans="1:15" x14ac:dyDescent="0.25">
      <c r="G31" s="16"/>
      <c r="H31" s="17"/>
      <c r="I31" s="16"/>
    </row>
    <row r="32" spans="1:15" x14ac:dyDescent="0.25">
      <c r="G32" s="16"/>
      <c r="H32" s="17"/>
      <c r="I32" s="16"/>
    </row>
    <row r="33" spans="1:14" x14ac:dyDescent="0.25">
      <c r="G33" s="16"/>
    </row>
    <row r="34" spans="1:14" x14ac:dyDescent="0.25">
      <c r="G34" s="16"/>
    </row>
    <row r="35" spans="1:14" x14ac:dyDescent="0.25">
      <c r="G35" s="16"/>
    </row>
    <row r="36" spans="1:14" x14ac:dyDescent="0.25">
      <c r="G36" s="16"/>
    </row>
    <row r="37" spans="1:14" x14ac:dyDescent="0.25">
      <c r="G37" s="16"/>
    </row>
    <row r="38" spans="1:14" x14ac:dyDescent="0.25">
      <c r="G38" s="16"/>
    </row>
    <row r="39" spans="1:14" x14ac:dyDescent="0.25">
      <c r="C39" s="1" t="s">
        <v>0</v>
      </c>
      <c r="G39" s="16"/>
    </row>
    <row r="40" spans="1:14" x14ac:dyDescent="0.25">
      <c r="C40" s="18" t="s">
        <v>25</v>
      </c>
      <c r="G40" s="16"/>
    </row>
    <row r="41" spans="1:14" x14ac:dyDescent="0.25">
      <c r="C41" s="18" t="s">
        <v>26</v>
      </c>
      <c r="G41" s="16"/>
    </row>
    <row r="42" spans="1:14" x14ac:dyDescent="0.25">
      <c r="C42" s="18">
        <v>43016</v>
      </c>
      <c r="G42" s="16"/>
    </row>
    <row r="43" spans="1:14" s="12" customFormat="1" x14ac:dyDescent="0.25">
      <c r="A43" s="2"/>
      <c r="B43" s="2"/>
      <c r="C43" s="18" t="s">
        <v>27</v>
      </c>
      <c r="D43" s="4"/>
      <c r="G43" s="16"/>
      <c r="L43" s="15"/>
      <c r="M43" s="2"/>
      <c r="N43" s="2"/>
    </row>
    <row r="44" spans="1:14" s="12" customFormat="1" x14ac:dyDescent="0.25">
      <c r="A44" s="2"/>
      <c r="B44" s="2"/>
      <c r="C44" s="18">
        <v>42989</v>
      </c>
      <c r="D44" s="4"/>
      <c r="G44" s="16"/>
      <c r="L44" s="15"/>
      <c r="M44" s="2"/>
      <c r="N44" s="2"/>
    </row>
    <row r="45" spans="1:14" s="12" customFormat="1" x14ac:dyDescent="0.25">
      <c r="A45" s="2"/>
      <c r="B45" s="2"/>
      <c r="C45" s="18" t="s">
        <v>28</v>
      </c>
      <c r="D45" s="4"/>
      <c r="G45" s="16"/>
      <c r="L45" s="15"/>
      <c r="M45" s="2"/>
      <c r="N45" s="2"/>
    </row>
    <row r="46" spans="1:14" s="12" customFormat="1" x14ac:dyDescent="0.25">
      <c r="A46" s="2"/>
      <c r="B46" s="2"/>
      <c r="C46" s="3">
        <v>43345</v>
      </c>
      <c r="D46" s="4"/>
      <c r="G46" s="16"/>
      <c r="L46" s="15"/>
      <c r="M46" s="2"/>
      <c r="N46" s="2"/>
    </row>
    <row r="47" spans="1:14" s="12" customFormat="1" x14ac:dyDescent="0.25">
      <c r="A47" s="2"/>
      <c r="B47" s="2"/>
      <c r="C47" s="2" t="s">
        <v>33</v>
      </c>
      <c r="D47" s="4"/>
      <c r="G47" s="16"/>
      <c r="H47" s="17"/>
      <c r="I47" s="16"/>
      <c r="K47" s="10"/>
      <c r="L47" s="15"/>
      <c r="M47" s="2"/>
      <c r="N47" s="2"/>
    </row>
    <row r="48" spans="1:14" s="12" customFormat="1" x14ac:dyDescent="0.25">
      <c r="A48" s="2"/>
      <c r="B48" s="2"/>
      <c r="C48" s="18" t="s">
        <v>34</v>
      </c>
      <c r="D48" s="4"/>
      <c r="G48" s="16"/>
      <c r="H48" s="17"/>
      <c r="I48" s="16"/>
      <c r="K48" s="10"/>
      <c r="L48" s="15"/>
      <c r="M48" s="2"/>
      <c r="N48" s="2"/>
    </row>
    <row r="49" spans="1:14" s="12" customFormat="1" x14ac:dyDescent="0.25">
      <c r="A49" s="2"/>
      <c r="B49" s="2"/>
      <c r="C49" s="18" t="s">
        <v>35</v>
      </c>
      <c r="D49" s="4"/>
      <c r="G49" s="16"/>
      <c r="H49" s="17"/>
      <c r="I49" s="16"/>
      <c r="K49" s="10"/>
      <c r="L49" s="15"/>
      <c r="M49" s="2"/>
      <c r="N49" s="2"/>
    </row>
    <row r="50" spans="1:14" s="12" customFormat="1" x14ac:dyDescent="0.25">
      <c r="A50" s="2"/>
      <c r="B50" s="2"/>
      <c r="C50" s="18">
        <v>43381</v>
      </c>
      <c r="D50" s="4"/>
      <c r="G50" s="16"/>
      <c r="H50" s="17"/>
      <c r="I50" s="16"/>
      <c r="K50" s="10"/>
      <c r="L50" s="15"/>
      <c r="M50" s="2"/>
      <c r="N50" s="2"/>
    </row>
    <row r="51" spans="1:14" s="12" customFormat="1" x14ac:dyDescent="0.25">
      <c r="A51" s="2"/>
      <c r="B51" s="2"/>
      <c r="C51" s="18" t="s">
        <v>36</v>
      </c>
      <c r="D51" s="4"/>
      <c r="E51" s="16"/>
      <c r="F51" s="16"/>
      <c r="G51" s="16"/>
      <c r="H51" s="17"/>
      <c r="I51" s="16"/>
      <c r="K51" s="10"/>
      <c r="L51" s="15"/>
      <c r="M51" s="2"/>
      <c r="N51" s="2"/>
    </row>
    <row r="52" spans="1:14" s="12" customFormat="1" x14ac:dyDescent="0.25">
      <c r="A52" s="2"/>
      <c r="B52" s="2"/>
      <c r="C52" s="18">
        <v>43354</v>
      </c>
      <c r="D52" s="4"/>
      <c r="E52" s="16"/>
      <c r="F52" s="16"/>
      <c r="G52" s="16"/>
      <c r="H52" s="17"/>
      <c r="I52" s="16"/>
      <c r="K52" s="10"/>
      <c r="L52" s="15"/>
      <c r="M52" s="2"/>
      <c r="N52" s="2"/>
    </row>
    <row r="53" spans="1:14" s="12" customFormat="1" x14ac:dyDescent="0.25">
      <c r="A53" s="2"/>
      <c r="B53" s="2"/>
      <c r="C53" s="18" t="s">
        <v>37</v>
      </c>
      <c r="D53" s="4"/>
      <c r="E53" s="16"/>
      <c r="F53" s="16"/>
      <c r="G53" s="16"/>
      <c r="H53" s="17"/>
      <c r="I53" s="16"/>
      <c r="K53" s="10"/>
      <c r="L53" s="15"/>
      <c r="M53" s="2"/>
      <c r="N53" s="2"/>
    </row>
    <row r="54" spans="1:14" s="12" customFormat="1" x14ac:dyDescent="0.25">
      <c r="A54" s="2"/>
      <c r="B54" s="2"/>
      <c r="C54" s="3">
        <v>43710</v>
      </c>
      <c r="D54" s="4"/>
      <c r="E54" s="16"/>
      <c r="F54" s="16"/>
      <c r="G54" s="16"/>
      <c r="H54" s="17"/>
      <c r="I54" s="16"/>
      <c r="K54" s="10"/>
      <c r="L54" s="15"/>
      <c r="M54" s="2"/>
      <c r="N54" s="2"/>
    </row>
    <row r="55" spans="1:14" s="12" customFormat="1" x14ac:dyDescent="0.25">
      <c r="A55" s="2"/>
      <c r="B55" s="2"/>
      <c r="C55" s="2" t="s">
        <v>38</v>
      </c>
      <c r="D55" s="4"/>
      <c r="E55" s="16"/>
      <c r="F55" s="16"/>
      <c r="G55" s="16"/>
      <c r="H55" s="17"/>
      <c r="I55" s="16"/>
      <c r="K55" s="10"/>
      <c r="L55" s="15"/>
      <c r="M55" s="2"/>
      <c r="N55" s="2"/>
    </row>
    <row r="56" spans="1:14" s="12" customFormat="1" x14ac:dyDescent="0.25">
      <c r="A56" s="2"/>
      <c r="B56" s="2"/>
      <c r="C56" s="18" t="s">
        <v>39</v>
      </c>
      <c r="D56" s="4"/>
      <c r="E56" s="16"/>
      <c r="F56" s="16"/>
      <c r="G56" s="16"/>
      <c r="H56" s="17"/>
      <c r="I56" s="16"/>
      <c r="K56" s="10"/>
      <c r="L56" s="15"/>
      <c r="M56" s="2"/>
      <c r="N56" s="2"/>
    </row>
    <row r="57" spans="1:14" s="12" customFormat="1" x14ac:dyDescent="0.25">
      <c r="A57" s="2"/>
      <c r="B57" s="2"/>
      <c r="C57" s="18" t="s">
        <v>40</v>
      </c>
      <c r="D57" s="4"/>
      <c r="E57" s="16"/>
      <c r="F57" s="16"/>
      <c r="G57" s="16"/>
      <c r="H57" s="17"/>
      <c r="I57" s="16"/>
      <c r="K57" s="10"/>
      <c r="L57" s="15"/>
      <c r="M57" s="2"/>
      <c r="N57" s="2"/>
    </row>
    <row r="58" spans="1:14" s="12" customFormat="1" x14ac:dyDescent="0.25">
      <c r="A58" s="2"/>
      <c r="B58" s="2"/>
      <c r="C58" s="18">
        <v>43746</v>
      </c>
      <c r="D58" s="4"/>
      <c r="E58" s="16"/>
      <c r="F58" s="16"/>
      <c r="G58" s="16"/>
      <c r="H58" s="17"/>
      <c r="I58" s="16"/>
      <c r="K58" s="10"/>
      <c r="L58" s="15"/>
      <c r="M58" s="2"/>
      <c r="N58" s="2"/>
    </row>
    <row r="59" spans="1:14" s="12" customFormat="1" x14ac:dyDescent="0.25">
      <c r="A59" s="2"/>
      <c r="B59" s="2"/>
      <c r="C59" s="18" t="s">
        <v>41</v>
      </c>
      <c r="D59" s="4"/>
      <c r="E59" s="16"/>
      <c r="F59" s="16"/>
      <c r="G59" s="16"/>
      <c r="H59" s="17"/>
      <c r="I59" s="16"/>
      <c r="K59" s="10"/>
      <c r="L59" s="15"/>
      <c r="M59" s="2"/>
      <c r="N59" s="2"/>
    </row>
    <row r="60" spans="1:14" s="12" customFormat="1" x14ac:dyDescent="0.25">
      <c r="A60" s="2"/>
      <c r="B60" s="2"/>
      <c r="C60" s="18">
        <v>43719</v>
      </c>
      <c r="D60" s="4"/>
      <c r="E60" s="16"/>
      <c r="F60" s="16"/>
      <c r="G60" s="16"/>
      <c r="H60" s="17"/>
      <c r="I60" s="16"/>
      <c r="K60" s="10"/>
      <c r="L60" s="15"/>
      <c r="M60" s="2"/>
      <c r="N60" s="2"/>
    </row>
    <row r="61" spans="1:14" s="12" customFormat="1" x14ac:dyDescent="0.25">
      <c r="A61" s="2"/>
      <c r="B61" s="2"/>
      <c r="C61" s="18" t="s">
        <v>42</v>
      </c>
      <c r="D61" s="4"/>
      <c r="E61" s="16"/>
      <c r="F61" s="16"/>
      <c r="G61" s="16"/>
      <c r="H61" s="17"/>
      <c r="I61" s="16"/>
      <c r="K61" s="10"/>
      <c r="L61" s="15"/>
      <c r="M61" s="2"/>
      <c r="N61" s="2"/>
    </row>
    <row r="62" spans="1:14" s="12" customFormat="1" x14ac:dyDescent="0.25">
      <c r="A62" s="2"/>
      <c r="B62" s="2"/>
      <c r="C62" s="2"/>
      <c r="D62" s="4"/>
      <c r="E62" s="16"/>
      <c r="F62" s="16"/>
      <c r="G62" s="16"/>
      <c r="H62" s="17"/>
      <c r="I62" s="16"/>
      <c r="K62" s="10"/>
      <c r="L62" s="15"/>
      <c r="M62" s="2"/>
      <c r="N62" s="2"/>
    </row>
    <row r="63" spans="1:14" s="12" customFormat="1" x14ac:dyDescent="0.25">
      <c r="A63" s="2"/>
      <c r="B63" s="2"/>
      <c r="C63" s="2"/>
      <c r="D63" s="4"/>
      <c r="E63" s="16"/>
      <c r="F63" s="17"/>
      <c r="G63" s="16"/>
      <c r="H63" s="17"/>
      <c r="I63" s="16"/>
      <c r="K63" s="10"/>
      <c r="L63" s="15"/>
      <c r="M63" s="2"/>
      <c r="N63" s="2"/>
    </row>
    <row r="64" spans="1:14" s="12" customFormat="1" x14ac:dyDescent="0.25">
      <c r="A64" s="2"/>
      <c r="B64" s="2"/>
      <c r="C64" s="2"/>
      <c r="D64" s="4"/>
      <c r="E64" s="16"/>
      <c r="F64" s="17"/>
      <c r="G64" s="16"/>
      <c r="H64" s="17"/>
      <c r="I64" s="16"/>
      <c r="K64" s="10"/>
      <c r="L64" s="15"/>
      <c r="M64" s="2"/>
      <c r="N64" s="2"/>
    </row>
    <row r="65" spans="1:14" s="12" customFormat="1" x14ac:dyDescent="0.25">
      <c r="A65" s="19" t="s">
        <v>10</v>
      </c>
      <c r="B65" s="20" t="s">
        <v>11</v>
      </c>
      <c r="C65" s="13" t="s">
        <v>31</v>
      </c>
      <c r="D65" s="13" t="s">
        <v>30</v>
      </c>
      <c r="E65" s="16"/>
      <c r="F65" s="17"/>
      <c r="G65" s="16"/>
      <c r="H65" s="17"/>
      <c r="I65" s="16"/>
      <c r="K65" s="10"/>
      <c r="L65" s="15"/>
      <c r="M65" s="2"/>
      <c r="N65" s="2"/>
    </row>
    <row r="66" spans="1:14" s="12" customFormat="1" x14ac:dyDescent="0.25">
      <c r="A66" s="19" t="s">
        <v>12</v>
      </c>
      <c r="B66" s="20">
        <v>6.8699999999999997E-2</v>
      </c>
      <c r="C66" s="21">
        <v>0</v>
      </c>
      <c r="D66" s="22">
        <f ca="1">+$C$2+C66</f>
        <v>42908</v>
      </c>
      <c r="E66" s="16"/>
      <c r="F66" s="17"/>
      <c r="G66" s="16"/>
      <c r="H66" s="17"/>
      <c r="I66" s="16"/>
      <c r="K66" s="10"/>
      <c r="L66" s="15"/>
      <c r="M66" s="2"/>
      <c r="N66" s="2"/>
    </row>
    <row r="67" spans="1:14" s="12" customFormat="1" x14ac:dyDescent="0.25">
      <c r="A67" s="19" t="s">
        <v>13</v>
      </c>
      <c r="B67" s="20">
        <v>6.905E-2</v>
      </c>
      <c r="C67" s="21">
        <v>84</v>
      </c>
      <c r="D67" s="22">
        <f t="shared" ref="D67:D78" ca="1" si="8">+$C$2+C67</f>
        <v>42992</v>
      </c>
      <c r="E67" s="16"/>
      <c r="F67" s="17"/>
      <c r="G67" s="16"/>
      <c r="H67" s="17"/>
      <c r="I67" s="16"/>
      <c r="K67" s="10"/>
      <c r="L67" s="15"/>
      <c r="M67" s="2"/>
      <c r="N67" s="2"/>
    </row>
    <row r="68" spans="1:14" s="12" customFormat="1" x14ac:dyDescent="0.25">
      <c r="A68" s="19" t="s">
        <v>14</v>
      </c>
      <c r="B68" s="20">
        <v>7.0050000000000001E-2</v>
      </c>
      <c r="C68" s="21">
        <v>168</v>
      </c>
      <c r="D68" s="22">
        <f t="shared" ca="1" si="8"/>
        <v>43076</v>
      </c>
      <c r="E68" s="16"/>
      <c r="F68" s="17"/>
      <c r="G68" s="16"/>
      <c r="H68" s="17"/>
      <c r="I68" s="16"/>
      <c r="K68" s="10"/>
      <c r="L68" s="15"/>
      <c r="M68" s="2"/>
      <c r="N68" s="2"/>
    </row>
    <row r="69" spans="1:14" x14ac:dyDescent="0.25">
      <c r="A69" s="19" t="s">
        <v>15</v>
      </c>
      <c r="B69" s="20">
        <v>7.0550000000000002E-2</v>
      </c>
      <c r="C69" s="21">
        <v>252</v>
      </c>
      <c r="D69" s="22">
        <f t="shared" ca="1" si="8"/>
        <v>43160</v>
      </c>
    </row>
    <row r="70" spans="1:14" x14ac:dyDescent="0.25">
      <c r="A70" s="19" t="s">
        <v>16</v>
      </c>
      <c r="B70" s="20">
        <v>7.0999999999999994E-2</v>
      </c>
      <c r="C70" s="21">
        <v>364</v>
      </c>
      <c r="D70" s="22">
        <f t="shared" ca="1" si="8"/>
        <v>43272</v>
      </c>
    </row>
    <row r="71" spans="1:14" x14ac:dyDescent="0.25">
      <c r="A71" s="19" t="s">
        <v>17</v>
      </c>
      <c r="B71" s="20">
        <v>7.0949999999999999E-2</v>
      </c>
      <c r="C71" s="21">
        <v>728</v>
      </c>
      <c r="D71" s="22">
        <f t="shared" ca="1" si="8"/>
        <v>43636</v>
      </c>
    </row>
    <row r="72" spans="1:14" x14ac:dyDescent="0.25">
      <c r="A72" s="19" t="s">
        <v>18</v>
      </c>
      <c r="B72" s="20">
        <v>7.0949999999999999E-2</v>
      </c>
      <c r="C72" s="21">
        <v>1092</v>
      </c>
      <c r="D72" s="22">
        <f t="shared" ca="1" si="8"/>
        <v>44000</v>
      </c>
    </row>
    <row r="73" spans="1:14" x14ac:dyDescent="0.25">
      <c r="A73" s="19" t="s">
        <v>19</v>
      </c>
      <c r="B73" s="20">
        <v>7.1099999999999997E-2</v>
      </c>
      <c r="C73" s="21">
        <v>1456</v>
      </c>
      <c r="D73" s="22">
        <f t="shared" ca="1" si="8"/>
        <v>44364</v>
      </c>
    </row>
    <row r="74" spans="1:14" x14ac:dyDescent="0.25">
      <c r="A74" s="19" t="s">
        <v>20</v>
      </c>
      <c r="B74" s="20">
        <v>7.1300000000000002E-2</v>
      </c>
      <c r="C74" s="21">
        <v>1820</v>
      </c>
      <c r="D74" s="22">
        <f t="shared" ca="1" si="8"/>
        <v>44728</v>
      </c>
    </row>
    <row r="75" spans="1:14" x14ac:dyDescent="0.25">
      <c r="A75" s="19" t="s">
        <v>21</v>
      </c>
      <c r="B75" s="20">
        <v>7.2086999999999998E-2</v>
      </c>
      <c r="C75" s="21">
        <v>2548</v>
      </c>
      <c r="D75" s="22">
        <f t="shared" ca="1" si="8"/>
        <v>45456</v>
      </c>
    </row>
    <row r="76" spans="1:14" x14ac:dyDescent="0.25">
      <c r="A76" s="19" t="s">
        <v>22</v>
      </c>
      <c r="B76" s="20">
        <v>7.3374999999999996E-2</v>
      </c>
      <c r="C76" s="21">
        <v>3640</v>
      </c>
      <c r="D76" s="22">
        <f t="shared" ca="1" si="8"/>
        <v>46548</v>
      </c>
    </row>
    <row r="77" spans="1:14" x14ac:dyDescent="0.25">
      <c r="A77" s="19" t="s">
        <v>23</v>
      </c>
      <c r="B77" s="20">
        <v>7.5749999999999998E-2</v>
      </c>
      <c r="C77" s="21">
        <v>5460</v>
      </c>
      <c r="D77" s="22">
        <f t="shared" ca="1" si="8"/>
        <v>48368</v>
      </c>
    </row>
    <row r="78" spans="1:14" x14ac:dyDescent="0.25">
      <c r="A78" s="19" t="s">
        <v>24</v>
      </c>
      <c r="B78" s="20">
        <v>7.6899999999999996E-2</v>
      </c>
      <c r="C78" s="21">
        <v>7280</v>
      </c>
      <c r="D78" s="22">
        <f t="shared" ca="1" si="8"/>
        <v>50188</v>
      </c>
    </row>
  </sheetData>
  <conditionalFormatting sqref="E9:E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" sqref="E2"/>
    </sheetView>
  </sheetViews>
  <sheetFormatPr baseColWidth="10" defaultRowHeight="15" x14ac:dyDescent="0.25"/>
  <cols>
    <col min="2" max="4" width="20.7109375" customWidth="1"/>
  </cols>
  <sheetData>
    <row r="1" spans="1:5" x14ac:dyDescent="0.25">
      <c r="B1" t="s">
        <v>60</v>
      </c>
      <c r="C1" t="s">
        <v>59</v>
      </c>
      <c r="E1" t="s">
        <v>61</v>
      </c>
    </row>
    <row r="2" spans="1:5" x14ac:dyDescent="0.25">
      <c r="A2" t="s">
        <v>12</v>
      </c>
      <c r="B2" t="s">
        <v>46</v>
      </c>
      <c r="C2">
        <v>1</v>
      </c>
      <c r="D2" s="41">
        <f ca="1">+TODAY()+C2</f>
        <v>42909</v>
      </c>
      <c r="E2">
        <f>+_xll.BDP(B2,"PX_LAST")</f>
        <v>7.21</v>
      </c>
    </row>
    <row r="3" spans="1:5" x14ac:dyDescent="0.25">
      <c r="A3" t="s">
        <v>13</v>
      </c>
      <c r="B3" t="s">
        <v>47</v>
      </c>
      <c r="C3">
        <f>+_xll.BDP(B3,"DAYS_TO_MTY")</f>
        <v>84</v>
      </c>
      <c r="D3" s="41">
        <f t="shared" ref="D3:D14" ca="1" si="0">+TODAY()+C3</f>
        <v>42992</v>
      </c>
      <c r="E3">
        <f>+_xll.BDP(B3,"PX_LAST")</f>
        <v>7.3250000000000002</v>
      </c>
    </row>
    <row r="4" spans="1:5" x14ac:dyDescent="0.25">
      <c r="A4" t="s">
        <v>14</v>
      </c>
      <c r="B4" t="s">
        <v>48</v>
      </c>
      <c r="C4">
        <f>+_xll.BDP(B4,"DAYS_TO_MTY")</f>
        <v>168</v>
      </c>
      <c r="D4" s="41">
        <f t="shared" ca="1" si="0"/>
        <v>43076</v>
      </c>
      <c r="E4">
        <f>+_xll.BDP(B4,"PX_LAST")</f>
        <v>7.3449999999999998</v>
      </c>
    </row>
    <row r="5" spans="1:5" x14ac:dyDescent="0.25">
      <c r="A5" t="s">
        <v>15</v>
      </c>
      <c r="B5" t="s">
        <v>49</v>
      </c>
      <c r="C5">
        <f>+_xll.BDP(B5,"DAYS_TO_MTY")</f>
        <v>252</v>
      </c>
      <c r="D5" s="41">
        <f t="shared" ca="1" si="0"/>
        <v>43160</v>
      </c>
      <c r="E5">
        <f>+_xll.BDP(B5,"PX_LAST")</f>
        <v>7.31</v>
      </c>
    </row>
    <row r="6" spans="1:5" x14ac:dyDescent="0.25">
      <c r="A6" t="s">
        <v>16</v>
      </c>
      <c r="B6" t="s">
        <v>50</v>
      </c>
      <c r="C6">
        <f>+_xll.BDP(B6,"DAYS_TO_MTY")</f>
        <v>364</v>
      </c>
      <c r="D6" s="41">
        <f t="shared" ca="1" si="0"/>
        <v>43272</v>
      </c>
      <c r="E6">
        <f>+_xll.BDP(B6,"PX_LAST")</f>
        <v>7.2350000000000003</v>
      </c>
    </row>
    <row r="7" spans="1:5" x14ac:dyDescent="0.25">
      <c r="A7" t="s">
        <v>17</v>
      </c>
      <c r="B7" t="s">
        <v>51</v>
      </c>
      <c r="C7">
        <f>+_xll.BDP(B7,"DAYS_TO_MTY")</f>
        <v>728</v>
      </c>
      <c r="D7" s="41">
        <f t="shared" ca="1" si="0"/>
        <v>43636</v>
      </c>
      <c r="E7">
        <f>+_xll.BDP(B7,"PX_LAST")</f>
        <v>6.98</v>
      </c>
    </row>
    <row r="8" spans="1:5" x14ac:dyDescent="0.25">
      <c r="A8" t="s">
        <v>18</v>
      </c>
      <c r="B8" t="s">
        <v>52</v>
      </c>
      <c r="C8">
        <f>+_xll.BDP(B8,"DAYS_TO_MTY")</f>
        <v>1092</v>
      </c>
      <c r="D8" s="41">
        <f t="shared" ca="1" si="0"/>
        <v>44000</v>
      </c>
      <c r="E8">
        <f>+_xll.BDP(B8,"PX_LAST")</f>
        <v>6.87</v>
      </c>
    </row>
    <row r="9" spans="1:5" x14ac:dyDescent="0.25">
      <c r="A9" t="s">
        <v>19</v>
      </c>
      <c r="B9" t="s">
        <v>53</v>
      </c>
      <c r="C9">
        <f>+_xll.BDP(B9,"DAYS_TO_MTY")</f>
        <v>1456</v>
      </c>
      <c r="D9" s="41">
        <f t="shared" ca="1" si="0"/>
        <v>44364</v>
      </c>
      <c r="E9">
        <f>+_xll.BDP(B9,"PX_LAST")</f>
        <v>6.85</v>
      </c>
    </row>
    <row r="10" spans="1:5" x14ac:dyDescent="0.25">
      <c r="A10" t="s">
        <v>20</v>
      </c>
      <c r="B10" t="s">
        <v>54</v>
      </c>
      <c r="C10">
        <f>+_xll.BDP(B10,"DAYS_TO_MTY")</f>
        <v>1820</v>
      </c>
      <c r="D10" s="41">
        <f t="shared" ca="1" si="0"/>
        <v>44728</v>
      </c>
      <c r="E10">
        <f>+_xll.BDP(B10,"PX_LAST")</f>
        <v>6.8585000000000003</v>
      </c>
    </row>
    <row r="11" spans="1:5" x14ac:dyDescent="0.25">
      <c r="A11" t="s">
        <v>21</v>
      </c>
      <c r="B11" t="s">
        <v>55</v>
      </c>
      <c r="C11">
        <f>+_xll.BDP(B11,"DAYS_TO_MTY")</f>
        <v>2548</v>
      </c>
      <c r="D11" s="41">
        <f t="shared" ca="1" si="0"/>
        <v>45456</v>
      </c>
      <c r="E11">
        <f>+_xll.BDP(B11,"PX_LAST")</f>
        <v>6.9749999999999996</v>
      </c>
    </row>
    <row r="12" spans="1:5" x14ac:dyDescent="0.25">
      <c r="A12" t="s">
        <v>22</v>
      </c>
      <c r="B12" t="s">
        <v>56</v>
      </c>
      <c r="C12">
        <f>+_xll.BDP(B12,"DAYS_TO_MTY")</f>
        <v>3640</v>
      </c>
      <c r="D12" s="41">
        <f t="shared" ca="1" si="0"/>
        <v>46548</v>
      </c>
      <c r="E12">
        <f>+_xll.BDP(B12,"PX_LAST")</f>
        <v>7.12</v>
      </c>
    </row>
    <row r="13" spans="1:5" x14ac:dyDescent="0.25">
      <c r="A13" t="s">
        <v>23</v>
      </c>
      <c r="B13" t="s">
        <v>57</v>
      </c>
      <c r="C13">
        <f>+_xll.BDP(B13,"DAYS_TO_MTY")</f>
        <v>5460</v>
      </c>
      <c r="D13" s="41">
        <f t="shared" ca="1" si="0"/>
        <v>48368</v>
      </c>
      <c r="E13">
        <f>+_xll.BDP(B13,"PX_LAST")</f>
        <v>7.3250000000000002</v>
      </c>
    </row>
    <row r="14" spans="1:5" x14ac:dyDescent="0.25">
      <c r="A14" t="s">
        <v>24</v>
      </c>
      <c r="B14" t="s">
        <v>58</v>
      </c>
      <c r="C14">
        <f>+_xll.BDP(B14,"DAYS_TO_MTY")</f>
        <v>7280</v>
      </c>
      <c r="D14" s="41">
        <f t="shared" ca="1" si="0"/>
        <v>50188</v>
      </c>
      <c r="E14">
        <f>+_xll.BDP(B14,"PX_LAST")</f>
        <v>7.4450000000000003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MX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2017-04-18T12:38:32Z</dcterms:created>
  <dcterms:modified xsi:type="dcterms:W3CDTF">2017-06-22T22:42:11Z</dcterms:modified>
</cp:coreProperties>
</file>