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 activeTab="1"/>
  </bookViews>
  <sheets>
    <sheet name="Load Case" sheetId="3" r:id="rId1"/>
    <sheet name="Load Combination" sheetId="10" r:id="rId2"/>
    <sheet name="Load Case (2)" sheetId="11" r:id="rId3"/>
  </sheets>
  <definedNames>
    <definedName name="_xlnm.Print_Area" localSheetId="0">'Load Case'!$A$1:$J$203</definedName>
    <definedName name="_xlnm.Print_Area" localSheetId="2">'Load Case (2)'!$A$1:$AC$240</definedName>
  </definedNames>
  <calcPr calcId="144525"/>
</workbook>
</file>

<file path=xl/sharedStrings.xml><?xml version="1.0" encoding="utf-8"?>
<sst xmlns="http://schemas.openxmlformats.org/spreadsheetml/2006/main" count="149">
  <si>
    <t>CALIBRE CONSULTING PTE LTD</t>
  </si>
  <si>
    <t>DATE:</t>
  </si>
  <si>
    <t>TIME:</t>
  </si>
  <si>
    <t>Version 1.0</t>
  </si>
  <si>
    <t>PROJECT:</t>
  </si>
  <si>
    <t>S18018</t>
  </si>
  <si>
    <t>Load Calculation</t>
  </si>
  <si>
    <t>Single Cell Box Culvert</t>
  </si>
  <si>
    <t>BY:</t>
  </si>
  <si>
    <t>hzx</t>
  </si>
  <si>
    <t>Soil Parameter</t>
  </si>
  <si>
    <t xml:space="preserve">Start </t>
  </si>
  <si>
    <t>End</t>
  </si>
  <si>
    <t>γsat</t>
  </si>
  <si>
    <t>f</t>
  </si>
  <si>
    <t>LHS</t>
  </si>
  <si>
    <t>(mRL)</t>
  </si>
  <si>
    <t>kN/m3</t>
  </si>
  <si>
    <t>。</t>
  </si>
  <si>
    <t>RHS</t>
  </si>
  <si>
    <t>FILL</t>
  </si>
  <si>
    <t>F2</t>
  </si>
  <si>
    <t>S(VI)</t>
  </si>
  <si>
    <t>Top Level</t>
  </si>
  <si>
    <t>Level of slab center, mRL</t>
  </si>
  <si>
    <t>Thickness m</t>
  </si>
  <si>
    <t>Roof</t>
  </si>
  <si>
    <t>Base slab</t>
  </si>
  <si>
    <r>
      <rPr>
        <sz val="11"/>
        <color theme="1"/>
        <rFont val="Arial"/>
        <charset val="134"/>
      </rPr>
      <t>Water unit weight, γ</t>
    </r>
    <r>
      <rPr>
        <vertAlign val="subscript"/>
        <sz val="11"/>
        <color theme="1"/>
        <rFont val="Arial"/>
        <charset val="134"/>
      </rPr>
      <t>w</t>
    </r>
    <r>
      <rPr>
        <sz val="11"/>
        <color theme="1"/>
        <rFont val="Arial"/>
        <charset val="134"/>
      </rPr>
      <t xml:space="preserve"> =</t>
    </r>
  </si>
  <si>
    <t>Surcharge, q =</t>
  </si>
  <si>
    <t>kN/m2</t>
  </si>
  <si>
    <t>Load Model 1</t>
  </si>
  <si>
    <t>Tandem System</t>
  </si>
  <si>
    <t>UDL system</t>
  </si>
  <si>
    <r>
      <rPr>
        <sz val="11"/>
        <rFont val="Arial"/>
        <charset val="134"/>
      </rPr>
      <t>Q</t>
    </r>
    <r>
      <rPr>
        <vertAlign val="subscript"/>
        <sz val="11"/>
        <rFont val="Arial"/>
        <charset val="134"/>
      </rPr>
      <t>ik</t>
    </r>
  </si>
  <si>
    <r>
      <rPr>
        <sz val="11"/>
        <color theme="1"/>
        <rFont val="Calibri"/>
        <charset val="134"/>
      </rPr>
      <t>α</t>
    </r>
    <r>
      <rPr>
        <vertAlign val="subscript"/>
        <sz val="11"/>
        <color theme="1"/>
        <rFont val="Arial"/>
        <charset val="134"/>
      </rPr>
      <t>Q</t>
    </r>
  </si>
  <si>
    <r>
      <rPr>
        <sz val="11"/>
        <rFont val="Arial"/>
        <charset val="134"/>
      </rPr>
      <t>q</t>
    </r>
    <r>
      <rPr>
        <vertAlign val="subscript"/>
        <sz val="11"/>
        <rFont val="Arial"/>
        <charset val="134"/>
      </rPr>
      <t>ik</t>
    </r>
  </si>
  <si>
    <r>
      <rPr>
        <sz val="11"/>
        <color theme="1"/>
        <rFont val="Calibri"/>
        <charset val="134"/>
      </rPr>
      <t>α</t>
    </r>
    <r>
      <rPr>
        <vertAlign val="subscript"/>
        <sz val="11"/>
        <color theme="1"/>
        <rFont val="Arial"/>
        <charset val="134"/>
      </rPr>
      <t>q</t>
    </r>
  </si>
  <si>
    <t>Lane Number 1</t>
  </si>
  <si>
    <t>Staad pro model height</t>
  </si>
  <si>
    <t>m</t>
  </si>
  <si>
    <t>Staad pro model width</t>
  </si>
  <si>
    <t>LOADING</t>
  </si>
  <si>
    <t>Load Case</t>
  </si>
  <si>
    <t>Imposed Load</t>
  </si>
  <si>
    <t>Structure selfweight</t>
  </si>
  <si>
    <t>=</t>
  </si>
  <si>
    <t>SDL</t>
  </si>
  <si>
    <t>Vertical soil pressure on roof</t>
  </si>
  <si>
    <t>Overburden due to premix</t>
  </si>
  <si>
    <t>Weight of benching</t>
  </si>
  <si>
    <t>Vehicle LL</t>
  </si>
  <si>
    <t>LM1</t>
  </si>
  <si>
    <r>
      <rPr>
        <sz val="11"/>
        <color theme="1"/>
        <rFont val="Arial"/>
        <charset val="134"/>
      </rPr>
      <t>UDL, α</t>
    </r>
    <r>
      <rPr>
        <vertAlign val="subscript"/>
        <sz val="11"/>
        <color theme="1"/>
        <rFont val="Arial"/>
        <charset val="134"/>
      </rPr>
      <t>q</t>
    </r>
    <r>
      <rPr>
        <sz val="11"/>
        <color theme="1"/>
        <rFont val="Arial"/>
        <charset val="134"/>
      </rPr>
      <t xml:space="preserve"> * q</t>
    </r>
    <r>
      <rPr>
        <vertAlign val="subscript"/>
        <sz val="11"/>
        <color theme="1"/>
        <rFont val="Arial"/>
        <charset val="134"/>
      </rPr>
      <t>k</t>
    </r>
  </si>
  <si>
    <r>
      <rPr>
        <sz val="11"/>
        <color theme="1"/>
        <rFont val="Arial"/>
        <charset val="134"/>
      </rPr>
      <t>2 PL at side of roof slab, α</t>
    </r>
    <r>
      <rPr>
        <vertAlign val="subscript"/>
        <sz val="11"/>
        <color theme="1"/>
        <rFont val="Arial"/>
        <charset val="134"/>
      </rPr>
      <t>Q</t>
    </r>
    <r>
      <rPr>
        <sz val="11"/>
        <color theme="1"/>
        <rFont val="Arial"/>
        <charset val="134"/>
      </rPr>
      <t xml:space="preserve"> * Q</t>
    </r>
    <r>
      <rPr>
        <vertAlign val="subscript"/>
        <sz val="11"/>
        <color theme="1"/>
        <rFont val="Arial"/>
        <charset val="134"/>
      </rPr>
      <t>k</t>
    </r>
  </si>
  <si>
    <t>kN</t>
  </si>
  <si>
    <t>Dispersal length x direction</t>
  </si>
  <si>
    <t>Dispersal length y direction</t>
  </si>
  <si>
    <t>Maximum Dispersed load</t>
  </si>
  <si>
    <t>kN/m</t>
  </si>
  <si>
    <r>
      <rPr>
        <sz val="11"/>
        <color theme="1"/>
        <rFont val="Arial"/>
        <charset val="134"/>
      </rPr>
      <t>2 PL at center of roof slab, α</t>
    </r>
    <r>
      <rPr>
        <vertAlign val="subscript"/>
        <sz val="11"/>
        <color theme="1"/>
        <rFont val="Arial"/>
        <charset val="134"/>
      </rPr>
      <t>Q</t>
    </r>
    <r>
      <rPr>
        <sz val="11"/>
        <color theme="1"/>
        <rFont val="Arial"/>
        <charset val="134"/>
      </rPr>
      <t xml:space="preserve"> * Q</t>
    </r>
    <r>
      <rPr>
        <vertAlign val="subscript"/>
        <sz val="11"/>
        <color theme="1"/>
        <rFont val="Arial"/>
        <charset val="134"/>
      </rPr>
      <t>k</t>
    </r>
  </si>
  <si>
    <t>LM2</t>
  </si>
  <si>
    <r>
      <rPr>
        <sz val="11"/>
        <color theme="1"/>
        <rFont val="Arial"/>
        <charset val="134"/>
      </rPr>
      <t xml:space="preserve">PL at side of roof slab, </t>
    </r>
    <r>
      <rPr>
        <sz val="11"/>
        <color theme="1"/>
        <rFont val="Calibri"/>
        <charset val="134"/>
      </rPr>
      <t>β</t>
    </r>
    <r>
      <rPr>
        <vertAlign val="subscript"/>
        <sz val="11"/>
        <color theme="1"/>
        <rFont val="Arial"/>
        <charset val="134"/>
      </rPr>
      <t>Q</t>
    </r>
    <r>
      <rPr>
        <sz val="11"/>
        <color theme="1"/>
        <rFont val="Arial"/>
        <charset val="134"/>
      </rPr>
      <t xml:space="preserve"> * Q</t>
    </r>
    <r>
      <rPr>
        <vertAlign val="subscript"/>
        <sz val="11"/>
        <color theme="1"/>
        <rFont val="Arial"/>
        <charset val="134"/>
      </rPr>
      <t>ak</t>
    </r>
  </si>
  <si>
    <r>
      <rPr>
        <sz val="11"/>
        <color theme="1"/>
        <rFont val="Arial"/>
        <charset val="134"/>
      </rPr>
      <t xml:space="preserve">PL at center of roof slab, </t>
    </r>
    <r>
      <rPr>
        <sz val="11"/>
        <color theme="1"/>
        <rFont val="Calibri"/>
        <charset val="134"/>
      </rPr>
      <t>β</t>
    </r>
    <r>
      <rPr>
        <vertAlign val="subscript"/>
        <sz val="11"/>
        <color theme="1"/>
        <rFont val="Arial"/>
        <charset val="134"/>
      </rPr>
      <t>Q</t>
    </r>
    <r>
      <rPr>
        <sz val="11"/>
        <color theme="1"/>
        <rFont val="Arial"/>
        <charset val="134"/>
      </rPr>
      <t xml:space="preserve"> * Q</t>
    </r>
    <r>
      <rPr>
        <vertAlign val="subscript"/>
        <sz val="11"/>
        <color theme="1"/>
        <rFont val="Arial"/>
        <charset val="134"/>
      </rPr>
      <t>ak</t>
    </r>
  </si>
  <si>
    <t>LM3</t>
  </si>
  <si>
    <t>165kN per axial in 3m wide lane</t>
  </si>
  <si>
    <t>Maximum Dispersed point load</t>
  </si>
  <si>
    <t>Braking and acceleration forces</t>
  </si>
  <si>
    <t>Earth Pressure</t>
  </si>
  <si>
    <t>WT at GL</t>
  </si>
  <si>
    <t>Eff.Horiz. Soil Pressure  Kmax LHS (SLS) =</t>
  </si>
  <si>
    <t>Eff.Horiz. Soil Pressure @ Roof center</t>
  </si>
  <si>
    <t>Eff.Horiz. Soil Pressure @ Base center</t>
  </si>
  <si>
    <t>Eff.Horiz. Soil Pressure  Kmax LHS (EQU) =</t>
  </si>
  <si>
    <t>Eff.Horiz. Soil Pressure  Kmax LHS (ULS C1) =</t>
  </si>
  <si>
    <t>Eff.Horiz. Soil Pressure  Kmax LHS ( ULS C2) =</t>
  </si>
  <si>
    <t>Eff.Horiz. Soil Pressure  Kmax RHS (SLS) =</t>
  </si>
  <si>
    <t>Eff.Horiz. Soil Pressure  Kmax LHS (ULS C2) =</t>
  </si>
  <si>
    <t>Eff.Horiz. Soil Pressure  Kmin (SLS) =</t>
  </si>
  <si>
    <t>Eff.Horiz. Soil Pressure  Kmin (EQU) =</t>
  </si>
  <si>
    <t>Eff.Horiz. Soil Pressure  Kmin (ULS C1) =</t>
  </si>
  <si>
    <t>Eff.Horiz. Soil Pressure  Kmin (ULS C2) =</t>
  </si>
  <si>
    <t>Eff.Horiz. Soil Pressure  Ka (SLS) =</t>
  </si>
  <si>
    <t>Eff.Horiz. Soil Pressure  Ka (EQU) =</t>
  </si>
  <si>
    <t>Eff.Horiz. Soil Pressure  Ka (ULS C1) =</t>
  </si>
  <si>
    <t>Eff.Horiz. Soil Pressure  Ka (ULS C2) =</t>
  </si>
  <si>
    <t>Eff.Horiz. Soil Pressure  Kr (SLS) =</t>
  </si>
  <si>
    <t>Eff.Horiz. Soil Pressure  Kr (EQU) =</t>
  </si>
  <si>
    <t>Eff.Horiz. Soil Pressure  Kr (ULS C1) =</t>
  </si>
  <si>
    <t>Eff.Horiz. Soil Pressure  Kr (ULS C2) =</t>
  </si>
  <si>
    <t>Water Pressure</t>
  </si>
  <si>
    <t xml:space="preserve">Horizontal Water Pressure: </t>
  </si>
  <si>
    <t>Horiz. Water Pressure @ Roof center</t>
  </si>
  <si>
    <t>Horiz. Water Pressure @ Base center</t>
  </si>
  <si>
    <t>Bottom Uplift</t>
  </si>
  <si>
    <t>Weight of water inside</t>
  </si>
  <si>
    <t>Surcharge</t>
  </si>
  <si>
    <t>Horizontal Surcharge K0 (SLS) =</t>
  </si>
  <si>
    <t>Horiz. Surcharge at rest K0</t>
  </si>
  <si>
    <t>Horizontal Surcharge K0 (EQU) =</t>
  </si>
  <si>
    <t>Horizontal Surcharge K0 (ULS C1) =</t>
  </si>
  <si>
    <t>Horizontal Surcharge K0 (ULS C2) =</t>
  </si>
  <si>
    <t>Horizontal Surcharge Ka (SLS) =</t>
  </si>
  <si>
    <t>Horizontal Surcharge Ka (EQU) =</t>
  </si>
  <si>
    <t>Horizontal Surcharge Ka (ULS C1) =</t>
  </si>
  <si>
    <t>Horizontal Surcharge Ka (ULS C2) =</t>
  </si>
  <si>
    <t>Friction</t>
  </si>
  <si>
    <r>
      <rPr>
        <sz val="11"/>
        <color theme="1"/>
        <rFont val="Arial"/>
        <charset val="134"/>
      </rPr>
      <t xml:space="preserve">Friction at base </t>
    </r>
    <r>
      <rPr>
        <sz val="11"/>
        <color theme="1"/>
        <rFont val="Calibri"/>
        <charset val="134"/>
      </rPr>
      <t>μ</t>
    </r>
    <r>
      <rPr>
        <sz val="11"/>
        <color theme="1"/>
        <rFont val="Arial"/>
        <charset val="134"/>
      </rPr>
      <t xml:space="preserve"> = 2/3 tan </t>
    </r>
    <r>
      <rPr>
        <sz val="11"/>
        <color theme="1"/>
        <rFont val="Symbol"/>
        <charset val="2"/>
      </rPr>
      <t>f</t>
    </r>
  </si>
  <si>
    <t>Friction at base</t>
  </si>
  <si>
    <r>
      <rPr>
        <sz val="11"/>
        <color theme="1"/>
        <rFont val="Arial"/>
        <charset val="134"/>
      </rPr>
      <t xml:space="preserve">Friction at base considering buoyancy </t>
    </r>
    <r>
      <rPr>
        <sz val="11"/>
        <color theme="1"/>
        <rFont val="Calibri"/>
        <charset val="134"/>
      </rPr>
      <t>μ</t>
    </r>
    <r>
      <rPr>
        <sz val="11"/>
        <color theme="1"/>
        <rFont val="Arial"/>
        <charset val="134"/>
      </rPr>
      <t xml:space="preserve"> = </t>
    </r>
  </si>
  <si>
    <t>Friction at base considering buoyancy</t>
  </si>
  <si>
    <t xml:space="preserve">Note: Among EQU, STR/GEO Combination 1 and STR/GEO Combination 2, the most critical load partial factors and earth pressure coefficient K were chosen to get the most conservative results. The load partial factors adopted are 1.35 for dead load and 1.5 for live load, and the earth pressure coefficient K values are from PD 6694-1:2011 Annex B, STR/GEO Combination 2. </t>
  </si>
  <si>
    <t>Load Combination 1:  Maximum vertical load with maximum horizontal load</t>
  </si>
  <si>
    <t>Load Combination 2:  Minimum vertical load with maximum horizontal load</t>
  </si>
  <si>
    <t>Load Combination 3:  Maximum vertical load with minimum horizontal load</t>
  </si>
  <si>
    <t>Load Combination 4:  Braking and acceleration with maximum vertical load and active pressure</t>
  </si>
  <si>
    <t>Load Combination 5:  Braking and acceleration with minimum vertical load and active pressures</t>
  </si>
  <si>
    <t>Load Combination 6:  Sliding</t>
  </si>
  <si>
    <t>No water inside</t>
  </si>
  <si>
    <t>Load Combination 1</t>
  </si>
  <si>
    <t>LM1 at side
(Max Shear)</t>
  </si>
  <si>
    <t>SLS</t>
  </si>
  <si>
    <t>EQU</t>
  </si>
  <si>
    <t>ULS C1</t>
  </si>
  <si>
    <t>ULS C2</t>
  </si>
  <si>
    <t>LM1 at center
(Max Moment</t>
  </si>
  <si>
    <t>LM3
(Max Vert. Force)</t>
  </si>
  <si>
    <t>Load Combination 2</t>
  </si>
  <si>
    <t>-</t>
  </si>
  <si>
    <t>Load Combination 3</t>
  </si>
  <si>
    <t>Load Combination 4</t>
  </si>
  <si>
    <t>Load Combination 5</t>
  </si>
  <si>
    <t>LM2 at side
(Max Shear)</t>
  </si>
  <si>
    <t>LM2 at center
(Max Moment)</t>
  </si>
  <si>
    <t>Load Combination 6</t>
  </si>
  <si>
    <t>Ka</t>
  </si>
  <si>
    <t>K0</t>
  </si>
  <si>
    <t xml:space="preserve"> Maximum vertical load with maximum horizontal load</t>
  </si>
  <si>
    <t>With water inside</t>
  </si>
  <si>
    <t>LOAD CALCULATION</t>
  </si>
  <si>
    <t>Max Shear 
(LM2 at side)</t>
  </si>
  <si>
    <t>Max Moment
(LM2 at center)</t>
  </si>
  <si>
    <t>Max Vertical Force
(LM3)</t>
  </si>
  <si>
    <t>Max Shear
(LM2 at side)</t>
  </si>
  <si>
    <t>PL @ 1.2m c/c</t>
  </si>
  <si>
    <t>Eff.Horiz. Soil Pressure  Kmax (EQU) =</t>
  </si>
  <si>
    <t>Eff.Horiz. Soil Pressure  Kmax (ULS C1) =</t>
  </si>
  <si>
    <t>Eff.Horiz. Soil Pressure  Kmax RHS (ULS C2) =</t>
  </si>
  <si>
    <r>
      <rPr>
        <sz val="11"/>
        <color theme="1"/>
        <rFont val="Arial"/>
        <charset val="134"/>
      </rPr>
      <t xml:space="preserve">Friction at base </t>
    </r>
    <r>
      <rPr>
        <sz val="11"/>
        <color theme="1"/>
        <rFont val="Calibri"/>
        <charset val="134"/>
      </rPr>
      <t>μ</t>
    </r>
    <r>
      <rPr>
        <sz val="11"/>
        <color theme="1"/>
        <rFont val="Arial"/>
        <charset val="134"/>
      </rPr>
      <t xml:space="preserve"> = 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</si>
</sst>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[$-F400]h:mm:ss\ AM/PM"/>
    <numFmt numFmtId="178" formatCode="0.000"/>
  </numFmts>
  <fonts count="36">
    <font>
      <sz val="11"/>
      <color theme="1"/>
      <name val="宋体"/>
      <charset val="134"/>
      <scheme val="minor"/>
    </font>
    <font>
      <b/>
      <sz val="12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theme="1"/>
      <name val="Symbol"/>
      <charset val="2"/>
    </font>
    <font>
      <b/>
      <sz val="11"/>
      <color theme="1"/>
      <name val="Arial"/>
      <charset val="134"/>
    </font>
    <font>
      <sz val="11"/>
      <color rgb="FF0000FF"/>
      <name val="Arial"/>
      <charset val="134"/>
    </font>
    <font>
      <sz val="16"/>
      <color theme="1"/>
      <name val="Arial"/>
      <charset val="134"/>
    </font>
    <font>
      <sz val="10"/>
      <name val="Arial"/>
      <charset val="134"/>
    </font>
    <font>
      <sz val="10"/>
      <color indexed="12"/>
      <name val="Arial"/>
      <charset val="134"/>
    </font>
    <font>
      <sz val="11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vertAlign val="subscript"/>
      <sz val="11"/>
      <color theme="1"/>
      <name val="Arial"/>
      <charset val="134"/>
    </font>
    <font>
      <vertAlign val="subscript"/>
      <sz val="11"/>
      <name val="Arial"/>
      <charset val="134"/>
    </font>
    <font>
      <sz val="11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177" fontId="0" fillId="0" borderId="0"/>
    <xf numFmtId="42" fontId="15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14" borderId="2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3" borderId="28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11" borderId="30" applyNumberFormat="0" applyAlignment="0" applyProtection="0">
      <alignment vertical="center"/>
    </xf>
    <xf numFmtId="0" fontId="22" fillId="11" borderId="25" applyNumberFormat="0" applyAlignment="0" applyProtection="0">
      <alignment vertical="center"/>
    </xf>
    <xf numFmtId="0" fontId="29" fillId="17" borderId="29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240">
    <xf numFmtId="177" fontId="0" fillId="0" borderId="0" xfId="0"/>
    <xf numFmtId="177" fontId="1" fillId="0" borderId="0" xfId="0" applyNumberFormat="1" applyFont="1" applyAlignment="1" applyProtection="1">
      <alignment horizontal="left" vertical="center"/>
    </xf>
    <xf numFmtId="177" fontId="2" fillId="0" borderId="0" xfId="0" applyNumberFormat="1" applyFont="1" applyAlignment="1" applyProtection="1">
      <alignment vertical="center"/>
    </xf>
    <xf numFmtId="177" fontId="2" fillId="0" borderId="0" xfId="0" applyNumberFormat="1" applyFont="1" applyAlignment="1" applyProtection="1">
      <alignment horizontal="center" vertical="center"/>
    </xf>
    <xf numFmtId="177" fontId="1" fillId="0" borderId="1" xfId="0" applyNumberFormat="1" applyFont="1" applyBorder="1" applyAlignment="1" applyProtection="1">
      <alignment horizontal="left" vertical="center"/>
    </xf>
    <xf numFmtId="177" fontId="2" fillId="0" borderId="1" xfId="0" applyNumberFormat="1" applyFont="1" applyBorder="1" applyAlignment="1" applyProtection="1">
      <alignment vertical="center"/>
    </xf>
    <xf numFmtId="177" fontId="3" fillId="0" borderId="1" xfId="0" applyNumberFormat="1" applyFont="1" applyBorder="1" applyAlignment="1" applyProtection="1">
      <alignment vertical="center"/>
    </xf>
    <xf numFmtId="177" fontId="2" fillId="0" borderId="1" xfId="0" applyNumberFormat="1" applyFont="1" applyBorder="1" applyAlignment="1" applyProtection="1">
      <alignment horizontal="center" vertical="center"/>
    </xf>
    <xf numFmtId="177" fontId="2" fillId="0" borderId="2" xfId="0" applyNumberFormat="1" applyFont="1" applyBorder="1" applyProtection="1"/>
    <xf numFmtId="177" fontId="2" fillId="0" borderId="2" xfId="0" applyNumberFormat="1" applyFont="1" applyBorder="1" applyAlignment="1" applyProtection="1">
      <alignment horizontal="center" vertical="center"/>
    </xf>
    <xf numFmtId="177" fontId="3" fillId="0" borderId="2" xfId="0" applyNumberFormat="1" applyFont="1" applyBorder="1" applyProtection="1"/>
    <xf numFmtId="177" fontId="3" fillId="0" borderId="2" xfId="0" applyNumberFormat="1" applyFont="1" applyBorder="1" applyAlignment="1" applyProtection="1">
      <alignment horizontal="center"/>
    </xf>
    <xf numFmtId="177" fontId="2" fillId="0" borderId="0" xfId="0" applyNumberFormat="1" applyFont="1" applyBorder="1" applyProtection="1"/>
    <xf numFmtId="177" fontId="3" fillId="0" borderId="0" xfId="0" applyNumberFormat="1" applyFont="1" applyBorder="1" applyAlignment="1" applyProtection="1">
      <alignment horizontal="center" vertical="center"/>
    </xf>
    <xf numFmtId="177" fontId="3" fillId="0" borderId="0" xfId="0" applyNumberFormat="1" applyFont="1" applyBorder="1" applyProtection="1"/>
    <xf numFmtId="177" fontId="3" fillId="0" borderId="0" xfId="0" applyNumberFormat="1" applyFont="1" applyBorder="1" applyAlignment="1" applyProtection="1">
      <alignment horizontal="center"/>
    </xf>
    <xf numFmtId="177" fontId="4" fillId="0" borderId="3" xfId="0" applyFont="1" applyBorder="1"/>
    <xf numFmtId="177" fontId="4" fillId="0" borderId="0" xfId="0" applyFont="1"/>
    <xf numFmtId="177" fontId="4" fillId="0" borderId="0" xfId="0" applyFont="1" applyAlignment="1">
      <alignment horizontal="center"/>
    </xf>
    <xf numFmtId="177" fontId="4" fillId="0" borderId="0" xfId="0" applyFont="1" applyBorder="1" applyAlignment="1">
      <alignment horizontal="center" vertical="center"/>
    </xf>
    <xf numFmtId="177" fontId="5" fillId="0" borderId="0" xfId="0" applyFont="1" applyAlignment="1">
      <alignment horizontal="center"/>
    </xf>
    <xf numFmtId="177" fontId="4" fillId="0" borderId="0" xfId="0" applyFont="1" applyAlignment="1">
      <alignment horizontal="center" vertical="center"/>
    </xf>
    <xf numFmtId="177" fontId="6" fillId="0" borderId="0" xfId="0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7" fontId="4" fillId="0" borderId="0" xfId="0" applyFont="1" applyAlignment="1">
      <alignment horizontal="center" wrapText="1"/>
    </xf>
    <xf numFmtId="177" fontId="7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7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7" fontId="4" fillId="0" borderId="0" xfId="0" applyFont="1" applyAlignment="1">
      <alignment horizontal="left"/>
    </xf>
    <xf numFmtId="177" fontId="3" fillId="0" borderId="0" xfId="0" applyFont="1" applyAlignment="1">
      <alignment horizontal="center" vertical="center"/>
    </xf>
    <xf numFmtId="177" fontId="0" fillId="0" borderId="0" xfId="0" applyAlignment="1">
      <alignment horizontal="left"/>
    </xf>
    <xf numFmtId="177" fontId="4" fillId="0" borderId="4" xfId="0" applyFont="1" applyBorder="1" applyAlignment="1">
      <alignment horizontal="center"/>
    </xf>
    <xf numFmtId="177" fontId="7" fillId="0" borderId="4" xfId="0" applyFont="1" applyBorder="1" applyAlignment="1">
      <alignment horizontal="center" vertical="center"/>
    </xf>
    <xf numFmtId="177" fontId="4" fillId="0" borderId="5" xfId="0" applyFont="1" applyBorder="1"/>
    <xf numFmtId="177" fontId="4" fillId="0" borderId="6" xfId="0" applyFont="1" applyBorder="1"/>
    <xf numFmtId="177" fontId="4" fillId="0" borderId="6" xfId="0" applyFont="1" applyBorder="1" applyAlignment="1">
      <alignment horizontal="center"/>
    </xf>
    <xf numFmtId="177" fontId="4" fillId="0" borderId="7" xfId="0" applyFont="1" applyBorder="1" applyAlignment="1">
      <alignment horizontal="center"/>
    </xf>
    <xf numFmtId="177" fontId="7" fillId="0" borderId="7" xfId="0" applyFont="1" applyBorder="1" applyAlignment="1">
      <alignment horizontal="center" vertical="center"/>
    </xf>
    <xf numFmtId="177" fontId="4" fillId="0" borderId="0" xfId="0" applyFont="1" applyBorder="1"/>
    <xf numFmtId="177" fontId="4" fillId="0" borderId="0" xfId="0" applyFont="1" applyBorder="1" applyAlignment="1">
      <alignment horizontal="center"/>
    </xf>
    <xf numFmtId="177" fontId="7" fillId="0" borderId="8" xfId="0" applyFont="1" applyBorder="1" applyAlignment="1">
      <alignment horizontal="center" vertical="center"/>
    </xf>
    <xf numFmtId="177" fontId="8" fillId="0" borderId="0" xfId="0" applyFont="1" applyBorder="1" applyAlignment="1">
      <alignment vertical="center"/>
    </xf>
    <xf numFmtId="177" fontId="4" fillId="0" borderId="9" xfId="0" applyFont="1" applyBorder="1" applyAlignment="1">
      <alignment horizontal="center" vertical="center"/>
    </xf>
    <xf numFmtId="177" fontId="4" fillId="0" borderId="10" xfId="0" applyFont="1" applyBorder="1"/>
    <xf numFmtId="177" fontId="4" fillId="0" borderId="10" xfId="0" applyFont="1" applyBorder="1" applyAlignment="1">
      <alignment horizontal="center"/>
    </xf>
    <xf numFmtId="177" fontId="4" fillId="0" borderId="8" xfId="0" applyFont="1" applyBorder="1" applyAlignment="1">
      <alignment horizontal="center"/>
    </xf>
    <xf numFmtId="177" fontId="4" fillId="0" borderId="11" xfId="0" applyFont="1" applyBorder="1" applyAlignment="1">
      <alignment horizontal="left" vertical="center"/>
    </xf>
    <xf numFmtId="177" fontId="4" fillId="0" borderId="4" xfId="0" applyFont="1" applyBorder="1" applyAlignment="1"/>
    <xf numFmtId="177" fontId="4" fillId="0" borderId="5" xfId="0" applyFont="1" applyBorder="1" applyAlignment="1">
      <alignment horizontal="center" vertical="center"/>
    </xf>
    <xf numFmtId="177" fontId="4" fillId="0" borderId="6" xfId="0" applyFont="1" applyBorder="1" applyAlignment="1">
      <alignment horizontal="center" vertical="center"/>
    </xf>
    <xf numFmtId="177" fontId="4" fillId="0" borderId="7" xfId="0" applyFont="1" applyBorder="1" applyAlignment="1"/>
    <xf numFmtId="177" fontId="4" fillId="0" borderId="12" xfId="0" applyFont="1" applyBorder="1" applyAlignment="1">
      <alignment horizontal="center" vertical="center"/>
    </xf>
    <xf numFmtId="177" fontId="3" fillId="0" borderId="12" xfId="0" applyFont="1" applyBorder="1"/>
    <xf numFmtId="177" fontId="4" fillId="0" borderId="12" xfId="0" applyFont="1" applyBorder="1"/>
    <xf numFmtId="177" fontId="4" fillId="0" borderId="12" xfId="0" applyFont="1" applyBorder="1" applyAlignment="1">
      <alignment horizontal="right"/>
    </xf>
    <xf numFmtId="177" fontId="4" fillId="2" borderId="13" xfId="0" applyFont="1" applyFill="1" applyBorder="1"/>
    <xf numFmtId="177" fontId="4" fillId="2" borderId="10" xfId="0" applyFont="1" applyFill="1" applyBorder="1" applyAlignment="1">
      <alignment horizontal="center" vertical="center"/>
    </xf>
    <xf numFmtId="177" fontId="4" fillId="2" borderId="10" xfId="0" applyFont="1" applyFill="1" applyBorder="1"/>
    <xf numFmtId="177" fontId="4" fillId="2" borderId="10" xfId="0" applyFont="1" applyFill="1" applyBorder="1" applyAlignment="1">
      <alignment horizontal="center"/>
    </xf>
    <xf numFmtId="177" fontId="4" fillId="0" borderId="4" xfId="0" applyFont="1" applyBorder="1" applyAlignment="1">
      <alignment horizontal="center" vertical="center" textRotation="90"/>
    </xf>
    <xf numFmtId="177" fontId="4" fillId="0" borderId="14" xfId="0" applyFont="1" applyBorder="1" applyAlignment="1">
      <alignment horizontal="center"/>
    </xf>
    <xf numFmtId="177" fontId="4" fillId="0" borderId="0" xfId="0" applyFont="1" applyBorder="1" applyAlignment="1">
      <alignment horizontal="left" vertical="center"/>
    </xf>
    <xf numFmtId="177" fontId="7" fillId="0" borderId="0" xfId="0" applyFont="1" applyBorder="1" applyAlignment="1">
      <alignment horizontal="left"/>
    </xf>
    <xf numFmtId="177" fontId="4" fillId="0" borderId="7" xfId="0" applyFont="1" applyBorder="1" applyAlignment="1">
      <alignment horizontal="center" vertical="center" textRotation="90"/>
    </xf>
    <xf numFmtId="2" fontId="7" fillId="0" borderId="0" xfId="0" applyNumberFormat="1" applyFont="1" applyBorder="1" applyAlignment="1">
      <alignment horizontal="left"/>
    </xf>
    <xf numFmtId="177" fontId="4" fillId="0" borderId="14" xfId="0" applyFont="1" applyBorder="1" applyAlignment="1">
      <alignment vertical="center" textRotation="90"/>
    </xf>
    <xf numFmtId="177" fontId="4" fillId="0" borderId="14" xfId="0" applyFont="1" applyBorder="1" applyAlignment="1">
      <alignment horizontal="center" vertical="center"/>
    </xf>
    <xf numFmtId="177" fontId="9" fillId="0" borderId="12" xfId="0" applyNumberFormat="1" applyFont="1" applyBorder="1" applyAlignment="1" applyProtection="1">
      <alignment horizontal="left"/>
    </xf>
    <xf numFmtId="177" fontId="9" fillId="0" borderId="0" xfId="0" applyNumberFormat="1" applyFont="1" applyBorder="1" applyAlignment="1" applyProtection="1">
      <alignment horizontal="center"/>
    </xf>
    <xf numFmtId="177" fontId="9" fillId="0" borderId="15" xfId="0" applyNumberFormat="1" applyFont="1" applyBorder="1" applyAlignment="1" applyProtection="1">
      <alignment horizontal="left"/>
    </xf>
    <xf numFmtId="177" fontId="10" fillId="0" borderId="0" xfId="0" applyNumberFormat="1" applyFont="1" applyBorder="1" applyAlignment="1" applyProtection="1">
      <alignment horizontal="center"/>
      <protection locked="0"/>
    </xf>
    <xf numFmtId="177" fontId="9" fillId="0" borderId="16" xfId="0" applyNumberFormat="1" applyFont="1" applyBorder="1" applyAlignment="1" applyProtection="1">
      <alignment horizontal="left"/>
    </xf>
    <xf numFmtId="177" fontId="9" fillId="0" borderId="0" xfId="0" applyNumberFormat="1" applyFont="1" applyBorder="1" applyAlignment="1" applyProtection="1">
      <alignment horizontal="left"/>
    </xf>
    <xf numFmtId="177" fontId="10" fillId="0" borderId="0" xfId="0" applyNumberFormat="1" applyFont="1" applyBorder="1" applyAlignment="1" applyProtection="1">
      <alignment horizontal="left"/>
      <protection locked="0"/>
    </xf>
    <xf numFmtId="177" fontId="10" fillId="0" borderId="0" xfId="0" applyNumberFormat="1" applyFont="1" applyBorder="1" applyAlignment="1" applyProtection="1">
      <protection locked="0"/>
    </xf>
    <xf numFmtId="177" fontId="4" fillId="0" borderId="0" xfId="0" applyFont="1" applyAlignment="1">
      <alignment wrapText="1"/>
    </xf>
    <xf numFmtId="177" fontId="4" fillId="0" borderId="0" xfId="0" applyFont="1" applyAlignment="1">
      <alignment horizontal="right"/>
    </xf>
    <xf numFmtId="177" fontId="4" fillId="0" borderId="0" xfId="0" applyFont="1" applyBorder="1" applyAlignment="1"/>
    <xf numFmtId="177" fontId="4" fillId="0" borderId="11" xfId="0" applyFont="1" applyBorder="1"/>
    <xf numFmtId="177" fontId="4" fillId="0" borderId="17" xfId="0" applyFont="1" applyBorder="1" applyAlignment="1">
      <alignment horizontal="center" vertical="center"/>
    </xf>
    <xf numFmtId="177" fontId="4" fillId="0" borderId="17" xfId="0" applyFont="1" applyBorder="1" applyAlignment="1">
      <alignment horizontal="center" vertical="center" wrapText="1"/>
    </xf>
    <xf numFmtId="177" fontId="4" fillId="0" borderId="9" xfId="0" applyFont="1" applyBorder="1"/>
    <xf numFmtId="2" fontId="3" fillId="0" borderId="6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77" fontId="4" fillId="0" borderId="14" xfId="0" applyFont="1" applyBorder="1"/>
    <xf numFmtId="2" fontId="4" fillId="0" borderId="7" xfId="0" applyNumberFormat="1" applyFont="1" applyBorder="1"/>
    <xf numFmtId="2" fontId="4" fillId="0" borderId="14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178" fontId="4" fillId="0" borderId="14" xfId="0" applyNumberFormat="1" applyFont="1" applyBorder="1" applyAlignment="1">
      <alignment horizontal="left" vertical="center"/>
    </xf>
    <xf numFmtId="177" fontId="4" fillId="0" borderId="14" xfId="0" applyFont="1" applyBorder="1" applyAlignment="1">
      <alignment horizontal="left" vertical="center"/>
    </xf>
    <xf numFmtId="2" fontId="3" fillId="2" borderId="10" xfId="0" applyNumberFormat="1" applyFont="1" applyFill="1" applyBorder="1" applyAlignment="1">
      <alignment horizont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77" fontId="4" fillId="0" borderId="0" xfId="0" applyFont="1" applyBorder="1" applyAlignment="1">
      <alignment vertical="center" textRotation="90"/>
    </xf>
    <xf numFmtId="2" fontId="4" fillId="0" borderId="7" xfId="0" applyNumberFormat="1" applyFont="1" applyBorder="1" applyAlignment="1">
      <alignment horizontal="center" vertical="center" textRotation="90"/>
    </xf>
    <xf numFmtId="2" fontId="11" fillId="0" borderId="7" xfId="0" applyNumberFormat="1" applyFont="1" applyBorder="1" applyAlignment="1">
      <alignment horizontal="center" vertical="center" textRotation="90"/>
    </xf>
    <xf numFmtId="2" fontId="11" fillId="0" borderId="7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77" fontId="9" fillId="0" borderId="0" xfId="0" applyNumberFormat="1" applyFont="1" applyBorder="1" applyAlignment="1" applyProtection="1"/>
    <xf numFmtId="177" fontId="3" fillId="0" borderId="17" xfId="0" applyFont="1" applyBorder="1" applyAlignment="1">
      <alignment horizontal="center" vertical="center"/>
    </xf>
    <xf numFmtId="177" fontId="0" fillId="0" borderId="7" xfId="0" applyBorder="1"/>
    <xf numFmtId="177" fontId="4" fillId="0" borderId="7" xfId="0" applyFont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77" fontId="0" fillId="0" borderId="4" xfId="0" applyBorder="1"/>
    <xf numFmtId="177" fontId="4" fillId="0" borderId="7" xfId="0" applyFont="1" applyBorder="1" applyAlignment="1">
      <alignment vertical="center" textRotation="90"/>
    </xf>
    <xf numFmtId="177" fontId="4" fillId="0" borderId="8" xfId="0" applyFont="1" applyBorder="1" applyAlignment="1">
      <alignment horizontal="center" vertical="center" textRotation="90"/>
    </xf>
    <xf numFmtId="177" fontId="4" fillId="0" borderId="8" xfId="0" applyFont="1" applyBorder="1" applyAlignment="1">
      <alignment vertical="center" textRotation="90"/>
    </xf>
    <xf numFmtId="177" fontId="4" fillId="2" borderId="15" xfId="0" applyFont="1" applyFill="1" applyBorder="1"/>
    <xf numFmtId="1" fontId="4" fillId="0" borderId="7" xfId="0" applyNumberFormat="1" applyFont="1" applyBorder="1" applyAlignment="1">
      <alignment horizontal="center" vertical="center"/>
    </xf>
    <xf numFmtId="177" fontId="4" fillId="0" borderId="4" xfId="0" applyFont="1" applyBorder="1" applyAlignment="1">
      <alignment horizontal="center" vertical="center"/>
    </xf>
    <xf numFmtId="177" fontId="3" fillId="0" borderId="0" xfId="0" applyFont="1" applyBorder="1"/>
    <xf numFmtId="177" fontId="4" fillId="0" borderId="0" xfId="0" applyFont="1" applyBorder="1" applyAlignment="1">
      <alignment horizontal="right"/>
    </xf>
    <xf numFmtId="2" fontId="4" fillId="0" borderId="8" xfId="0" applyNumberFormat="1" applyFont="1" applyBorder="1"/>
    <xf numFmtId="177" fontId="4" fillId="2" borderId="3" xfId="0" applyFont="1" applyFill="1" applyBorder="1"/>
    <xf numFmtId="178" fontId="4" fillId="0" borderId="0" xfId="0" applyNumberFormat="1" applyFont="1" applyBorder="1" applyAlignment="1">
      <alignment horizontal="left" vertical="center"/>
    </xf>
    <xf numFmtId="178" fontId="4" fillId="0" borderId="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2" xfId="0" applyNumberFormat="1" applyFont="1" applyBorder="1"/>
    <xf numFmtId="2" fontId="4" fillId="0" borderId="8" xfId="0" applyNumberFormat="1" applyFont="1" applyBorder="1" applyAlignment="1">
      <alignment horizontal="center" vertical="center"/>
    </xf>
    <xf numFmtId="177" fontId="0" fillId="0" borderId="8" xfId="0" applyBorder="1"/>
    <xf numFmtId="177" fontId="4" fillId="0" borderId="8" xfId="0" applyFont="1" applyBorder="1" applyAlignment="1">
      <alignment horizontal="center" vertical="center"/>
    </xf>
    <xf numFmtId="177" fontId="4" fillId="0" borderId="3" xfId="0" applyFont="1" applyBorder="1" applyAlignment="1">
      <alignment horizontal="center"/>
    </xf>
    <xf numFmtId="177" fontId="0" fillId="0" borderId="6" xfId="0" applyBorder="1"/>
    <xf numFmtId="2" fontId="7" fillId="0" borderId="6" xfId="0" applyNumberFormat="1" applyFont="1" applyBorder="1" applyAlignment="1">
      <alignment horizontal="left"/>
    </xf>
    <xf numFmtId="177" fontId="0" fillId="0" borderId="0" xfId="0" applyBorder="1"/>
    <xf numFmtId="177" fontId="0" fillId="0" borderId="3" xfId="0" applyBorder="1"/>
    <xf numFmtId="2" fontId="4" fillId="0" borderId="3" xfId="0" applyNumberFormat="1" applyFont="1" applyBorder="1"/>
    <xf numFmtId="2" fontId="0" fillId="0" borderId="0" xfId="0" applyNumberFormat="1" applyBorder="1"/>
    <xf numFmtId="177" fontId="0" fillId="0" borderId="0" xfId="0" applyFill="1"/>
    <xf numFmtId="177" fontId="0" fillId="3" borderId="0" xfId="0" applyFill="1"/>
    <xf numFmtId="177" fontId="2" fillId="0" borderId="2" xfId="0" applyNumberFormat="1" applyFont="1" applyBorder="1" applyAlignment="1" applyProtection="1">
      <alignment horizontal="left" vertical="center"/>
    </xf>
    <xf numFmtId="2" fontId="0" fillId="0" borderId="0" xfId="0" applyNumberFormat="1"/>
    <xf numFmtId="2" fontId="12" fillId="0" borderId="17" xfId="0" applyNumberFormat="1" applyFont="1" applyBorder="1"/>
    <xf numFmtId="0" fontId="12" fillId="0" borderId="17" xfId="0" applyNumberFormat="1" applyFont="1" applyBorder="1"/>
    <xf numFmtId="177" fontId="0" fillId="0" borderId="4" xfId="0" applyBorder="1" applyAlignment="1">
      <alignment horizontal="center" vertical="center" textRotation="90"/>
    </xf>
    <xf numFmtId="177" fontId="0" fillId="0" borderId="17" xfId="0" applyBorder="1" applyAlignment="1">
      <alignment horizontal="center" vertical="center" wrapText="1"/>
    </xf>
    <xf numFmtId="177" fontId="0" fillId="0" borderId="17" xfId="0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/>
    </xf>
    <xf numFmtId="2" fontId="0" fillId="0" borderId="17" xfId="0" applyNumberFormat="1" applyBorder="1"/>
    <xf numFmtId="177" fontId="0" fillId="0" borderId="7" xfId="0" applyBorder="1" applyAlignment="1">
      <alignment horizontal="center" vertical="center" textRotation="90"/>
    </xf>
    <xf numFmtId="177" fontId="0" fillId="0" borderId="17" xfId="0" applyFill="1" applyBorder="1" applyAlignment="1">
      <alignment horizontal="center" vertical="center"/>
    </xf>
    <xf numFmtId="0" fontId="12" fillId="0" borderId="13" xfId="0" applyNumberFormat="1" applyFont="1" applyFill="1" applyBorder="1" applyAlignment="1">
      <alignment horizontal="center"/>
    </xf>
    <xf numFmtId="2" fontId="0" fillId="0" borderId="17" xfId="0" applyNumberFormat="1" applyFill="1" applyBorder="1"/>
    <xf numFmtId="177" fontId="0" fillId="3" borderId="17" xfId="0" applyFill="1" applyBorder="1" applyAlignment="1">
      <alignment horizontal="center" vertical="center"/>
    </xf>
    <xf numFmtId="0" fontId="12" fillId="3" borderId="13" xfId="0" applyNumberFormat="1" applyFont="1" applyFill="1" applyBorder="1" applyAlignment="1">
      <alignment horizontal="center"/>
    </xf>
    <xf numFmtId="2" fontId="0" fillId="3" borderId="17" xfId="0" applyNumberFormat="1" applyFill="1" applyBorder="1"/>
    <xf numFmtId="177" fontId="0" fillId="0" borderId="4" xfId="0" applyBorder="1" applyAlignment="1">
      <alignment horizontal="center" vertical="center" wrapText="1"/>
    </xf>
    <xf numFmtId="177" fontId="0" fillId="0" borderId="7" xfId="0" applyBorder="1" applyAlignment="1">
      <alignment horizontal="center" vertical="center" wrapText="1"/>
    </xf>
    <xf numFmtId="177" fontId="0" fillId="0" borderId="8" xfId="0" applyBorder="1" applyAlignment="1">
      <alignment horizontal="center" vertical="center" wrapText="1"/>
    </xf>
    <xf numFmtId="0" fontId="12" fillId="0" borderId="17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3" borderId="0" xfId="0" applyNumberFormat="1" applyFill="1"/>
    <xf numFmtId="177" fontId="0" fillId="0" borderId="8" xfId="0" applyBorder="1" applyAlignment="1">
      <alignment horizontal="center" vertical="center" textRotation="90"/>
    </xf>
    <xf numFmtId="177" fontId="0" fillId="0" borderId="0" xfId="0" applyAlignment="1">
      <alignment horizontal="left" wrapText="1"/>
    </xf>
    <xf numFmtId="177" fontId="0" fillId="0" borderId="0" xfId="0" applyAlignment="1"/>
    <xf numFmtId="177" fontId="1" fillId="0" borderId="5" xfId="0" applyNumberFormat="1" applyFont="1" applyBorder="1" applyAlignment="1" applyProtection="1">
      <alignment horizontal="left" vertical="center"/>
    </xf>
    <xf numFmtId="177" fontId="1" fillId="0" borderId="6" xfId="0" applyNumberFormat="1" applyFont="1" applyBorder="1" applyAlignment="1" applyProtection="1">
      <alignment horizontal="left" vertical="center"/>
    </xf>
    <xf numFmtId="177" fontId="2" fillId="0" borderId="6" xfId="0" applyNumberFormat="1" applyFont="1" applyBorder="1" applyAlignment="1" applyProtection="1">
      <alignment vertical="center"/>
    </xf>
    <xf numFmtId="177" fontId="9" fillId="0" borderId="5" xfId="0" applyNumberFormat="1" applyFont="1" applyBorder="1" applyAlignment="1" applyProtection="1">
      <alignment horizontal="left"/>
    </xf>
    <xf numFmtId="177" fontId="9" fillId="0" borderId="6" xfId="0" applyNumberFormat="1" applyFont="1" applyBorder="1" applyAlignment="1" applyProtection="1">
      <alignment horizontal="center"/>
    </xf>
    <xf numFmtId="177" fontId="1" fillId="0" borderId="12" xfId="0" applyNumberFormat="1" applyFont="1" applyBorder="1" applyAlignment="1" applyProtection="1">
      <alignment horizontal="left" vertical="center"/>
    </xf>
    <xf numFmtId="177" fontId="1" fillId="0" borderId="0" xfId="0" applyNumberFormat="1" applyFont="1" applyBorder="1" applyAlignment="1" applyProtection="1">
      <alignment horizontal="left" vertical="center"/>
    </xf>
    <xf numFmtId="177" fontId="2" fillId="0" borderId="0" xfId="0" applyNumberFormat="1" applyFont="1" applyBorder="1" applyAlignment="1" applyProtection="1">
      <alignment vertical="center"/>
    </xf>
    <xf numFmtId="177" fontId="1" fillId="0" borderId="18" xfId="0" applyNumberFormat="1" applyFont="1" applyBorder="1" applyAlignment="1" applyProtection="1">
      <alignment horizontal="left" vertical="center"/>
    </xf>
    <xf numFmtId="177" fontId="10" fillId="0" borderId="3" xfId="0" applyNumberFormat="1" applyFont="1" applyBorder="1" applyAlignment="1" applyProtection="1">
      <alignment horizontal="center"/>
      <protection locked="0"/>
    </xf>
    <xf numFmtId="177" fontId="2" fillId="0" borderId="19" xfId="0" applyNumberFormat="1" applyFont="1" applyBorder="1" applyProtection="1"/>
    <xf numFmtId="177" fontId="9" fillId="0" borderId="20" xfId="0" applyNumberFormat="1" applyFont="1" applyBorder="1" applyAlignment="1" applyProtection="1">
      <alignment horizontal="center"/>
    </xf>
    <xf numFmtId="177" fontId="2" fillId="0" borderId="12" xfId="0" applyNumberFormat="1" applyFont="1" applyBorder="1" applyProtection="1"/>
    <xf numFmtId="177" fontId="4" fillId="0" borderId="15" xfId="0" applyFont="1" applyBorder="1"/>
    <xf numFmtId="177" fontId="5" fillId="0" borderId="0" xfId="0" applyFont="1" applyBorder="1" applyAlignment="1">
      <alignment horizontal="center"/>
    </xf>
    <xf numFmtId="177" fontId="6" fillId="0" borderId="12" xfId="0" applyFont="1" applyBorder="1" applyAlignment="1">
      <alignment horizontal="center" vertical="center"/>
    </xf>
    <xf numFmtId="177" fontId="6" fillId="0" borderId="0" xfId="0" applyFont="1" applyBorder="1" applyAlignment="1">
      <alignment horizontal="center" vertical="center"/>
    </xf>
    <xf numFmtId="177" fontId="3" fillId="0" borderId="12" xfId="0" applyNumberFormat="1" applyFont="1" applyBorder="1" applyAlignment="1" applyProtection="1">
      <alignment horizontal="center"/>
    </xf>
    <xf numFmtId="177" fontId="4" fillId="0" borderId="12" xfId="0" applyFont="1" applyBorder="1" applyAlignment="1">
      <alignment horizontal="center"/>
    </xf>
    <xf numFmtId="177" fontId="4" fillId="0" borderId="0" xfId="0" applyFont="1" applyBorder="1" applyAlignment="1">
      <alignment horizontal="center" wrapText="1"/>
    </xf>
    <xf numFmtId="177" fontId="4" fillId="0" borderId="12" xfId="0" applyFont="1" applyBorder="1" applyAlignment="1">
      <alignment horizontal="left"/>
    </xf>
    <xf numFmtId="177" fontId="3" fillId="0" borderId="0" xfId="0" applyFont="1" applyBorder="1" applyAlignment="1">
      <alignment horizontal="center" vertical="center"/>
    </xf>
    <xf numFmtId="177" fontId="0" fillId="0" borderId="12" xfId="0" applyBorder="1" applyAlignment="1">
      <alignment horizontal="left"/>
    </xf>
    <xf numFmtId="1" fontId="4" fillId="0" borderId="5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 applyProtection="1">
      <alignment horizontal="center"/>
    </xf>
    <xf numFmtId="177" fontId="9" fillId="0" borderId="14" xfId="0" applyNumberFormat="1" applyFont="1" applyBorder="1" applyAlignment="1" applyProtection="1">
      <alignment horizontal="center"/>
    </xf>
    <xf numFmtId="177" fontId="10" fillId="0" borderId="21" xfId="0" applyNumberFormat="1" applyFont="1" applyBorder="1" applyAlignment="1" applyProtection="1">
      <alignment horizontal="center"/>
      <protection locked="0"/>
    </xf>
    <xf numFmtId="177" fontId="9" fillId="0" borderId="22" xfId="0" applyNumberFormat="1" applyFont="1" applyBorder="1" applyAlignment="1" applyProtection="1">
      <alignment horizontal="center"/>
    </xf>
    <xf numFmtId="177" fontId="3" fillId="0" borderId="14" xfId="0" applyNumberFormat="1" applyFont="1" applyBorder="1" applyProtection="1"/>
    <xf numFmtId="177" fontId="5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177" fontId="9" fillId="0" borderId="14" xfId="0" applyNumberFormat="1" applyFont="1" applyBorder="1" applyAlignment="1" applyProtection="1">
      <alignment horizontal="left"/>
    </xf>
    <xf numFmtId="177" fontId="4" fillId="0" borderId="14" xfId="0" applyFont="1" applyBorder="1" applyAlignment="1">
      <alignment wrapText="1"/>
    </xf>
    <xf numFmtId="177" fontId="0" fillId="0" borderId="14" xfId="0" applyBorder="1"/>
    <xf numFmtId="177" fontId="4" fillId="0" borderId="14" xfId="0" applyFont="1" applyBorder="1" applyAlignment="1"/>
    <xf numFmtId="1" fontId="4" fillId="2" borderId="6" xfId="0" applyNumberFormat="1" applyFont="1" applyFill="1" applyBorder="1" applyAlignment="1">
      <alignment horizontal="center" vertical="center"/>
    </xf>
    <xf numFmtId="177" fontId="4" fillId="2" borderId="6" xfId="0" applyFont="1" applyFill="1" applyBorder="1"/>
    <xf numFmtId="177" fontId="4" fillId="2" borderId="6" xfId="0" applyFont="1" applyFill="1" applyBorder="1" applyAlignment="1">
      <alignment horizontal="center"/>
    </xf>
    <xf numFmtId="177" fontId="4" fillId="0" borderId="5" xfId="0" applyFont="1" applyBorder="1" applyAlignment="1">
      <alignment horizontal="center" vertical="center" textRotation="90"/>
    </xf>
    <xf numFmtId="1" fontId="4" fillId="0" borderId="4" xfId="0" applyNumberFormat="1" applyFont="1" applyBorder="1" applyAlignment="1">
      <alignment horizontal="center"/>
    </xf>
    <xf numFmtId="177" fontId="4" fillId="0" borderId="6" xfId="0" applyFont="1" applyBorder="1" applyAlignment="1">
      <alignment horizontal="left" vertical="center"/>
    </xf>
    <xf numFmtId="177" fontId="7" fillId="0" borderId="6" xfId="0" applyFont="1" applyBorder="1" applyAlignment="1">
      <alignment horizontal="left"/>
    </xf>
    <xf numFmtId="177" fontId="4" fillId="0" borderId="12" xfId="0" applyFont="1" applyBorder="1" applyAlignment="1">
      <alignment horizontal="center" vertical="center" textRotation="90"/>
    </xf>
    <xf numFmtId="1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vertical="center" textRotation="90"/>
    </xf>
    <xf numFmtId="2" fontId="3" fillId="2" borderId="6" xfId="0" applyNumberFormat="1" applyFont="1" applyFill="1" applyBorder="1" applyAlignment="1">
      <alignment horizontal="center"/>
    </xf>
    <xf numFmtId="177" fontId="4" fillId="2" borderId="11" xfId="0" applyFont="1" applyFill="1" applyBorder="1"/>
    <xf numFmtId="1" fontId="4" fillId="0" borderId="8" xfId="0" applyNumberFormat="1" applyFont="1" applyBorder="1" applyAlignment="1">
      <alignment vertical="center" textRotation="90"/>
    </xf>
    <xf numFmtId="1" fontId="4" fillId="0" borderId="4" xfId="0" applyNumberFormat="1" applyFont="1" applyBorder="1" applyAlignment="1">
      <alignment horizontal="center" vertical="center"/>
    </xf>
    <xf numFmtId="177" fontId="4" fillId="0" borderId="15" xfId="0" applyFont="1" applyBorder="1" applyAlignment="1">
      <alignment horizontal="center" vertical="center" textRotation="90"/>
    </xf>
    <xf numFmtId="1" fontId="4" fillId="2" borderId="10" xfId="0" applyNumberFormat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0" xfId="0" applyNumberFormat="1" applyFont="1" applyBorder="1"/>
    <xf numFmtId="0" fontId="7" fillId="0" borderId="0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177" fontId="4" fillId="0" borderId="21" xfId="0" applyFont="1" applyBorder="1"/>
    <xf numFmtId="2" fontId="3" fillId="3" borderId="6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77" fontId="4" fillId="2" borderId="21" xfId="0" applyFont="1" applyFill="1" applyBorder="1"/>
    <xf numFmtId="178" fontId="4" fillId="0" borderId="14" xfId="0" applyNumberFormat="1" applyFont="1" applyBorder="1" applyAlignment="1">
      <alignment horizontal="center" vertical="center"/>
    </xf>
    <xf numFmtId="177" fontId="4" fillId="2" borderId="9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/>
    <xf numFmtId="177" fontId="0" fillId="0" borderId="11" xfId="0" applyBorder="1"/>
    <xf numFmtId="177" fontId="0" fillId="0" borderId="2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243089</xdr:colOff>
      <xdr:row>17</xdr:row>
      <xdr:rowOff>88333</xdr:rowOff>
    </xdr:from>
    <xdr:to>
      <xdr:col>28</xdr:col>
      <xdr:colOff>420355</xdr:colOff>
      <xdr:row>18</xdr:row>
      <xdr:rowOff>99540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61050" y="2717165"/>
          <a:ext cx="2234565" cy="191770"/>
        </a:xfrm>
        <a:prstGeom prst="rect">
          <a:avLst/>
        </a:prstGeom>
      </xdr:spPr>
    </xdr:pic>
    <xdr:clientData/>
  </xdr:twoCellAnchor>
  <xdr:twoCellAnchor editAs="oneCell">
    <xdr:from>
      <xdr:col>3</xdr:col>
      <xdr:colOff>22899</xdr:colOff>
      <xdr:row>71</xdr:row>
      <xdr:rowOff>187577</xdr:rowOff>
    </xdr:from>
    <xdr:to>
      <xdr:col>5</xdr:col>
      <xdr:colOff>635761</xdr:colOff>
      <xdr:row>73</xdr:row>
      <xdr:rowOff>32978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52420" y="13201650"/>
          <a:ext cx="2092960" cy="207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243089</xdr:colOff>
      <xdr:row>17</xdr:row>
      <xdr:rowOff>88333</xdr:rowOff>
    </xdr:from>
    <xdr:to>
      <xdr:col>34</xdr:col>
      <xdr:colOff>420355</xdr:colOff>
      <xdr:row>18</xdr:row>
      <xdr:rowOff>99540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769455" y="2726690"/>
          <a:ext cx="2234565" cy="191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4"/>
  <sheetViews>
    <sheetView view="pageBreakPreview" zoomScaleNormal="70" zoomScaleSheetLayoutView="100" topLeftCell="A17" workbookViewId="0">
      <selection activeCell="B81" sqref="B81:B89"/>
    </sheetView>
  </sheetViews>
  <sheetFormatPr defaultColWidth="9" defaultRowHeight="13.5"/>
  <cols>
    <col min="1" max="1" width="11.2833333333333" customWidth="1"/>
    <col min="2" max="2" width="12.2833333333333" customWidth="1"/>
    <col min="3" max="3" width="13.5666666666667" customWidth="1"/>
    <col min="4" max="4" width="10.425" customWidth="1"/>
    <col min="6" max="6" width="11.425" customWidth="1"/>
    <col min="7" max="7" width="11.5666666666667" customWidth="1"/>
    <col min="8" max="8" width="9.28333333333333" customWidth="1"/>
    <col min="9" max="9" width="9.425" customWidth="1"/>
    <col min="11" max="11" width="7.14166666666667" customWidth="1"/>
  </cols>
  <sheetData>
    <row r="1" ht="15" spans="1:18">
      <c r="A1" s="168" t="s">
        <v>0</v>
      </c>
      <c r="B1" s="169"/>
      <c r="C1" s="169"/>
      <c r="D1" s="169"/>
      <c r="E1" s="169"/>
      <c r="F1" s="170"/>
      <c r="G1" s="171" t="s">
        <v>1</v>
      </c>
      <c r="H1" s="172">
        <f ca="1">NOW()</f>
        <v>43268.7377546296</v>
      </c>
      <c r="I1" s="172"/>
      <c r="J1" s="193"/>
      <c r="K1" s="109"/>
      <c r="L1" s="77"/>
      <c r="M1" s="77"/>
      <c r="N1" s="77"/>
      <c r="O1" s="43"/>
      <c r="P1" s="77"/>
      <c r="Q1" s="109"/>
      <c r="R1" s="43"/>
    </row>
    <row r="2" ht="15" spans="1:18">
      <c r="A2" s="173"/>
      <c r="B2" s="174"/>
      <c r="C2" s="174"/>
      <c r="D2" s="174"/>
      <c r="E2" s="174"/>
      <c r="F2" s="175"/>
      <c r="G2" s="72" t="s">
        <v>2</v>
      </c>
      <c r="H2" s="73">
        <f ca="1">NOW()</f>
        <v>43268.7377546296</v>
      </c>
      <c r="I2" s="73"/>
      <c r="J2" s="194"/>
      <c r="K2" s="109"/>
      <c r="L2" s="77"/>
      <c r="M2" s="77"/>
      <c r="N2" s="77"/>
      <c r="O2" s="43"/>
      <c r="P2" s="77"/>
      <c r="Q2" s="109"/>
      <c r="R2" s="14"/>
    </row>
    <row r="3" ht="14.25" spans="1:18">
      <c r="A3" s="176"/>
      <c r="B3" s="4"/>
      <c r="C3" s="4"/>
      <c r="D3" s="4"/>
      <c r="E3" s="4"/>
      <c r="F3" s="6" t="s">
        <v>3</v>
      </c>
      <c r="G3" s="74" t="s">
        <v>4</v>
      </c>
      <c r="H3" s="177" t="s">
        <v>5</v>
      </c>
      <c r="I3" s="177"/>
      <c r="J3" s="195"/>
      <c r="K3" s="79"/>
      <c r="L3" s="77"/>
      <c r="M3" s="77"/>
      <c r="N3" s="77"/>
      <c r="O3" s="43"/>
      <c r="P3" s="78"/>
      <c r="Q3" s="79"/>
      <c r="R3" s="14"/>
    </row>
    <row r="4" ht="15.75" spans="1:18">
      <c r="A4" s="178" t="s">
        <v>6</v>
      </c>
      <c r="B4" s="9"/>
      <c r="C4" s="9" t="s">
        <v>7</v>
      </c>
      <c r="D4" s="10"/>
      <c r="E4" s="10"/>
      <c r="F4" s="10"/>
      <c r="G4" s="76" t="s">
        <v>8</v>
      </c>
      <c r="H4" s="179" t="s">
        <v>9</v>
      </c>
      <c r="I4" s="179"/>
      <c r="J4" s="196"/>
      <c r="K4" s="79"/>
      <c r="L4" s="77"/>
      <c r="Q4" s="79"/>
      <c r="R4" s="14"/>
    </row>
    <row r="5" ht="15.75" spans="1:18">
      <c r="A5" s="180"/>
      <c r="B5" s="13"/>
      <c r="C5" s="14"/>
      <c r="D5" s="14"/>
      <c r="E5" s="14"/>
      <c r="F5" s="14"/>
      <c r="G5" s="14"/>
      <c r="H5" s="15"/>
      <c r="I5" s="77"/>
      <c r="J5" s="197"/>
      <c r="K5" s="79"/>
      <c r="L5" s="79"/>
      <c r="Q5" s="14"/>
      <c r="R5" s="14"/>
    </row>
    <row r="6" ht="14.25" spans="1:18">
      <c r="A6" s="181" t="s">
        <v>10</v>
      </c>
      <c r="B6" s="43"/>
      <c r="C6" s="43"/>
      <c r="D6" s="43"/>
      <c r="E6" s="43"/>
      <c r="F6" s="43"/>
      <c r="G6" s="14"/>
      <c r="H6" s="15"/>
      <c r="I6" s="77"/>
      <c r="J6" s="197"/>
      <c r="K6" s="79"/>
      <c r="L6" s="79"/>
      <c r="Q6" s="14"/>
      <c r="R6" s="14"/>
    </row>
    <row r="7" ht="15" spans="1:18">
      <c r="A7" s="58"/>
      <c r="B7" s="44" t="s">
        <v>11</v>
      </c>
      <c r="C7" s="44" t="s">
        <v>12</v>
      </c>
      <c r="D7" s="19" t="s">
        <v>13</v>
      </c>
      <c r="E7" s="182" t="s">
        <v>14</v>
      </c>
      <c r="F7" s="43"/>
      <c r="G7" s="19" t="s">
        <v>11</v>
      </c>
      <c r="H7" s="19" t="s">
        <v>12</v>
      </c>
      <c r="I7" s="19" t="s">
        <v>13</v>
      </c>
      <c r="J7" s="198" t="s">
        <v>14</v>
      </c>
      <c r="Q7" s="79"/>
      <c r="R7" s="79"/>
    </row>
    <row r="8" ht="15" spans="1:18">
      <c r="A8" s="183" t="s">
        <v>15</v>
      </c>
      <c r="B8" s="44" t="s">
        <v>16</v>
      </c>
      <c r="C8" s="44" t="s">
        <v>16</v>
      </c>
      <c r="D8" s="19" t="s">
        <v>17</v>
      </c>
      <c r="E8" s="19" t="s">
        <v>18</v>
      </c>
      <c r="F8" s="184" t="s">
        <v>19</v>
      </c>
      <c r="G8" s="19" t="s">
        <v>16</v>
      </c>
      <c r="H8" s="19" t="s">
        <v>16</v>
      </c>
      <c r="I8" s="19" t="s">
        <v>17</v>
      </c>
      <c r="J8" s="71" t="s">
        <v>18</v>
      </c>
      <c r="O8" s="17"/>
      <c r="P8" s="17"/>
      <c r="Q8" s="79"/>
      <c r="R8" s="79"/>
    </row>
    <row r="9" ht="14.25" spans="1:18">
      <c r="A9" s="56" t="s">
        <v>20</v>
      </c>
      <c r="B9" s="23">
        <v>105.5</v>
      </c>
      <c r="C9" s="24">
        <v>100.1</v>
      </c>
      <c r="D9" s="23">
        <v>19</v>
      </c>
      <c r="E9" s="23">
        <v>30</v>
      </c>
      <c r="F9" s="19" t="s">
        <v>20</v>
      </c>
      <c r="G9" s="23">
        <v>105.5</v>
      </c>
      <c r="H9" s="24">
        <v>100.1</v>
      </c>
      <c r="I9" s="23">
        <v>19</v>
      </c>
      <c r="J9" s="199">
        <v>30</v>
      </c>
      <c r="O9" s="17"/>
      <c r="P9" s="17"/>
      <c r="Q9" s="79"/>
      <c r="R9" s="79"/>
    </row>
    <row r="10" ht="14.25" hidden="1" spans="1:18">
      <c r="A10" s="56" t="s">
        <v>21</v>
      </c>
      <c r="B10" s="23">
        <v>101.82</v>
      </c>
      <c r="C10" s="24">
        <f t="shared" ref="C10:C11" si="0">B11</f>
        <v>100.82</v>
      </c>
      <c r="D10" s="23">
        <v>19</v>
      </c>
      <c r="E10" s="23">
        <v>22</v>
      </c>
      <c r="F10" s="25">
        <f t="shared" ref="F10:F11" si="1">(1-SIN(RADIANS(E10)))/(1+SIN(RADIANS(E10)))</f>
        <v>0.45496173929297</v>
      </c>
      <c r="G10" s="23">
        <f t="shared" ref="G10:G11" si="2">1-SIN(RADIANS(E10))</f>
        <v>0.625393406584088</v>
      </c>
      <c r="H10" s="19" t="s">
        <v>21</v>
      </c>
      <c r="I10" s="23">
        <v>101.82</v>
      </c>
      <c r="J10" s="88">
        <f t="shared" ref="J10:J11" si="3">I11</f>
        <v>100.82</v>
      </c>
      <c r="K10" s="25" t="e">
        <f>(1-SIN(RADIANS(#REF!)))/(1+SIN(RADIANS(#REF!)))</f>
        <v>#REF!</v>
      </c>
      <c r="L10" s="26" t="e">
        <f>1-SIN(RADIANS(#REF!))</f>
        <v>#REF!</v>
      </c>
      <c r="M10" s="26"/>
      <c r="N10" s="26"/>
      <c r="O10" s="17"/>
      <c r="P10" s="17"/>
      <c r="Q10" s="79"/>
      <c r="R10" s="79"/>
    </row>
    <row r="11" ht="14.25" hidden="1" spans="1:18">
      <c r="A11" s="56" t="s">
        <v>22</v>
      </c>
      <c r="B11" s="23">
        <v>100.82</v>
      </c>
      <c r="C11" s="24">
        <f t="shared" si="0"/>
        <v>98.82</v>
      </c>
      <c r="D11" s="23">
        <v>20</v>
      </c>
      <c r="E11" s="23">
        <v>17</v>
      </c>
      <c r="F11" s="25">
        <f t="shared" si="1"/>
        <v>0.547542392557315</v>
      </c>
      <c r="G11" s="23">
        <f t="shared" si="2"/>
        <v>0.707628295277263</v>
      </c>
      <c r="H11" s="19" t="s">
        <v>22</v>
      </c>
      <c r="I11" s="23">
        <v>100.82</v>
      </c>
      <c r="J11" s="88">
        <f t="shared" si="3"/>
        <v>98.82</v>
      </c>
      <c r="K11" s="25" t="e">
        <f>(1-SIN(RADIANS(#REF!)))/(1+SIN(RADIANS(#REF!)))</f>
        <v>#REF!</v>
      </c>
      <c r="L11" s="26" t="e">
        <f>1-SIN(RADIANS(#REF!))</f>
        <v>#REF!</v>
      </c>
      <c r="M11" s="26"/>
      <c r="N11" s="26"/>
      <c r="O11" s="17"/>
      <c r="P11" s="17"/>
      <c r="Q11" s="79"/>
      <c r="R11" s="79"/>
    </row>
    <row r="12" ht="14.25" hidden="1" spans="1:18">
      <c r="A12" s="56"/>
      <c r="B12" s="23">
        <v>98.82</v>
      </c>
      <c r="C12" s="24"/>
      <c r="D12" s="23"/>
      <c r="E12" s="23"/>
      <c r="F12" s="25"/>
      <c r="G12" s="23"/>
      <c r="H12" s="19"/>
      <c r="I12" s="23">
        <v>98.82</v>
      </c>
      <c r="J12" s="88"/>
      <c r="K12" s="25"/>
      <c r="L12" s="26"/>
      <c r="M12" s="26"/>
      <c r="N12" s="26"/>
      <c r="O12" s="17"/>
      <c r="P12" s="17"/>
      <c r="Q12" s="79"/>
      <c r="R12" s="79"/>
    </row>
    <row r="13" ht="15" spans="1:18">
      <c r="A13" s="185"/>
      <c r="B13" s="12"/>
      <c r="C13" s="13"/>
      <c r="D13" s="14"/>
      <c r="E13" s="14"/>
      <c r="F13" s="14"/>
      <c r="G13" s="14"/>
      <c r="H13" s="14"/>
      <c r="I13" s="15"/>
      <c r="J13" s="200"/>
      <c r="K13" s="78"/>
      <c r="L13" s="78"/>
      <c r="M13" s="78"/>
      <c r="N13" s="78"/>
      <c r="O13" s="79"/>
      <c r="P13" s="79"/>
      <c r="Q13" s="79"/>
      <c r="R13" s="14"/>
    </row>
    <row r="14" ht="15" customHeight="1" spans="1:18">
      <c r="A14" s="186"/>
      <c r="B14" s="19" t="s">
        <v>23</v>
      </c>
      <c r="C14" s="187" t="s">
        <v>24</v>
      </c>
      <c r="D14" s="187" t="s">
        <v>25</v>
      </c>
      <c r="E14" s="19"/>
      <c r="F14" s="19"/>
      <c r="G14" s="19"/>
      <c r="H14" s="43"/>
      <c r="I14" s="44"/>
      <c r="J14" s="201"/>
      <c r="K14" s="43"/>
      <c r="L14" s="43"/>
      <c r="M14" s="43"/>
      <c r="N14" s="43"/>
      <c r="O14" s="17"/>
      <c r="P14" s="17"/>
      <c r="Q14" s="17"/>
      <c r="R14" s="17"/>
    </row>
    <row r="15" ht="14.25" spans="1:18">
      <c r="A15" s="186"/>
      <c r="B15" s="19"/>
      <c r="C15" s="187"/>
      <c r="D15" s="187"/>
      <c r="E15" s="19"/>
      <c r="F15" s="19"/>
      <c r="G15" s="19"/>
      <c r="H15" s="43"/>
      <c r="I15" s="44"/>
      <c r="J15" s="201"/>
      <c r="K15" s="43"/>
      <c r="L15" s="43"/>
      <c r="M15" s="43"/>
      <c r="N15" s="43"/>
      <c r="O15" s="17"/>
      <c r="P15" s="17"/>
      <c r="Q15" s="17"/>
      <c r="R15" s="17"/>
    </row>
    <row r="16" ht="14.25" spans="1:18">
      <c r="A16" s="186" t="s">
        <v>26</v>
      </c>
      <c r="B16" s="23">
        <v>-1.5</v>
      </c>
      <c r="C16" s="25">
        <f t="shared" ref="C16:C17" si="4">B16-D16/2</f>
        <v>-1.8</v>
      </c>
      <c r="D16" s="23">
        <v>0.6</v>
      </c>
      <c r="E16" s="28"/>
      <c r="F16" s="19"/>
      <c r="G16" s="28"/>
      <c r="H16" s="43"/>
      <c r="I16" s="44"/>
      <c r="J16" s="90"/>
      <c r="K16" s="43"/>
      <c r="L16" s="43"/>
      <c r="M16" s="43"/>
      <c r="N16" s="43"/>
      <c r="O16" s="17"/>
      <c r="P16" s="17"/>
      <c r="Q16" s="17"/>
      <c r="R16" s="17"/>
    </row>
    <row r="17" ht="14.25" spans="1:18">
      <c r="A17" s="186" t="s">
        <v>27</v>
      </c>
      <c r="B17" s="23">
        <v>-4.8</v>
      </c>
      <c r="C17" s="25">
        <f t="shared" si="4"/>
        <v>-5.1</v>
      </c>
      <c r="D17" s="23">
        <v>0.6</v>
      </c>
      <c r="E17" s="23"/>
      <c r="F17" s="24"/>
      <c r="G17" s="23"/>
      <c r="H17" s="43"/>
      <c r="I17" s="122"/>
      <c r="J17" s="65"/>
      <c r="K17" s="43"/>
      <c r="L17" s="43"/>
      <c r="M17" s="43"/>
      <c r="N17" s="43"/>
      <c r="O17" s="17"/>
      <c r="P17" s="17"/>
      <c r="Q17" s="17"/>
      <c r="R17" s="17"/>
    </row>
    <row r="18" ht="14.25" spans="1:18">
      <c r="A18" s="56"/>
      <c r="B18" s="28"/>
      <c r="C18" s="23"/>
      <c r="D18" s="23"/>
      <c r="E18" s="23"/>
      <c r="F18" s="24"/>
      <c r="G18" s="23"/>
      <c r="H18" s="44"/>
      <c r="I18" s="122"/>
      <c r="J18" s="90"/>
      <c r="K18" s="43"/>
      <c r="L18" s="43"/>
      <c r="M18" s="43"/>
      <c r="N18" s="43"/>
      <c r="O18" s="17"/>
      <c r="P18" s="17"/>
      <c r="Q18" s="17"/>
      <c r="R18" s="17"/>
    </row>
    <row r="19" ht="18.75" spans="1:18">
      <c r="A19" s="188" t="s">
        <v>28</v>
      </c>
      <c r="B19" s="137"/>
      <c r="C19" s="23">
        <v>10</v>
      </c>
      <c r="D19" s="43" t="s">
        <v>17</v>
      </c>
      <c r="E19" s="43"/>
      <c r="F19" s="43"/>
      <c r="G19" s="43"/>
      <c r="H19" s="44"/>
      <c r="I19" s="44"/>
      <c r="J19" s="90"/>
      <c r="K19" s="43"/>
      <c r="L19" s="43"/>
      <c r="M19" s="43"/>
      <c r="N19" s="43"/>
      <c r="O19" s="17"/>
      <c r="P19" s="17"/>
      <c r="Q19" s="17"/>
      <c r="R19" s="17"/>
    </row>
    <row r="20" ht="14.25" spans="1:18">
      <c r="A20" s="188" t="s">
        <v>29</v>
      </c>
      <c r="B20" s="137"/>
      <c r="C20" s="23">
        <v>25</v>
      </c>
      <c r="D20" s="43" t="s">
        <v>30</v>
      </c>
      <c r="E20" s="43"/>
      <c r="F20" s="43"/>
      <c r="G20" s="43"/>
      <c r="H20" s="44"/>
      <c r="I20" s="44"/>
      <c r="J20" s="90"/>
      <c r="K20" s="43"/>
      <c r="L20" s="43"/>
      <c r="M20" s="43"/>
      <c r="N20" s="43"/>
      <c r="O20" s="17"/>
      <c r="P20" s="17"/>
      <c r="Q20" s="17"/>
      <c r="R20" s="17"/>
    </row>
    <row r="21" ht="14.25" spans="1:18">
      <c r="A21" s="188"/>
      <c r="B21" s="28"/>
      <c r="C21" s="43"/>
      <c r="D21" s="43"/>
      <c r="E21" s="43"/>
      <c r="F21" s="43"/>
      <c r="G21" s="43"/>
      <c r="H21" s="44"/>
      <c r="I21" s="44"/>
      <c r="J21" s="90"/>
      <c r="K21" s="43"/>
      <c r="L21" s="43"/>
      <c r="M21" s="43"/>
      <c r="N21" s="43"/>
      <c r="O21" s="17"/>
      <c r="P21" s="17"/>
      <c r="Q21" s="17"/>
      <c r="R21" s="17"/>
    </row>
    <row r="22" ht="14.25" spans="1:18">
      <c r="A22" s="188" t="s">
        <v>31</v>
      </c>
      <c r="B22" s="137"/>
      <c r="C22" s="189" t="s">
        <v>32</v>
      </c>
      <c r="D22" s="189"/>
      <c r="E22" s="19" t="s">
        <v>33</v>
      </c>
      <c r="F22" s="19"/>
      <c r="G22" s="43"/>
      <c r="H22" s="44"/>
      <c r="I22" s="137"/>
      <c r="J22" s="202"/>
      <c r="K22" s="43"/>
      <c r="L22" s="43"/>
      <c r="M22" s="43"/>
      <c r="N22" s="43"/>
      <c r="O22" s="17"/>
      <c r="P22" s="17"/>
      <c r="Q22" s="17"/>
      <c r="R22" s="17"/>
    </row>
    <row r="23" ht="18.75" spans="1:18">
      <c r="A23" s="190"/>
      <c r="B23" s="137"/>
      <c r="C23" s="189" t="s">
        <v>34</v>
      </c>
      <c r="D23" s="19" t="s">
        <v>35</v>
      </c>
      <c r="E23" s="189" t="s">
        <v>36</v>
      </c>
      <c r="F23" s="19" t="s">
        <v>37</v>
      </c>
      <c r="G23" s="43"/>
      <c r="H23" s="44"/>
      <c r="I23" s="137"/>
      <c r="J23" s="202"/>
      <c r="K23" s="43"/>
      <c r="L23" s="43"/>
      <c r="M23" s="43"/>
      <c r="N23" s="43"/>
      <c r="O23" s="17"/>
      <c r="P23" s="17"/>
      <c r="Q23" s="17"/>
      <c r="R23" s="17"/>
    </row>
    <row r="24" ht="14.25" spans="1:18">
      <c r="A24" s="188" t="s">
        <v>38</v>
      </c>
      <c r="B24" s="137"/>
      <c r="C24" s="23">
        <v>300</v>
      </c>
      <c r="D24" s="23">
        <v>1.25</v>
      </c>
      <c r="E24" s="23">
        <v>9</v>
      </c>
      <c r="F24" s="23">
        <v>0.61</v>
      </c>
      <c r="G24" s="43"/>
      <c r="H24" s="44"/>
      <c r="I24" s="137"/>
      <c r="J24" s="202"/>
      <c r="K24" s="43"/>
      <c r="L24" s="43"/>
      <c r="M24" s="43"/>
      <c r="N24" s="43"/>
      <c r="O24" s="17"/>
      <c r="P24" s="17"/>
      <c r="Q24" s="17"/>
      <c r="R24" s="17"/>
    </row>
    <row r="25" ht="14.25" spans="1:18">
      <c r="A25" s="188"/>
      <c r="B25" s="137"/>
      <c r="C25" s="189"/>
      <c r="D25" s="44"/>
      <c r="E25" s="189"/>
      <c r="F25" s="44"/>
      <c r="G25" s="43"/>
      <c r="H25" s="44"/>
      <c r="I25" s="137"/>
      <c r="J25" s="202"/>
      <c r="K25" s="43"/>
      <c r="L25" s="43"/>
      <c r="M25" s="43"/>
      <c r="N25" s="43"/>
      <c r="O25" s="17"/>
      <c r="P25" s="17"/>
      <c r="Q25" s="17"/>
      <c r="R25" s="17"/>
    </row>
    <row r="26" ht="14.25" spans="1:18">
      <c r="A26" s="58" t="s">
        <v>39</v>
      </c>
      <c r="B26" s="137"/>
      <c r="C26" s="23">
        <v>3.3</v>
      </c>
      <c r="D26" s="44" t="s">
        <v>40</v>
      </c>
      <c r="E26" s="189"/>
      <c r="F26" s="44"/>
      <c r="G26" s="43"/>
      <c r="H26" s="44"/>
      <c r="I26" s="137"/>
      <c r="J26" s="202"/>
      <c r="K26" s="43"/>
      <c r="L26" s="43"/>
      <c r="M26" s="43"/>
      <c r="N26" s="43"/>
      <c r="O26" s="17"/>
      <c r="P26" s="17"/>
      <c r="Q26" s="17"/>
      <c r="R26" s="17"/>
    </row>
    <row r="27" ht="14.25" spans="1:18">
      <c r="A27" s="58" t="s">
        <v>41</v>
      </c>
      <c r="B27" s="28"/>
      <c r="C27" s="23">
        <v>9.6</v>
      </c>
      <c r="D27" s="44" t="s">
        <v>40</v>
      </c>
      <c r="E27" s="137"/>
      <c r="F27" s="43"/>
      <c r="G27" s="43"/>
      <c r="H27" s="44"/>
      <c r="I27" s="44"/>
      <c r="J27" s="90"/>
      <c r="K27" s="43"/>
      <c r="L27" s="43"/>
      <c r="M27" s="43"/>
      <c r="N27" s="43"/>
      <c r="O27" s="17"/>
      <c r="P27" s="17"/>
      <c r="Q27" s="17"/>
      <c r="R27" s="17"/>
    </row>
    <row r="28" ht="14.25" spans="1:18">
      <c r="A28" s="58"/>
      <c r="B28" s="43"/>
      <c r="C28" s="43"/>
      <c r="D28" s="43"/>
      <c r="E28" s="43"/>
      <c r="F28" s="44"/>
      <c r="G28" s="44"/>
      <c r="H28" s="43"/>
      <c r="I28" s="43"/>
      <c r="J28" s="90"/>
      <c r="K28" s="43"/>
      <c r="L28" s="43"/>
      <c r="M28" s="43"/>
      <c r="N28" s="43"/>
      <c r="O28" s="17"/>
      <c r="P28" s="17"/>
      <c r="Q28" s="17"/>
      <c r="R28" s="17"/>
    </row>
    <row r="29" ht="14.25" spans="1:18">
      <c r="A29" s="58"/>
      <c r="B29" s="43"/>
      <c r="C29" s="43"/>
      <c r="D29" s="43"/>
      <c r="E29" s="43"/>
      <c r="F29" s="44"/>
      <c r="G29" s="44"/>
      <c r="H29" s="43"/>
      <c r="I29" s="82"/>
      <c r="J29" s="203"/>
      <c r="K29" s="82"/>
      <c r="L29" s="82"/>
      <c r="M29" s="82"/>
      <c r="N29" s="82"/>
      <c r="O29" s="82"/>
      <c r="P29" s="82"/>
      <c r="Q29" s="82"/>
      <c r="R29" s="82"/>
    </row>
    <row r="30" ht="15" customHeight="1" spans="1:10">
      <c r="A30" s="36"/>
      <c r="B30" s="37"/>
      <c r="C30" s="38"/>
      <c r="D30" s="39"/>
      <c r="E30" s="39"/>
      <c r="F30" s="39"/>
      <c r="G30" s="39"/>
      <c r="H30" s="40"/>
      <c r="I30" s="40"/>
      <c r="J30" s="83"/>
    </row>
    <row r="31" ht="15" customHeight="1" spans="1:10">
      <c r="A31" s="41"/>
      <c r="B31" s="42"/>
      <c r="C31" s="43"/>
      <c r="D31" s="43"/>
      <c r="E31" s="43"/>
      <c r="F31" s="43"/>
      <c r="G31" s="43"/>
      <c r="H31" s="44"/>
      <c r="I31" s="44"/>
      <c r="J31" s="90"/>
    </row>
    <row r="32" ht="30" customHeight="1" spans="1:10">
      <c r="A32" s="41"/>
      <c r="B32" s="45"/>
      <c r="C32" s="43"/>
      <c r="D32" s="43"/>
      <c r="E32" s="46" t="s">
        <v>42</v>
      </c>
      <c r="F32" s="43"/>
      <c r="G32" s="43"/>
      <c r="H32" s="44"/>
      <c r="I32" s="44"/>
      <c r="J32" s="90"/>
    </row>
    <row r="33" ht="14.25" spans="1:10">
      <c r="A33" s="41"/>
      <c r="B33" s="47"/>
      <c r="C33" s="48"/>
      <c r="D33" s="48"/>
      <c r="E33" s="48"/>
      <c r="F33" s="48"/>
      <c r="G33" s="48"/>
      <c r="H33" s="49"/>
      <c r="I33" s="49"/>
      <c r="J33" s="86"/>
    </row>
    <row r="34" ht="14.25" spans="1:10">
      <c r="A34" s="50"/>
      <c r="B34" s="51" t="s">
        <v>43</v>
      </c>
      <c r="C34" s="39"/>
      <c r="D34" s="39"/>
      <c r="E34" s="39"/>
      <c r="F34" s="39"/>
      <c r="G34" s="39"/>
      <c r="H34" s="40"/>
      <c r="I34" s="40"/>
      <c r="J34" s="83"/>
    </row>
    <row r="35" ht="14.25" spans="1:10">
      <c r="A35" s="64" t="s">
        <v>44</v>
      </c>
      <c r="B35" s="191">
        <v>1</v>
      </c>
      <c r="C35" s="38" t="s">
        <v>45</v>
      </c>
      <c r="D35" s="39"/>
      <c r="E35" s="39"/>
      <c r="F35" s="39"/>
      <c r="G35" s="39"/>
      <c r="H35" s="54" t="s">
        <v>46</v>
      </c>
      <c r="I35" s="87">
        <v>25</v>
      </c>
      <c r="J35" s="83" t="s">
        <v>17</v>
      </c>
    </row>
    <row r="36" ht="14.25" spans="1:10">
      <c r="A36" s="68"/>
      <c r="B36" s="192"/>
      <c r="C36" s="57"/>
      <c r="D36" s="43"/>
      <c r="E36" s="43"/>
      <c r="F36" s="43"/>
      <c r="G36" s="43"/>
      <c r="H36" s="44"/>
      <c r="I36" s="89"/>
      <c r="J36" s="90"/>
    </row>
    <row r="37" ht="14.25" spans="1:10">
      <c r="A37" s="68"/>
      <c r="B37" s="192">
        <v>2</v>
      </c>
      <c r="C37" s="58" t="s">
        <v>47</v>
      </c>
      <c r="D37" s="43"/>
      <c r="E37" s="43"/>
      <c r="F37" s="43"/>
      <c r="G37" s="43"/>
      <c r="H37" s="44" t="s">
        <v>46</v>
      </c>
      <c r="I37" s="89">
        <v>5</v>
      </c>
      <c r="J37" s="90" t="s">
        <v>30</v>
      </c>
    </row>
    <row r="38" ht="14.25" spans="1:10">
      <c r="A38" s="68"/>
      <c r="B38" s="192"/>
      <c r="C38" s="58"/>
      <c r="D38" s="43"/>
      <c r="E38" s="43"/>
      <c r="F38" s="43"/>
      <c r="G38" s="43"/>
      <c r="H38" s="44"/>
      <c r="I38" s="93"/>
      <c r="J38" s="71"/>
    </row>
    <row r="39" ht="14.25" spans="1:10">
      <c r="A39" s="68"/>
      <c r="B39" s="192">
        <v>3</v>
      </c>
      <c r="C39" s="58" t="s">
        <v>48</v>
      </c>
      <c r="D39" s="43"/>
      <c r="E39" s="43"/>
      <c r="F39" s="43"/>
      <c r="G39" s="43"/>
      <c r="H39" s="44" t="s">
        <v>46</v>
      </c>
      <c r="I39" s="93">
        <f>(D9)*(-B16-0.2)</f>
        <v>24.7</v>
      </c>
      <c r="J39" s="90" t="s">
        <v>30</v>
      </c>
    </row>
    <row r="40" ht="14.25" spans="1:10">
      <c r="A40" s="68"/>
      <c r="B40" s="192"/>
      <c r="C40" s="58"/>
      <c r="D40" s="43"/>
      <c r="E40" s="43"/>
      <c r="F40" s="43"/>
      <c r="G40" s="43"/>
      <c r="H40" s="44"/>
      <c r="I40" s="93"/>
      <c r="J40" s="90"/>
    </row>
    <row r="41" ht="14.25" spans="1:10">
      <c r="A41" s="68"/>
      <c r="B41" s="192">
        <v>4</v>
      </c>
      <c r="C41" s="58" t="s">
        <v>49</v>
      </c>
      <c r="D41" s="43"/>
      <c r="E41" s="43"/>
      <c r="F41" s="43"/>
      <c r="G41" s="43"/>
      <c r="H41" s="44" t="s">
        <v>46</v>
      </c>
      <c r="I41" s="93">
        <v>6.2</v>
      </c>
      <c r="J41" s="90" t="s">
        <v>30</v>
      </c>
    </row>
    <row r="42" ht="14.25" spans="1:10">
      <c r="A42" s="68"/>
      <c r="B42" s="192"/>
      <c r="C42" s="58"/>
      <c r="D42" s="43"/>
      <c r="E42" s="43"/>
      <c r="F42" s="43"/>
      <c r="G42" s="43"/>
      <c r="H42" s="44"/>
      <c r="I42" s="93"/>
      <c r="J42" s="90"/>
    </row>
    <row r="43" ht="14.25" spans="1:10">
      <c r="A43" s="68"/>
      <c r="B43" s="192">
        <v>5</v>
      </c>
      <c r="C43" s="58" t="s">
        <v>50</v>
      </c>
      <c r="D43" s="43"/>
      <c r="E43" s="43"/>
      <c r="F43" s="43"/>
      <c r="G43" s="43"/>
      <c r="H43" s="44" t="s">
        <v>46</v>
      </c>
      <c r="I43" s="93">
        <f>0.3*25</f>
        <v>7.5</v>
      </c>
      <c r="J43" s="90" t="s">
        <v>30</v>
      </c>
    </row>
    <row r="44" ht="14.25" spans="1:10">
      <c r="A44" s="68"/>
      <c r="B44" s="192"/>
      <c r="C44" s="58"/>
      <c r="D44" s="43"/>
      <c r="E44" s="43"/>
      <c r="F44" s="43"/>
      <c r="G44" s="43"/>
      <c r="H44" s="44"/>
      <c r="I44" s="89"/>
      <c r="J44" s="90"/>
    </row>
    <row r="45" ht="14.25" spans="1:10">
      <c r="A45" s="68"/>
      <c r="B45" s="192"/>
      <c r="C45" s="58" t="s">
        <v>51</v>
      </c>
      <c r="D45" s="43"/>
      <c r="E45" s="43"/>
      <c r="F45" s="43"/>
      <c r="G45" s="43"/>
      <c r="H45" s="44"/>
      <c r="I45" s="89"/>
      <c r="J45" s="90"/>
    </row>
    <row r="46" ht="18.75" spans="1:10">
      <c r="A46" s="68"/>
      <c r="B46" s="192">
        <v>6</v>
      </c>
      <c r="C46" s="59" t="s">
        <v>52</v>
      </c>
      <c r="D46" s="43" t="s">
        <v>53</v>
      </c>
      <c r="E46" s="43"/>
      <c r="F46" s="43"/>
      <c r="G46" s="43"/>
      <c r="H46" s="44" t="s">
        <v>46</v>
      </c>
      <c r="I46" s="89">
        <f>E24*F24</f>
        <v>5.49</v>
      </c>
      <c r="J46" s="90" t="s">
        <v>30</v>
      </c>
    </row>
    <row r="47" ht="18.75" spans="1:10">
      <c r="A47" s="68"/>
      <c r="B47" s="192">
        <v>7</v>
      </c>
      <c r="C47" s="59" t="s">
        <v>52</v>
      </c>
      <c r="D47" s="43" t="s">
        <v>54</v>
      </c>
      <c r="E47" s="43"/>
      <c r="F47" s="43"/>
      <c r="G47" s="43"/>
      <c r="H47" s="44" t="s">
        <v>46</v>
      </c>
      <c r="I47" s="89">
        <f>C24*D24/2</f>
        <v>187.5</v>
      </c>
      <c r="J47" s="95" t="s">
        <v>55</v>
      </c>
    </row>
    <row r="48" ht="14.25" spans="1:10">
      <c r="A48" s="68"/>
      <c r="B48" s="192"/>
      <c r="C48" s="59"/>
      <c r="D48" s="43" t="s">
        <v>56</v>
      </c>
      <c r="E48" s="43"/>
      <c r="F48" s="43"/>
      <c r="G48" s="43"/>
      <c r="H48" s="44" t="s">
        <v>46</v>
      </c>
      <c r="I48" s="93">
        <f>0.4+(-$B$16+$D$16/2)/SQRT(3)*2</f>
        <v>2.47846096908265</v>
      </c>
      <c r="J48" s="95" t="s">
        <v>40</v>
      </c>
    </row>
    <row r="49" ht="14.25" spans="1:10">
      <c r="A49" s="68"/>
      <c r="B49" s="192"/>
      <c r="C49" s="59"/>
      <c r="D49" s="43" t="s">
        <v>57</v>
      </c>
      <c r="E49" s="43"/>
      <c r="F49" s="43"/>
      <c r="G49" s="43"/>
      <c r="H49" s="44" t="s">
        <v>46</v>
      </c>
      <c r="I49" s="93">
        <f>0.4+(-$B$16+$D$16/2)/SQRT(3)*2</f>
        <v>2.47846096908265</v>
      </c>
      <c r="J49" s="95" t="s">
        <v>40</v>
      </c>
    </row>
    <row r="50" ht="14.25" spans="1:10">
      <c r="A50" s="68"/>
      <c r="B50" s="192"/>
      <c r="C50" s="59"/>
      <c r="D50" s="43" t="s">
        <v>58</v>
      </c>
      <c r="E50" s="43"/>
      <c r="F50" s="43"/>
      <c r="G50" s="43"/>
      <c r="H50" s="44" t="s">
        <v>46</v>
      </c>
      <c r="I50" s="93">
        <f>I47/I48/I49*2</f>
        <v>61.047389820359</v>
      </c>
      <c r="J50" s="95" t="s">
        <v>59</v>
      </c>
    </row>
    <row r="51" ht="14.25" spans="1:10">
      <c r="A51" s="68"/>
      <c r="B51" s="192"/>
      <c r="C51" s="59"/>
      <c r="D51" s="43"/>
      <c r="E51" s="43"/>
      <c r="F51" s="43"/>
      <c r="G51" s="43"/>
      <c r="H51" s="44"/>
      <c r="I51" s="93"/>
      <c r="J51" s="95"/>
    </row>
    <row r="52" ht="18.75" spans="1:10">
      <c r="A52" s="68"/>
      <c r="B52" s="192">
        <v>8</v>
      </c>
      <c r="C52" s="59" t="s">
        <v>52</v>
      </c>
      <c r="D52" s="43" t="s">
        <v>60</v>
      </c>
      <c r="E52" s="43"/>
      <c r="F52" s="43"/>
      <c r="G52" s="43"/>
      <c r="H52" s="44" t="s">
        <v>46</v>
      </c>
      <c r="I52" s="89">
        <f>C24*D24/2</f>
        <v>187.5</v>
      </c>
      <c r="J52" s="95" t="s">
        <v>55</v>
      </c>
    </row>
    <row r="53" ht="14.25" spans="1:10">
      <c r="A53" s="68"/>
      <c r="B53" s="192"/>
      <c r="C53" s="59"/>
      <c r="D53" s="43" t="s">
        <v>56</v>
      </c>
      <c r="E53" s="43"/>
      <c r="F53" s="43"/>
      <c r="G53" s="43"/>
      <c r="H53" s="44" t="s">
        <v>46</v>
      </c>
      <c r="I53" s="93">
        <f>0.4+(-$B$16+$D$16/2)/SQRT(3)*2</f>
        <v>2.47846096908265</v>
      </c>
      <c r="J53" s="95" t="s">
        <v>40</v>
      </c>
    </row>
    <row r="54" ht="14.25" spans="1:10">
      <c r="A54" s="68"/>
      <c r="B54" s="192"/>
      <c r="C54" s="59"/>
      <c r="D54" s="43" t="s">
        <v>57</v>
      </c>
      <c r="E54" s="43"/>
      <c r="F54" s="43"/>
      <c r="G54" s="43"/>
      <c r="H54" s="44" t="s">
        <v>46</v>
      </c>
      <c r="I54" s="93">
        <f>0.4+(-$B$16+$D$16/2)/SQRT(3)*2</f>
        <v>2.47846096908265</v>
      </c>
      <c r="J54" s="95" t="s">
        <v>40</v>
      </c>
    </row>
    <row r="55" ht="14.25" spans="1:10">
      <c r="A55" s="68"/>
      <c r="B55" s="192"/>
      <c r="C55" s="59"/>
      <c r="D55" s="43" t="s">
        <v>58</v>
      </c>
      <c r="E55" s="43"/>
      <c r="F55" s="43"/>
      <c r="G55" s="43"/>
      <c r="H55" s="44" t="s">
        <v>46</v>
      </c>
      <c r="I55" s="93">
        <f>I52/I53/I54*2</f>
        <v>61.047389820359</v>
      </c>
      <c r="J55" s="95" t="s">
        <v>59</v>
      </c>
    </row>
    <row r="56" ht="14.25" spans="1:10">
      <c r="A56" s="68"/>
      <c r="B56" s="192"/>
      <c r="C56" s="59"/>
      <c r="D56" s="43"/>
      <c r="E56" s="43"/>
      <c r="F56" s="43"/>
      <c r="G56" s="43"/>
      <c r="H56" s="44"/>
      <c r="I56" s="93"/>
      <c r="J56" s="95"/>
    </row>
    <row r="57" ht="18.75" spans="1:10">
      <c r="A57" s="68"/>
      <c r="B57" s="192">
        <v>9</v>
      </c>
      <c r="C57" s="59" t="s">
        <v>61</v>
      </c>
      <c r="D57" s="43" t="s">
        <v>62</v>
      </c>
      <c r="E57" s="43"/>
      <c r="F57" s="43"/>
      <c r="G57" s="43"/>
      <c r="H57" s="44" t="s">
        <v>46</v>
      </c>
      <c r="I57" s="89">
        <f>200*1.25</f>
        <v>250</v>
      </c>
      <c r="J57" s="90" t="s">
        <v>55</v>
      </c>
    </row>
    <row r="58" ht="14.25" spans="1:10">
      <c r="A58" s="68"/>
      <c r="B58" s="192"/>
      <c r="C58" s="59"/>
      <c r="D58" s="43" t="s">
        <v>56</v>
      </c>
      <c r="E58" s="43"/>
      <c r="F58" s="43"/>
      <c r="G58" s="43"/>
      <c r="H58" s="44" t="s">
        <v>46</v>
      </c>
      <c r="I58" s="93">
        <f>0.35+(-$B$16+$D$16/2)/SQRT(3)*2</f>
        <v>2.42846096908265</v>
      </c>
      <c r="J58" s="95" t="s">
        <v>40</v>
      </c>
    </row>
    <row r="59" ht="14.25" spans="1:10">
      <c r="A59" s="68"/>
      <c r="B59" s="192"/>
      <c r="C59" s="59"/>
      <c r="D59" s="43" t="s">
        <v>57</v>
      </c>
      <c r="E59" s="43"/>
      <c r="F59" s="43"/>
      <c r="G59" s="43"/>
      <c r="H59" s="44" t="s">
        <v>46</v>
      </c>
      <c r="I59" s="93">
        <f>0.6+(-$B$16+$D$16/2)/SQRT(3)*2</f>
        <v>2.67846096908265</v>
      </c>
      <c r="J59" s="95" t="s">
        <v>40</v>
      </c>
    </row>
    <row r="60" ht="14.25" spans="1:10">
      <c r="A60" s="68"/>
      <c r="B60" s="192"/>
      <c r="C60" s="59"/>
      <c r="D60" s="43" t="s">
        <v>58</v>
      </c>
      <c r="E60" s="43"/>
      <c r="F60" s="43"/>
      <c r="G60" s="43"/>
      <c r="H60" s="44" t="s">
        <v>46</v>
      </c>
      <c r="I60" s="93">
        <f>I57/I58/I59</f>
        <v>38.4347055933288</v>
      </c>
      <c r="J60" s="95" t="s">
        <v>59</v>
      </c>
    </row>
    <row r="61" ht="14.25" spans="1:10">
      <c r="A61" s="68"/>
      <c r="B61" s="192"/>
      <c r="C61" s="59"/>
      <c r="D61" s="43"/>
      <c r="E61" s="43"/>
      <c r="F61" s="43"/>
      <c r="G61" s="43"/>
      <c r="H61" s="44"/>
      <c r="I61" s="89"/>
      <c r="J61" s="90"/>
    </row>
    <row r="62" ht="18.75" spans="1:10">
      <c r="A62" s="68"/>
      <c r="B62" s="192">
        <v>10</v>
      </c>
      <c r="C62" s="59" t="s">
        <v>61</v>
      </c>
      <c r="D62" s="43" t="s">
        <v>63</v>
      </c>
      <c r="E62" s="43"/>
      <c r="F62" s="43"/>
      <c r="G62" s="43"/>
      <c r="H62" s="44" t="s">
        <v>46</v>
      </c>
      <c r="I62" s="89">
        <f>200*1.25</f>
        <v>250</v>
      </c>
      <c r="J62" s="90" t="s">
        <v>55</v>
      </c>
    </row>
    <row r="63" ht="14.25" spans="1:10">
      <c r="A63" s="68"/>
      <c r="B63" s="192"/>
      <c r="C63" s="59"/>
      <c r="D63" s="43" t="s">
        <v>56</v>
      </c>
      <c r="E63" s="43"/>
      <c r="F63" s="43"/>
      <c r="G63" s="43"/>
      <c r="H63" s="44" t="s">
        <v>46</v>
      </c>
      <c r="I63" s="93">
        <f>0.35+(-$B$16+$D$16/2)/SQRT(3)*2</f>
        <v>2.42846096908265</v>
      </c>
      <c r="J63" s="95" t="s">
        <v>40</v>
      </c>
    </row>
    <row r="64" ht="14.25" spans="1:10">
      <c r="A64" s="68"/>
      <c r="B64" s="192"/>
      <c r="C64" s="59"/>
      <c r="D64" s="43" t="s">
        <v>57</v>
      </c>
      <c r="E64" s="43"/>
      <c r="F64" s="43"/>
      <c r="G64" s="43"/>
      <c r="H64" s="44" t="s">
        <v>46</v>
      </c>
      <c r="I64" s="93">
        <f>0.6+(-$B$16+$D$16/2)/SQRT(3)*2</f>
        <v>2.67846096908265</v>
      </c>
      <c r="J64" s="95" t="s">
        <v>40</v>
      </c>
    </row>
    <row r="65" ht="14.25" spans="1:10">
      <c r="A65" s="68"/>
      <c r="B65" s="192"/>
      <c r="C65" s="59"/>
      <c r="D65" s="43" t="s">
        <v>58</v>
      </c>
      <c r="E65" s="43"/>
      <c r="F65" s="43"/>
      <c r="G65" s="43"/>
      <c r="H65" s="44" t="s">
        <v>46</v>
      </c>
      <c r="I65" s="93">
        <f>I62/I63/I63</f>
        <v>42.3913993679715</v>
      </c>
      <c r="J65" s="95" t="s">
        <v>59</v>
      </c>
    </row>
    <row r="66" ht="14.25" spans="1:10">
      <c r="A66" s="68"/>
      <c r="B66" s="192"/>
      <c r="C66" s="59"/>
      <c r="D66" s="43"/>
      <c r="E66" s="43"/>
      <c r="F66" s="43"/>
      <c r="G66" s="43"/>
      <c r="H66" s="44"/>
      <c r="I66" s="89"/>
      <c r="J66" s="90"/>
    </row>
    <row r="67" ht="14.25" spans="1:10">
      <c r="A67" s="68"/>
      <c r="B67" s="192">
        <v>11</v>
      </c>
      <c r="C67" s="59" t="s">
        <v>64</v>
      </c>
      <c r="D67" s="43" t="s">
        <v>65</v>
      </c>
      <c r="E67" s="43"/>
      <c r="F67" s="43"/>
      <c r="G67" s="43"/>
      <c r="H67" s="44" t="s">
        <v>46</v>
      </c>
      <c r="I67" s="93">
        <v>82.5</v>
      </c>
      <c r="J67" s="95" t="s">
        <v>55</v>
      </c>
    </row>
    <row r="68" ht="14.25" spans="1:10">
      <c r="A68" s="68"/>
      <c r="B68" s="192"/>
      <c r="C68" s="59"/>
      <c r="D68" s="43" t="s">
        <v>56</v>
      </c>
      <c r="E68" s="43"/>
      <c r="F68" s="43"/>
      <c r="G68" s="43"/>
      <c r="H68" s="44" t="s">
        <v>46</v>
      </c>
      <c r="I68" s="93">
        <f>0.35+(-$B$16+$D$16/2)/SQRT(3)*2</f>
        <v>2.42846096908265</v>
      </c>
      <c r="J68" s="95" t="s">
        <v>40</v>
      </c>
    </row>
    <row r="69" ht="14.25" spans="1:10">
      <c r="A69" s="68"/>
      <c r="B69" s="192"/>
      <c r="C69" s="59"/>
      <c r="D69" s="43" t="s">
        <v>57</v>
      </c>
      <c r="E69" s="43"/>
      <c r="F69" s="43"/>
      <c r="G69" s="43"/>
      <c r="H69" s="44" t="s">
        <v>46</v>
      </c>
      <c r="I69" s="93">
        <v>1</v>
      </c>
      <c r="J69" s="95" t="s">
        <v>40</v>
      </c>
    </row>
    <row r="70" ht="14.25" spans="1:10">
      <c r="A70" s="68"/>
      <c r="B70" s="192"/>
      <c r="C70" s="59"/>
      <c r="D70" s="43" t="s">
        <v>66</v>
      </c>
      <c r="E70" s="43"/>
      <c r="F70" s="43"/>
      <c r="G70" s="43"/>
      <c r="H70" s="44" t="s">
        <v>46</v>
      </c>
      <c r="I70" s="93">
        <f>I67/I68</f>
        <v>33.9721334006716</v>
      </c>
      <c r="J70" s="95" t="s">
        <v>55</v>
      </c>
    </row>
    <row r="71" ht="14.25" spans="1:10">
      <c r="A71" s="68"/>
      <c r="B71" s="192"/>
      <c r="C71" s="58"/>
      <c r="D71" s="43"/>
      <c r="E71" s="43"/>
      <c r="F71" s="43"/>
      <c r="G71" s="43"/>
      <c r="H71" s="44"/>
      <c r="I71" s="93"/>
      <c r="J71" s="90"/>
    </row>
    <row r="72" ht="14.25" spans="1:10">
      <c r="A72" s="68"/>
      <c r="B72" s="192">
        <v>12</v>
      </c>
      <c r="C72" s="58" t="s">
        <v>67</v>
      </c>
      <c r="D72" s="43"/>
      <c r="E72" s="43"/>
      <c r="F72" s="43"/>
      <c r="G72" s="43"/>
      <c r="H72" s="137"/>
      <c r="I72" s="137"/>
      <c r="J72" s="202"/>
    </row>
    <row r="73" ht="14.25" spans="1:10">
      <c r="A73" s="68"/>
      <c r="B73" s="192"/>
      <c r="C73" s="58"/>
      <c r="D73" s="43"/>
      <c r="E73" s="43"/>
      <c r="F73" s="43"/>
      <c r="G73" s="43"/>
      <c r="H73" s="44" t="s">
        <v>46</v>
      </c>
      <c r="I73" s="93">
        <f>(0.6*1.25*2*300+0.1*F24*E24*3*C27)/3</f>
        <v>155.2704</v>
      </c>
      <c r="J73" s="96" t="s">
        <v>55</v>
      </c>
    </row>
    <row r="74" ht="14.25" spans="1:10">
      <c r="A74" s="116"/>
      <c r="B74" s="192"/>
      <c r="C74" s="58"/>
      <c r="D74" s="43"/>
      <c r="E74" s="43"/>
      <c r="F74" s="43"/>
      <c r="G74" s="43"/>
      <c r="H74" s="44" t="s">
        <v>46</v>
      </c>
      <c r="I74" s="93">
        <f>I73/C27</f>
        <v>16.174</v>
      </c>
      <c r="J74" s="90" t="s">
        <v>59</v>
      </c>
    </row>
    <row r="75" ht="14.25" spans="1:10">
      <c r="A75" s="60"/>
      <c r="B75" s="204"/>
      <c r="C75" s="205"/>
      <c r="D75" s="205"/>
      <c r="E75" s="205"/>
      <c r="F75" s="205"/>
      <c r="G75" s="205"/>
      <c r="H75" s="206"/>
      <c r="I75" s="214"/>
      <c r="J75" s="215"/>
    </row>
    <row r="76" ht="14.25" spans="1:10">
      <c r="A76" s="207" t="s">
        <v>68</v>
      </c>
      <c r="B76" s="208"/>
      <c r="C76" s="209" t="s">
        <v>69</v>
      </c>
      <c r="D76" s="39"/>
      <c r="E76" s="210"/>
      <c r="F76" s="39"/>
      <c r="G76" s="39"/>
      <c r="H76" s="40"/>
      <c r="I76" s="87"/>
      <c r="J76" s="83"/>
    </row>
    <row r="77" ht="14.25" spans="1:10">
      <c r="A77" s="211"/>
      <c r="B77" s="212">
        <v>21</v>
      </c>
      <c r="C77" s="43" t="s">
        <v>70</v>
      </c>
      <c r="D77" s="43"/>
      <c r="E77" s="43"/>
      <c r="F77" s="43"/>
      <c r="G77" s="69"/>
      <c r="H77" s="69">
        <v>0.6</v>
      </c>
      <c r="I77" s="89"/>
      <c r="J77" s="90"/>
    </row>
    <row r="78" ht="14.25" spans="1:10">
      <c r="A78" s="211"/>
      <c r="B78" s="212"/>
      <c r="C78" s="43"/>
      <c r="D78" s="43" t="s">
        <v>71</v>
      </c>
      <c r="E78" s="43"/>
      <c r="F78" s="43"/>
      <c r="G78" s="43"/>
      <c r="H78" s="44" t="s">
        <v>46</v>
      </c>
      <c r="I78" s="89">
        <f>H77*($D$9-$C$19)*(-$C$16)</f>
        <v>9.72</v>
      </c>
      <c r="J78" s="90" t="s">
        <v>30</v>
      </c>
    </row>
    <row r="79" ht="14.25" spans="1:10">
      <c r="A79" s="211"/>
      <c r="B79" s="212"/>
      <c r="C79" s="43"/>
      <c r="D79" s="43" t="s">
        <v>72</v>
      </c>
      <c r="E79" s="43"/>
      <c r="F79" s="43"/>
      <c r="G79" s="43"/>
      <c r="H79" s="44" t="s">
        <v>46</v>
      </c>
      <c r="I79" s="89">
        <f>H77*($D$9-$C$19)*(-$C$17)</f>
        <v>27.54</v>
      </c>
      <c r="J79" s="90" t="s">
        <v>30</v>
      </c>
    </row>
    <row r="80" ht="14.25" spans="1:10">
      <c r="A80" s="211"/>
      <c r="B80" s="213"/>
      <c r="C80" s="43"/>
      <c r="D80" s="43"/>
      <c r="E80" s="43"/>
      <c r="F80" s="43"/>
      <c r="G80" s="43"/>
      <c r="H80" s="44"/>
      <c r="I80" s="44"/>
      <c r="J80" s="70"/>
    </row>
    <row r="81" ht="15" customHeight="1" spans="1:10">
      <c r="A81" s="211"/>
      <c r="B81" s="212">
        <v>2201</v>
      </c>
      <c r="C81" s="43" t="s">
        <v>73</v>
      </c>
      <c r="D81" s="43"/>
      <c r="E81" s="43"/>
      <c r="F81" s="43"/>
      <c r="G81" s="69"/>
      <c r="H81" s="69">
        <v>0.77</v>
      </c>
      <c r="I81" s="89"/>
      <c r="J81" s="90"/>
    </row>
    <row r="82" ht="15" customHeight="1" spans="1:10">
      <c r="A82" s="211"/>
      <c r="B82" s="212"/>
      <c r="C82" s="43"/>
      <c r="D82" s="43" t="s">
        <v>71</v>
      </c>
      <c r="E82" s="43"/>
      <c r="F82" s="43"/>
      <c r="G82" s="43"/>
      <c r="H82" s="44" t="s">
        <v>46</v>
      </c>
      <c r="I82" s="89">
        <f>H81*($D$9-$C$19)*(-$C$16)</f>
        <v>12.474</v>
      </c>
      <c r="J82" s="90" t="s">
        <v>30</v>
      </c>
    </row>
    <row r="83" ht="15" customHeight="1" spans="1:10">
      <c r="A83" s="211"/>
      <c r="B83" s="212"/>
      <c r="C83" s="43"/>
      <c r="D83" s="43" t="s">
        <v>72</v>
      </c>
      <c r="E83" s="43"/>
      <c r="F83" s="43"/>
      <c r="G83" s="43"/>
      <c r="H83" s="44" t="s">
        <v>46</v>
      </c>
      <c r="I83" s="89">
        <f>H81*($D$9-$C$19)*(-$C$17)</f>
        <v>35.343</v>
      </c>
      <c r="J83" s="90" t="s">
        <v>30</v>
      </c>
    </row>
    <row r="84" ht="15" customHeight="1" spans="1:10">
      <c r="A84" s="211"/>
      <c r="B84" s="119"/>
      <c r="C84" s="43"/>
      <c r="D84" s="43"/>
      <c r="E84" s="43"/>
      <c r="F84" s="43"/>
      <c r="G84" s="43"/>
      <c r="H84" s="44"/>
      <c r="I84" s="44"/>
      <c r="J84" s="90"/>
    </row>
    <row r="85" ht="15" customHeight="1" spans="1:10">
      <c r="A85" s="211"/>
      <c r="B85" s="119">
        <v>2202</v>
      </c>
      <c r="C85" s="43" t="s">
        <v>74</v>
      </c>
      <c r="D85" s="43"/>
      <c r="E85" s="43"/>
      <c r="F85" s="43"/>
      <c r="G85" s="69"/>
      <c r="H85" s="69">
        <v>0.72</v>
      </c>
      <c r="I85" s="89"/>
      <c r="J85" s="90"/>
    </row>
    <row r="86" ht="15" customHeight="1" spans="1:10">
      <c r="A86" s="211"/>
      <c r="B86" s="119"/>
      <c r="C86" s="43"/>
      <c r="D86" s="43" t="s">
        <v>71</v>
      </c>
      <c r="E86" s="43"/>
      <c r="F86" s="43"/>
      <c r="G86" s="43"/>
      <c r="H86" s="44" t="s">
        <v>46</v>
      </c>
      <c r="I86" s="89">
        <f>H85*($D$9-$C$19)*(-$C$16)</f>
        <v>11.664</v>
      </c>
      <c r="J86" s="90" t="s">
        <v>30</v>
      </c>
    </row>
    <row r="87" ht="15" customHeight="1" spans="1:10">
      <c r="A87" s="211"/>
      <c r="B87" s="119"/>
      <c r="C87" s="43"/>
      <c r="D87" s="43" t="s">
        <v>72</v>
      </c>
      <c r="E87" s="43"/>
      <c r="F87" s="43"/>
      <c r="G87" s="43"/>
      <c r="H87" s="44" t="s">
        <v>46</v>
      </c>
      <c r="I87" s="89">
        <f>H85*($D$9-$C$19)*(-$C$17)</f>
        <v>33.048</v>
      </c>
      <c r="J87" s="90" t="s">
        <v>30</v>
      </c>
    </row>
    <row r="88" ht="15" customHeight="1" spans="1:10">
      <c r="A88" s="211"/>
      <c r="B88" s="119"/>
      <c r="C88" s="43"/>
      <c r="D88" s="43"/>
      <c r="E88" s="43"/>
      <c r="F88" s="43"/>
      <c r="G88" s="43"/>
      <c r="H88" s="44"/>
      <c r="I88" s="89"/>
      <c r="J88" s="90"/>
    </row>
    <row r="89" ht="14.25" spans="1:10">
      <c r="A89" s="211"/>
      <c r="B89" s="119">
        <v>2203</v>
      </c>
      <c r="C89" s="43" t="s">
        <v>75</v>
      </c>
      <c r="D89" s="43"/>
      <c r="E89" s="43"/>
      <c r="F89" s="43"/>
      <c r="G89" s="69"/>
      <c r="H89" s="69">
        <v>0.84</v>
      </c>
      <c r="I89" s="89"/>
      <c r="J89" s="90"/>
    </row>
    <row r="90" ht="14.25" spans="1:10">
      <c r="A90" s="211"/>
      <c r="B90" s="119"/>
      <c r="C90" s="43"/>
      <c r="D90" s="43" t="s">
        <v>71</v>
      </c>
      <c r="E90" s="43"/>
      <c r="F90" s="43"/>
      <c r="G90" s="43"/>
      <c r="H90" s="44" t="s">
        <v>46</v>
      </c>
      <c r="I90" s="89">
        <f>H89*($D$9-$C$19)*(-$C$16)</f>
        <v>13.608</v>
      </c>
      <c r="J90" s="90" t="s">
        <v>30</v>
      </c>
    </row>
    <row r="91" ht="14.25" spans="1:10">
      <c r="A91" s="211"/>
      <c r="B91" s="119"/>
      <c r="C91" s="43"/>
      <c r="D91" s="43" t="s">
        <v>72</v>
      </c>
      <c r="E91" s="43"/>
      <c r="F91" s="43"/>
      <c r="G91" s="43"/>
      <c r="H91" s="44" t="s">
        <v>46</v>
      </c>
      <c r="I91" s="89">
        <f>H89*($D$9-$C$19)*(-$C$17)</f>
        <v>38.556</v>
      </c>
      <c r="J91" s="90" t="s">
        <v>30</v>
      </c>
    </row>
    <row r="92" ht="14.25" spans="1:10">
      <c r="A92" s="211"/>
      <c r="B92" s="213"/>
      <c r="C92" s="43"/>
      <c r="D92" s="43"/>
      <c r="E92" s="43"/>
      <c r="F92" s="43"/>
      <c r="G92" s="43"/>
      <c r="H92" s="44"/>
      <c r="I92" s="43"/>
      <c r="J92" s="90"/>
    </row>
    <row r="93" ht="14.25" spans="1:10">
      <c r="A93" s="211"/>
      <c r="B93" s="212">
        <v>23</v>
      </c>
      <c r="C93" s="43" t="s">
        <v>76</v>
      </c>
      <c r="D93" s="43"/>
      <c r="E93" s="43"/>
      <c r="F93" s="43"/>
      <c r="G93" s="69"/>
      <c r="H93" s="69">
        <v>0.6</v>
      </c>
      <c r="I93" s="89"/>
      <c r="J93" s="90"/>
    </row>
    <row r="94" ht="14.25" spans="1:10">
      <c r="A94" s="211"/>
      <c r="B94" s="212"/>
      <c r="C94" s="43"/>
      <c r="D94" s="43" t="s">
        <v>71</v>
      </c>
      <c r="E94" s="43"/>
      <c r="F94" s="43"/>
      <c r="G94" s="43"/>
      <c r="H94" s="44" t="s">
        <v>46</v>
      </c>
      <c r="I94" s="89">
        <f>H93*($D$9-$C$19)*(-$C$16)</f>
        <v>9.72</v>
      </c>
      <c r="J94" s="90" t="s">
        <v>30</v>
      </c>
    </row>
    <row r="95" ht="14.25" spans="1:10">
      <c r="A95" s="211"/>
      <c r="B95" s="212"/>
      <c r="C95" s="43"/>
      <c r="D95" s="43" t="s">
        <v>72</v>
      </c>
      <c r="E95" s="43"/>
      <c r="F95" s="43"/>
      <c r="G95" s="43"/>
      <c r="H95" s="44" t="s">
        <v>46</v>
      </c>
      <c r="I95" s="89">
        <f>H93*($D$9-$C$19)*(-$C$17)</f>
        <v>27.54</v>
      </c>
      <c r="J95" s="90" t="s">
        <v>30</v>
      </c>
    </row>
    <row r="96" ht="14.25" spans="1:10">
      <c r="A96" s="211"/>
      <c r="B96" s="213"/>
      <c r="C96" s="43"/>
      <c r="D96" s="43"/>
      <c r="E96" s="43"/>
      <c r="F96" s="43"/>
      <c r="G96" s="43"/>
      <c r="H96" s="44"/>
      <c r="I96" s="93"/>
      <c r="J96" s="90"/>
    </row>
    <row r="97" ht="15" customHeight="1" spans="1:10">
      <c r="A97" s="211"/>
      <c r="B97" s="212">
        <v>2401</v>
      </c>
      <c r="C97" s="43" t="s">
        <v>73</v>
      </c>
      <c r="D97" s="43"/>
      <c r="E97" s="43"/>
      <c r="F97" s="43"/>
      <c r="G97" s="69"/>
      <c r="H97" s="69">
        <v>0.77</v>
      </c>
      <c r="I97" s="89"/>
      <c r="J97" s="90"/>
    </row>
    <row r="98" ht="15" customHeight="1" spans="1:10">
      <c r="A98" s="211"/>
      <c r="B98" s="212"/>
      <c r="C98" s="43"/>
      <c r="D98" s="43" t="s">
        <v>71</v>
      </c>
      <c r="E98" s="43"/>
      <c r="F98" s="43"/>
      <c r="G98" s="43"/>
      <c r="H98" s="44" t="s">
        <v>46</v>
      </c>
      <c r="I98" s="89">
        <f>H97*($D$9-$C$19)*(-$C$16)</f>
        <v>12.474</v>
      </c>
      <c r="J98" s="90" t="s">
        <v>30</v>
      </c>
    </row>
    <row r="99" ht="15" customHeight="1" spans="1:10">
      <c r="A99" s="211"/>
      <c r="B99" s="212"/>
      <c r="C99" s="43"/>
      <c r="D99" s="43" t="s">
        <v>72</v>
      </c>
      <c r="E99" s="43"/>
      <c r="F99" s="43"/>
      <c r="G99" s="43"/>
      <c r="H99" s="44" t="s">
        <v>46</v>
      </c>
      <c r="I99" s="89">
        <f>H97*($D$9-$C$19)*(-$C$17)</f>
        <v>35.343</v>
      </c>
      <c r="J99" s="90" t="s">
        <v>30</v>
      </c>
    </row>
    <row r="100" ht="15" customHeight="1" spans="1:10">
      <c r="A100" s="211"/>
      <c r="B100" s="119"/>
      <c r="C100" s="43"/>
      <c r="D100" s="43"/>
      <c r="E100" s="43"/>
      <c r="F100" s="43"/>
      <c r="G100" s="43"/>
      <c r="H100" s="44"/>
      <c r="I100" s="44"/>
      <c r="J100" s="90"/>
    </row>
    <row r="101" ht="15" customHeight="1" spans="1:10">
      <c r="A101" s="211"/>
      <c r="B101" s="119">
        <v>2402</v>
      </c>
      <c r="C101" s="43" t="s">
        <v>74</v>
      </c>
      <c r="D101" s="43"/>
      <c r="E101" s="43"/>
      <c r="F101" s="43"/>
      <c r="G101" s="69"/>
      <c r="H101" s="69">
        <v>0.72</v>
      </c>
      <c r="I101" s="89"/>
      <c r="J101" s="90"/>
    </row>
    <row r="102" ht="15" customHeight="1" spans="1:10">
      <c r="A102" s="211"/>
      <c r="B102" s="119"/>
      <c r="C102" s="43"/>
      <c r="D102" s="43" t="s">
        <v>71</v>
      </c>
      <c r="E102" s="43"/>
      <c r="F102" s="43"/>
      <c r="G102" s="43"/>
      <c r="H102" s="44" t="s">
        <v>46</v>
      </c>
      <c r="I102" s="89">
        <f>H101*($D$9-$C$19)*(-$C$16)</f>
        <v>11.664</v>
      </c>
      <c r="J102" s="90" t="s">
        <v>30</v>
      </c>
    </row>
    <row r="103" ht="15" customHeight="1" spans="1:10">
      <c r="A103" s="211"/>
      <c r="B103" s="119"/>
      <c r="C103" s="43"/>
      <c r="D103" s="43" t="s">
        <v>72</v>
      </c>
      <c r="E103" s="43"/>
      <c r="F103" s="43"/>
      <c r="G103" s="43"/>
      <c r="H103" s="44" t="s">
        <v>46</v>
      </c>
      <c r="I103" s="89">
        <f>H101*($D$9-$C$19)*(-$C$17)</f>
        <v>33.048</v>
      </c>
      <c r="J103" s="90" t="s">
        <v>30</v>
      </c>
    </row>
    <row r="104" ht="15" customHeight="1" spans="1:10">
      <c r="A104" s="211"/>
      <c r="B104" s="119"/>
      <c r="C104" s="43"/>
      <c r="D104" s="43"/>
      <c r="E104" s="43"/>
      <c r="F104" s="43"/>
      <c r="G104" s="43"/>
      <c r="H104" s="44"/>
      <c r="I104" s="89"/>
      <c r="J104" s="90"/>
    </row>
    <row r="105" ht="14.25" spans="1:10">
      <c r="A105" s="211"/>
      <c r="B105" s="119">
        <v>2403</v>
      </c>
      <c r="C105" s="43" t="s">
        <v>77</v>
      </c>
      <c r="D105" s="43"/>
      <c r="E105" s="43"/>
      <c r="F105" s="43"/>
      <c r="G105" s="69"/>
      <c r="H105" s="69">
        <v>0.84</v>
      </c>
      <c r="I105" s="89"/>
      <c r="J105" s="90"/>
    </row>
    <row r="106" ht="14.25" spans="1:10">
      <c r="A106" s="211"/>
      <c r="B106" s="119"/>
      <c r="C106" s="43"/>
      <c r="D106" s="43" t="s">
        <v>71</v>
      </c>
      <c r="E106" s="43"/>
      <c r="F106" s="43"/>
      <c r="G106" s="43"/>
      <c r="H106" s="44" t="s">
        <v>46</v>
      </c>
      <c r="I106" s="89">
        <f>H105*($D$9-$C$19)*(-$C$16)</f>
        <v>13.608</v>
      </c>
      <c r="J106" s="90" t="s">
        <v>30</v>
      </c>
    </row>
    <row r="107" ht="14.25" spans="1:10">
      <c r="A107" s="211"/>
      <c r="B107" s="119"/>
      <c r="C107" s="43"/>
      <c r="D107" s="43" t="s">
        <v>72</v>
      </c>
      <c r="E107" s="43"/>
      <c r="F107" s="43"/>
      <c r="G107" s="43"/>
      <c r="H107" s="44" t="s">
        <v>46</v>
      </c>
      <c r="I107" s="89">
        <f>H105*($D$9-$C$19)*(-$C$17)</f>
        <v>38.556</v>
      </c>
      <c r="J107" s="90" t="s">
        <v>30</v>
      </c>
    </row>
    <row r="108" ht="14.25" spans="1:10">
      <c r="A108" s="211"/>
      <c r="B108" s="213"/>
      <c r="C108" s="43"/>
      <c r="D108" s="43"/>
      <c r="E108" s="43"/>
      <c r="F108" s="43"/>
      <c r="G108" s="43"/>
      <c r="H108" s="44"/>
      <c r="I108" s="43"/>
      <c r="J108" s="90"/>
    </row>
    <row r="109" ht="14.25" spans="1:10">
      <c r="A109" s="211"/>
      <c r="B109" s="212">
        <v>25</v>
      </c>
      <c r="C109" s="43" t="s">
        <v>78</v>
      </c>
      <c r="D109" s="43"/>
      <c r="E109" s="43"/>
      <c r="F109" s="43"/>
      <c r="G109" s="69"/>
      <c r="H109" s="69">
        <v>0.2</v>
      </c>
      <c r="I109" s="89"/>
      <c r="J109" s="90"/>
    </row>
    <row r="110" ht="14.25" spans="1:10">
      <c r="A110" s="211"/>
      <c r="B110" s="212"/>
      <c r="C110" s="43"/>
      <c r="D110" s="43" t="s">
        <v>71</v>
      </c>
      <c r="E110" s="43"/>
      <c r="F110" s="43"/>
      <c r="G110" s="43"/>
      <c r="H110" s="44" t="s">
        <v>46</v>
      </c>
      <c r="I110" s="89">
        <f>H109*($D$9-$C$19)*(-$C$16)</f>
        <v>3.24</v>
      </c>
      <c r="J110" s="90" t="s">
        <v>30</v>
      </c>
    </row>
    <row r="111" ht="14.25" spans="1:10">
      <c r="A111" s="211"/>
      <c r="B111" s="212"/>
      <c r="C111" s="43"/>
      <c r="D111" s="43" t="s">
        <v>72</v>
      </c>
      <c r="E111" s="43"/>
      <c r="F111" s="43"/>
      <c r="G111" s="43"/>
      <c r="H111" s="44" t="s">
        <v>46</v>
      </c>
      <c r="I111" s="89">
        <f>H109*($D$9-$C$19)*(-$C$17)</f>
        <v>9.18</v>
      </c>
      <c r="J111" s="90" t="s">
        <v>30</v>
      </c>
    </row>
    <row r="112" ht="14.25" spans="1:10">
      <c r="A112" s="211"/>
      <c r="B112" s="213"/>
      <c r="C112" s="43"/>
      <c r="D112" s="43"/>
      <c r="E112" s="43"/>
      <c r="F112" s="43"/>
      <c r="G112" s="43"/>
      <c r="H112" s="44"/>
      <c r="I112" s="93"/>
      <c r="J112" s="90"/>
    </row>
    <row r="113" ht="14.25" spans="1:10">
      <c r="A113" s="211"/>
      <c r="B113" s="119">
        <v>2601</v>
      </c>
      <c r="C113" s="43" t="s">
        <v>79</v>
      </c>
      <c r="D113" s="43"/>
      <c r="E113" s="43"/>
      <c r="F113" s="43"/>
      <c r="G113" s="69"/>
      <c r="H113" s="69">
        <v>0.18</v>
      </c>
      <c r="I113" s="89"/>
      <c r="J113" s="90"/>
    </row>
    <row r="114" ht="14.25" spans="1:10">
      <c r="A114" s="211"/>
      <c r="B114" s="119"/>
      <c r="C114" s="43"/>
      <c r="D114" s="43" t="s">
        <v>71</v>
      </c>
      <c r="E114" s="43"/>
      <c r="F114" s="43"/>
      <c r="G114" s="43"/>
      <c r="H114" s="44" t="s">
        <v>46</v>
      </c>
      <c r="I114" s="89">
        <f>H113*($D$9-$C$19)*(-$C$16)</f>
        <v>2.916</v>
      </c>
      <c r="J114" s="90" t="s">
        <v>30</v>
      </c>
    </row>
    <row r="115" ht="14.25" spans="1:10">
      <c r="A115" s="211"/>
      <c r="B115" s="119"/>
      <c r="C115" s="43"/>
      <c r="D115" s="43" t="s">
        <v>72</v>
      </c>
      <c r="E115" s="43"/>
      <c r="F115" s="43"/>
      <c r="G115" s="43"/>
      <c r="H115" s="44" t="s">
        <v>46</v>
      </c>
      <c r="I115" s="89">
        <f>H113*($D$9-$C$19)*(-$C$17)</f>
        <v>8.262</v>
      </c>
      <c r="J115" s="90" t="s">
        <v>30</v>
      </c>
    </row>
    <row r="116" ht="14.25" spans="1:10">
      <c r="A116" s="211"/>
      <c r="B116" s="119"/>
      <c r="C116" s="43"/>
      <c r="D116" s="43"/>
      <c r="E116" s="43"/>
      <c r="F116" s="43"/>
      <c r="G116" s="43"/>
      <c r="H116" s="44"/>
      <c r="I116" s="89"/>
      <c r="J116" s="90"/>
    </row>
    <row r="117" ht="14.25" spans="1:10">
      <c r="A117" s="211"/>
      <c r="B117" s="119">
        <v>2602</v>
      </c>
      <c r="C117" s="43" t="s">
        <v>80</v>
      </c>
      <c r="D117" s="43"/>
      <c r="E117" s="43"/>
      <c r="F117" s="43"/>
      <c r="G117" s="69"/>
      <c r="H117" s="69">
        <v>0.2</v>
      </c>
      <c r="I117" s="89"/>
      <c r="J117" s="90"/>
    </row>
    <row r="118" ht="14.25" spans="1:10">
      <c r="A118" s="211"/>
      <c r="B118" s="119"/>
      <c r="C118" s="43"/>
      <c r="D118" s="43" t="s">
        <v>71</v>
      </c>
      <c r="E118" s="43"/>
      <c r="F118" s="43"/>
      <c r="G118" s="43"/>
      <c r="H118" s="44" t="s">
        <v>46</v>
      </c>
      <c r="I118" s="89">
        <f>H117*($D$9-$C$19)*(-$C$16)</f>
        <v>3.24</v>
      </c>
      <c r="J118" s="90" t="s">
        <v>30</v>
      </c>
    </row>
    <row r="119" ht="14.25" spans="1:10">
      <c r="A119" s="211"/>
      <c r="B119" s="119"/>
      <c r="C119" s="43"/>
      <c r="D119" s="43" t="s">
        <v>72</v>
      </c>
      <c r="E119" s="43"/>
      <c r="F119" s="43"/>
      <c r="G119" s="43"/>
      <c r="H119" s="44" t="s">
        <v>46</v>
      </c>
      <c r="I119" s="89">
        <f>H117*($D$9-$C$19)*(-$C$17)</f>
        <v>9.18</v>
      </c>
      <c r="J119" s="90" t="s">
        <v>30</v>
      </c>
    </row>
    <row r="120" ht="14.25" spans="1:10">
      <c r="A120" s="211"/>
      <c r="B120" s="119"/>
      <c r="C120" s="43"/>
      <c r="D120" s="43"/>
      <c r="E120" s="43"/>
      <c r="F120" s="43"/>
      <c r="G120" s="43"/>
      <c r="H120" s="44"/>
      <c r="I120" s="89"/>
      <c r="J120" s="90"/>
    </row>
    <row r="121" ht="14.25" spans="1:10">
      <c r="A121" s="211"/>
      <c r="B121" s="119">
        <v>2603</v>
      </c>
      <c r="C121" s="43" t="s">
        <v>81</v>
      </c>
      <c r="D121" s="43"/>
      <c r="E121" s="43"/>
      <c r="F121" s="43"/>
      <c r="G121" s="69"/>
      <c r="H121" s="69">
        <v>0.16</v>
      </c>
      <c r="I121" s="89"/>
      <c r="J121" s="90"/>
    </row>
    <row r="122" ht="14.25" spans="1:10">
      <c r="A122" s="211"/>
      <c r="B122" s="119"/>
      <c r="C122" s="43"/>
      <c r="D122" s="43" t="s">
        <v>71</v>
      </c>
      <c r="E122" s="43"/>
      <c r="F122" s="43"/>
      <c r="G122" s="43"/>
      <c r="H122" s="44" t="s">
        <v>46</v>
      </c>
      <c r="I122" s="89">
        <f>H121*($D$9-$C$19)*(-$C$16)</f>
        <v>2.592</v>
      </c>
      <c r="J122" s="90" t="s">
        <v>30</v>
      </c>
    </row>
    <row r="123" ht="14.25" spans="1:10">
      <c r="A123" s="211"/>
      <c r="B123" s="119"/>
      <c r="C123" s="43"/>
      <c r="D123" s="43" t="s">
        <v>72</v>
      </c>
      <c r="E123" s="43"/>
      <c r="F123" s="43"/>
      <c r="G123" s="43"/>
      <c r="H123" s="44" t="s">
        <v>46</v>
      </c>
      <c r="I123" s="89">
        <f>H121*($D$9-$C$19)*(-$C$17)</f>
        <v>7.344</v>
      </c>
      <c r="J123" s="90" t="s">
        <v>30</v>
      </c>
    </row>
    <row r="124" ht="14.25" spans="1:10">
      <c r="A124" s="211"/>
      <c r="B124" s="119"/>
      <c r="C124" s="43"/>
      <c r="D124" s="43"/>
      <c r="E124" s="43"/>
      <c r="F124" s="43"/>
      <c r="G124" s="43"/>
      <c r="H124" s="44"/>
      <c r="I124" s="89"/>
      <c r="J124" s="90"/>
    </row>
    <row r="125" ht="14.25" spans="1:10">
      <c r="A125" s="211"/>
      <c r="B125" s="212">
        <v>27</v>
      </c>
      <c r="C125" s="43" t="s">
        <v>82</v>
      </c>
      <c r="D125" s="43"/>
      <c r="E125" s="43"/>
      <c r="F125" s="43"/>
      <c r="G125" s="69"/>
      <c r="H125" s="69">
        <v>0.33</v>
      </c>
      <c r="I125" s="89"/>
      <c r="J125" s="90"/>
    </row>
    <row r="126" ht="14.25" spans="1:10">
      <c r="A126" s="211"/>
      <c r="B126" s="212"/>
      <c r="C126" s="43"/>
      <c r="D126" s="43" t="s">
        <v>71</v>
      </c>
      <c r="E126" s="43"/>
      <c r="F126" s="43"/>
      <c r="G126" s="43"/>
      <c r="H126" s="44" t="s">
        <v>46</v>
      </c>
      <c r="I126" s="89">
        <f>H125*($D$9-$C$19)*(-$C$16)</f>
        <v>5.346</v>
      </c>
      <c r="J126" s="90" t="s">
        <v>30</v>
      </c>
    </row>
    <row r="127" ht="14.25" spans="1:10">
      <c r="A127" s="211"/>
      <c r="B127" s="212"/>
      <c r="C127" s="43"/>
      <c r="D127" s="43" t="s">
        <v>72</v>
      </c>
      <c r="E127" s="43"/>
      <c r="F127" s="43"/>
      <c r="G127" s="43"/>
      <c r="H127" s="44" t="s">
        <v>46</v>
      </c>
      <c r="I127" s="89">
        <f>H125*($D$9-$C$19)*(-$C$17)</f>
        <v>15.147</v>
      </c>
      <c r="J127" s="90" t="s">
        <v>30</v>
      </c>
    </row>
    <row r="128" ht="14.25" spans="1:10">
      <c r="A128" s="211"/>
      <c r="B128" s="212"/>
      <c r="C128" s="43"/>
      <c r="D128" s="43"/>
      <c r="E128" s="43"/>
      <c r="F128" s="43"/>
      <c r="G128" s="43"/>
      <c r="H128" s="44"/>
      <c r="I128" s="89"/>
      <c r="J128" s="90"/>
    </row>
    <row r="129" ht="14.25" spans="1:10">
      <c r="A129" s="211"/>
      <c r="B129" s="119">
        <v>2801</v>
      </c>
      <c r="C129" s="43" t="s">
        <v>83</v>
      </c>
      <c r="D129" s="43"/>
      <c r="E129" s="43"/>
      <c r="F129" s="43"/>
      <c r="G129" s="69"/>
      <c r="H129" s="69">
        <v>0.44</v>
      </c>
      <c r="I129" s="89"/>
      <c r="J129" s="90"/>
    </row>
    <row r="130" ht="14.25" spans="1:10">
      <c r="A130" s="211"/>
      <c r="B130" s="119"/>
      <c r="C130" s="43"/>
      <c r="D130" s="43" t="s">
        <v>71</v>
      </c>
      <c r="E130" s="43"/>
      <c r="F130" s="43"/>
      <c r="G130" s="43"/>
      <c r="H130" s="44" t="s">
        <v>46</v>
      </c>
      <c r="I130" s="89">
        <f>H129*($D$9-$C$19)*(-$C$16)</f>
        <v>7.128</v>
      </c>
      <c r="J130" s="90" t="s">
        <v>30</v>
      </c>
    </row>
    <row r="131" ht="14.25" spans="1:10">
      <c r="A131" s="211"/>
      <c r="B131" s="119"/>
      <c r="C131" s="43"/>
      <c r="D131" s="43" t="s">
        <v>72</v>
      </c>
      <c r="E131" s="43"/>
      <c r="F131" s="43"/>
      <c r="G131" s="43"/>
      <c r="H131" s="44" t="s">
        <v>46</v>
      </c>
      <c r="I131" s="89">
        <f>H129*($D$9-$C$19)*(-$C$17)</f>
        <v>20.196</v>
      </c>
      <c r="J131" s="90" t="s">
        <v>30</v>
      </c>
    </row>
    <row r="132" ht="14.25" spans="1:10">
      <c r="A132" s="211"/>
      <c r="B132" s="119"/>
      <c r="C132" s="43"/>
      <c r="D132" s="43"/>
      <c r="E132" s="43"/>
      <c r="F132" s="43"/>
      <c r="G132" s="43"/>
      <c r="H132" s="44"/>
      <c r="I132" s="89"/>
      <c r="J132" s="90"/>
    </row>
    <row r="133" ht="14.25" spans="1:10">
      <c r="A133" s="211"/>
      <c r="B133" s="119">
        <v>2802</v>
      </c>
      <c r="C133" s="43" t="s">
        <v>84</v>
      </c>
      <c r="D133" s="43"/>
      <c r="E133" s="43"/>
      <c r="F133" s="43"/>
      <c r="G133" s="69"/>
      <c r="H133" s="69">
        <v>0.4</v>
      </c>
      <c r="I133" s="89"/>
      <c r="J133" s="90"/>
    </row>
    <row r="134" ht="14.25" spans="1:10">
      <c r="A134" s="211"/>
      <c r="B134" s="119"/>
      <c r="C134" s="43"/>
      <c r="D134" s="43" t="s">
        <v>71</v>
      </c>
      <c r="E134" s="43"/>
      <c r="F134" s="43"/>
      <c r="G134" s="43"/>
      <c r="H134" s="44" t="s">
        <v>46</v>
      </c>
      <c r="I134" s="89">
        <f>H133*($D$9-$C$19)*(-$C$16)</f>
        <v>6.48</v>
      </c>
      <c r="J134" s="90" t="s">
        <v>30</v>
      </c>
    </row>
    <row r="135" ht="14.25" spans="1:10">
      <c r="A135" s="211"/>
      <c r="B135" s="119"/>
      <c r="C135" s="43"/>
      <c r="D135" s="43" t="s">
        <v>72</v>
      </c>
      <c r="E135" s="43"/>
      <c r="F135" s="43"/>
      <c r="G135" s="43"/>
      <c r="H135" s="44" t="s">
        <v>46</v>
      </c>
      <c r="I135" s="89">
        <f>H133*($D$9-$C$19)*(-$C$17)</f>
        <v>18.36</v>
      </c>
      <c r="J135" s="90" t="s">
        <v>30</v>
      </c>
    </row>
    <row r="136" ht="14.25" spans="1:10">
      <c r="A136" s="211"/>
      <c r="B136" s="213"/>
      <c r="C136" s="43"/>
      <c r="D136" s="43"/>
      <c r="E136" s="43"/>
      <c r="F136" s="43"/>
      <c r="G136" s="43"/>
      <c r="H136" s="44"/>
      <c r="I136" s="93"/>
      <c r="J136" s="90"/>
    </row>
    <row r="137" ht="14.25" spans="1:10">
      <c r="A137" s="211"/>
      <c r="B137" s="119">
        <v>2803</v>
      </c>
      <c r="C137" s="43" t="s">
        <v>85</v>
      </c>
      <c r="D137" s="43"/>
      <c r="E137" s="43"/>
      <c r="F137" s="43"/>
      <c r="G137" s="69"/>
      <c r="H137" s="69">
        <v>0.49</v>
      </c>
      <c r="I137" s="89"/>
      <c r="J137" s="90"/>
    </row>
    <row r="138" ht="14.25" spans="1:10">
      <c r="A138" s="211"/>
      <c r="B138" s="119"/>
      <c r="C138" s="43"/>
      <c r="D138" s="43" t="s">
        <v>71</v>
      </c>
      <c r="E138" s="43"/>
      <c r="F138" s="43"/>
      <c r="G138" s="43"/>
      <c r="H138" s="44" t="s">
        <v>46</v>
      </c>
      <c r="I138" s="89">
        <f>H137*($D$9-$C$19)*(-$C$16)</f>
        <v>7.938</v>
      </c>
      <c r="J138" s="90" t="s">
        <v>30</v>
      </c>
    </row>
    <row r="139" ht="14.25" spans="1:10">
      <c r="A139" s="211"/>
      <c r="B139" s="119"/>
      <c r="C139" s="43"/>
      <c r="D139" s="43" t="s">
        <v>72</v>
      </c>
      <c r="E139" s="43"/>
      <c r="F139" s="43"/>
      <c r="G139" s="43"/>
      <c r="H139" s="44" t="s">
        <v>46</v>
      </c>
      <c r="I139" s="89">
        <f>H137*($D$9-$C$19)*(-$C$17)</f>
        <v>22.491</v>
      </c>
      <c r="J139" s="90" t="s">
        <v>30</v>
      </c>
    </row>
    <row r="140" ht="14.25" spans="1:10">
      <c r="A140" s="211"/>
      <c r="B140" s="119"/>
      <c r="C140" s="43"/>
      <c r="D140" s="43"/>
      <c r="E140" s="43"/>
      <c r="F140" s="43"/>
      <c r="G140" s="43"/>
      <c r="H140" s="44"/>
      <c r="I140" s="89"/>
      <c r="J140" s="90"/>
    </row>
    <row r="141" ht="14.25" spans="1:10">
      <c r="A141" s="211"/>
      <c r="B141" s="212">
        <v>29</v>
      </c>
      <c r="C141" s="43" t="s">
        <v>86</v>
      </c>
      <c r="D141" s="43"/>
      <c r="E141" s="43"/>
      <c r="F141" s="43"/>
      <c r="G141" s="69"/>
      <c r="H141" s="69"/>
      <c r="I141" s="89"/>
      <c r="J141" s="90"/>
    </row>
    <row r="142" ht="14.25" spans="1:10">
      <c r="A142" s="211"/>
      <c r="B142" s="212"/>
      <c r="C142" s="43"/>
      <c r="D142" s="43" t="s">
        <v>71</v>
      </c>
      <c r="E142" s="43"/>
      <c r="F142" s="43"/>
      <c r="G142" s="43"/>
      <c r="H142" s="44" t="s">
        <v>46</v>
      </c>
      <c r="I142" s="225">
        <f>I126+I182+(I73-I198*C27)/C26</f>
        <v>27.3782644881518</v>
      </c>
      <c r="J142" s="90" t="s">
        <v>30</v>
      </c>
    </row>
    <row r="143" ht="14.25" spans="1:10">
      <c r="A143" s="211"/>
      <c r="B143" s="212"/>
      <c r="C143" s="43"/>
      <c r="D143" s="43" t="s">
        <v>72</v>
      </c>
      <c r="E143" s="43"/>
      <c r="F143" s="43"/>
      <c r="G143" s="43"/>
      <c r="H143" s="44" t="s">
        <v>46</v>
      </c>
      <c r="I143" s="225">
        <f>I127+I182+(I73-I198*C27)/C26</f>
        <v>37.1792644881518</v>
      </c>
      <c r="J143" s="90" t="s">
        <v>30</v>
      </c>
    </row>
    <row r="144" ht="14.25" spans="1:10">
      <c r="A144" s="211"/>
      <c r="B144" s="213"/>
      <c r="C144" s="43"/>
      <c r="D144" s="43"/>
      <c r="E144" s="43"/>
      <c r="F144" s="43"/>
      <c r="G144" s="43"/>
      <c r="H144" s="44"/>
      <c r="I144" s="226"/>
      <c r="J144" s="90"/>
    </row>
    <row r="145" ht="14.25" spans="1:10">
      <c r="A145" s="211"/>
      <c r="B145" s="119">
        <v>3001</v>
      </c>
      <c r="C145" s="43" t="s">
        <v>87</v>
      </c>
      <c r="D145" s="43"/>
      <c r="E145" s="43"/>
      <c r="F145" s="43"/>
      <c r="G145" s="69"/>
      <c r="H145" s="69"/>
      <c r="I145" s="225"/>
      <c r="J145" s="90"/>
    </row>
    <row r="146" ht="14.25" spans="1:10">
      <c r="A146" s="211"/>
      <c r="B146" s="119"/>
      <c r="C146" s="43"/>
      <c r="D146" s="43" t="s">
        <v>71</v>
      </c>
      <c r="E146" s="43"/>
      <c r="F146" s="43"/>
      <c r="G146" s="43"/>
      <c r="H146" s="44" t="s">
        <v>46</v>
      </c>
      <c r="I146" s="227">
        <f>I130+I185+(I73-I198*C27)/C26</f>
        <v>30.1602644881518</v>
      </c>
      <c r="J146" s="90" t="s">
        <v>30</v>
      </c>
    </row>
    <row r="147" ht="14.25" spans="1:10">
      <c r="A147" s="211"/>
      <c r="B147" s="119"/>
      <c r="C147" s="43"/>
      <c r="D147" s="43" t="s">
        <v>72</v>
      </c>
      <c r="E147" s="43"/>
      <c r="F147" s="43"/>
      <c r="G147" s="43"/>
      <c r="H147" s="44" t="s">
        <v>46</v>
      </c>
      <c r="I147" s="227">
        <f>I131+I185+(I73-I198*C27)/C26</f>
        <v>43.2282644881518</v>
      </c>
      <c r="J147" s="90" t="s">
        <v>30</v>
      </c>
    </row>
    <row r="148" ht="14.25" spans="1:10">
      <c r="A148" s="211"/>
      <c r="B148" s="216"/>
      <c r="C148" s="16"/>
      <c r="D148" s="16"/>
      <c r="E148" s="16"/>
      <c r="F148" s="16"/>
      <c r="G148" s="16"/>
      <c r="H148" s="134"/>
      <c r="I148" s="228"/>
      <c r="J148" s="229"/>
    </row>
    <row r="149" ht="14.25" spans="1:10">
      <c r="A149" s="211"/>
      <c r="B149" s="217">
        <v>3002</v>
      </c>
      <c r="C149" s="39" t="s">
        <v>88</v>
      </c>
      <c r="D149" s="39"/>
      <c r="E149" s="39"/>
      <c r="F149" s="39"/>
      <c r="G149" s="136"/>
      <c r="H149" s="136"/>
      <c r="I149" s="230"/>
      <c r="J149" s="83"/>
    </row>
    <row r="150" ht="14.25" spans="1:10">
      <c r="A150" s="211"/>
      <c r="B150" s="119"/>
      <c r="C150" s="43"/>
      <c r="D150" s="43" t="s">
        <v>71</v>
      </c>
      <c r="E150" s="43"/>
      <c r="F150" s="43"/>
      <c r="G150" s="43"/>
      <c r="H150" s="44" t="s">
        <v>46</v>
      </c>
      <c r="I150" s="225">
        <f>I134+I188+(I73-I198*C27)/C26</f>
        <v>28.5122644881518</v>
      </c>
      <c r="J150" s="90" t="s">
        <v>30</v>
      </c>
    </row>
    <row r="151" ht="14.25" spans="1:10">
      <c r="A151" s="211"/>
      <c r="B151" s="119"/>
      <c r="C151" s="43"/>
      <c r="D151" s="43" t="s">
        <v>72</v>
      </c>
      <c r="E151" s="43"/>
      <c r="F151" s="43"/>
      <c r="G151" s="43"/>
      <c r="H151" s="44" t="s">
        <v>46</v>
      </c>
      <c r="I151" s="225">
        <f>I135+I188+(I73-I198*C27)/C26</f>
        <v>40.3922644881518</v>
      </c>
      <c r="J151" s="90" t="s">
        <v>30</v>
      </c>
    </row>
    <row r="152" ht="14.25" spans="1:10">
      <c r="A152" s="211"/>
      <c r="B152" s="213"/>
      <c r="C152" s="43"/>
      <c r="D152" s="43"/>
      <c r="E152" s="43"/>
      <c r="F152" s="43"/>
      <c r="G152" s="43"/>
      <c r="H152" s="44"/>
      <c r="I152" s="226"/>
      <c r="J152" s="90"/>
    </row>
    <row r="153" ht="14.25" spans="1:10">
      <c r="A153" s="211"/>
      <c r="B153" s="119">
        <v>3003</v>
      </c>
      <c r="C153" s="43" t="s">
        <v>89</v>
      </c>
      <c r="D153" s="43"/>
      <c r="E153" s="43"/>
      <c r="F153" s="43"/>
      <c r="G153" s="69"/>
      <c r="H153" s="69"/>
      <c r="I153" s="225"/>
      <c r="J153" s="90"/>
    </row>
    <row r="154" ht="14.25" spans="1:10">
      <c r="A154" s="211"/>
      <c r="B154" s="119"/>
      <c r="C154" s="43"/>
      <c r="D154" s="43" t="s">
        <v>71</v>
      </c>
      <c r="E154" s="43"/>
      <c r="F154" s="43"/>
      <c r="G154" s="43"/>
      <c r="H154" s="44" t="s">
        <v>46</v>
      </c>
      <c r="I154" s="225">
        <f>I138+I191+(I73-I198*C27)/C26</f>
        <v>31.9702644881518</v>
      </c>
      <c r="J154" s="90" t="s">
        <v>30</v>
      </c>
    </row>
    <row r="155" ht="14.25" spans="1:10">
      <c r="A155" s="211"/>
      <c r="B155" s="119"/>
      <c r="C155" s="43"/>
      <c r="D155" s="43" t="s">
        <v>72</v>
      </c>
      <c r="E155" s="43"/>
      <c r="F155" s="43"/>
      <c r="G155" s="43"/>
      <c r="H155" s="44" t="s">
        <v>46</v>
      </c>
      <c r="I155" s="225">
        <f>I139+I191+(I73-I198*C27)/C26</f>
        <v>46.5232644881518</v>
      </c>
      <c r="J155" s="90" t="s">
        <v>30</v>
      </c>
    </row>
    <row r="156" ht="14.25" spans="1:10">
      <c r="A156" s="218"/>
      <c r="B156" s="216"/>
      <c r="C156" s="16"/>
      <c r="D156" s="16"/>
      <c r="E156" s="16"/>
      <c r="F156" s="16"/>
      <c r="G156" s="16"/>
      <c r="H156" s="134"/>
      <c r="I156" s="231"/>
      <c r="J156" s="229"/>
    </row>
    <row r="157" ht="14.25" spans="1:10">
      <c r="A157" s="118"/>
      <c r="B157" s="219"/>
      <c r="C157" s="62"/>
      <c r="D157" s="62"/>
      <c r="E157" s="62"/>
      <c r="F157" s="62"/>
      <c r="G157" s="62"/>
      <c r="H157" s="63"/>
      <c r="I157" s="97"/>
      <c r="J157" s="232"/>
    </row>
    <row r="158" ht="15" customHeight="1" spans="1:10">
      <c r="A158" s="64" t="s">
        <v>90</v>
      </c>
      <c r="B158" s="220">
        <v>31</v>
      </c>
      <c r="C158" s="66" t="s">
        <v>69</v>
      </c>
      <c r="D158" s="43"/>
      <c r="E158" s="67"/>
      <c r="F158" s="43"/>
      <c r="G158" s="43"/>
      <c r="H158" s="44"/>
      <c r="I158" s="89"/>
      <c r="J158" s="90"/>
    </row>
    <row r="159" ht="14.25" spans="1:10">
      <c r="A159" s="68"/>
      <c r="B159" s="221"/>
      <c r="C159" s="43" t="s">
        <v>91</v>
      </c>
      <c r="D159" s="43"/>
      <c r="E159" s="43"/>
      <c r="F159" s="67"/>
      <c r="G159" s="43"/>
      <c r="H159" s="44"/>
      <c r="I159" s="89"/>
      <c r="J159" s="90"/>
    </row>
    <row r="160" ht="14.25" spans="1:10">
      <c r="A160" s="68"/>
      <c r="B160" s="221"/>
      <c r="C160" s="43"/>
      <c r="D160" s="43" t="s">
        <v>92</v>
      </c>
      <c r="E160" s="43"/>
      <c r="F160" s="43"/>
      <c r="G160" s="43"/>
      <c r="H160" s="44" t="s">
        <v>46</v>
      </c>
      <c r="I160" s="89">
        <f>C19*(-C16)</f>
        <v>18</v>
      </c>
      <c r="J160" s="90" t="s">
        <v>30</v>
      </c>
    </row>
    <row r="161" ht="14.25" spans="1:10">
      <c r="A161" s="68"/>
      <c r="B161" s="221"/>
      <c r="C161" s="43"/>
      <c r="D161" s="43" t="s">
        <v>93</v>
      </c>
      <c r="E161" s="43"/>
      <c r="F161" s="43"/>
      <c r="G161" s="43"/>
      <c r="H161" s="44" t="s">
        <v>46</v>
      </c>
      <c r="I161" s="89">
        <f>C19*(-C17)</f>
        <v>51</v>
      </c>
      <c r="J161" s="90" t="s">
        <v>30</v>
      </c>
    </row>
    <row r="162" ht="14.25" spans="1:10">
      <c r="A162" s="68"/>
      <c r="B162" s="221"/>
      <c r="C162" s="43"/>
      <c r="D162" s="43"/>
      <c r="E162" s="43"/>
      <c r="F162" s="43"/>
      <c r="G162" s="43"/>
      <c r="H162" s="44"/>
      <c r="I162" s="89"/>
      <c r="J162" s="90"/>
    </row>
    <row r="163" ht="14.25" spans="1:10">
      <c r="A163" s="68"/>
      <c r="B163" s="221">
        <v>32</v>
      </c>
      <c r="C163" s="43" t="s">
        <v>94</v>
      </c>
      <c r="D163" s="43"/>
      <c r="E163" s="43"/>
      <c r="F163" s="43"/>
      <c r="G163" s="43"/>
      <c r="H163" s="44" t="s">
        <v>46</v>
      </c>
      <c r="I163" s="24">
        <f>C19*(-C17+D17/2)</f>
        <v>54</v>
      </c>
      <c r="J163" s="95" t="s">
        <v>30</v>
      </c>
    </row>
    <row r="164" ht="14.25" spans="1:10">
      <c r="A164" s="68"/>
      <c r="B164" s="221"/>
      <c r="C164" s="43"/>
      <c r="D164" s="43"/>
      <c r="E164" s="43"/>
      <c r="F164" s="43"/>
      <c r="G164" s="43"/>
      <c r="H164" s="44"/>
      <c r="I164" s="24"/>
      <c r="J164" s="95"/>
    </row>
    <row r="165" ht="14.25" spans="1:10">
      <c r="A165" s="68"/>
      <c r="B165" s="221">
        <v>33</v>
      </c>
      <c r="C165" s="43" t="s">
        <v>95</v>
      </c>
      <c r="D165" s="43"/>
      <c r="E165" s="43"/>
      <c r="F165" s="43"/>
      <c r="G165" s="43"/>
      <c r="H165" s="44" t="s">
        <v>46</v>
      </c>
      <c r="I165" s="24">
        <f>(B16-B17-D17)*10</f>
        <v>27</v>
      </c>
      <c r="J165" s="95" t="s">
        <v>30</v>
      </c>
    </row>
    <row r="166" ht="14.25" spans="1:10">
      <c r="A166" s="68"/>
      <c r="B166" s="221"/>
      <c r="C166" s="43"/>
      <c r="D166" s="43"/>
      <c r="E166" s="43"/>
      <c r="F166" s="43"/>
      <c r="G166" s="43"/>
      <c r="H166" s="44"/>
      <c r="I166" s="44"/>
      <c r="J166" s="90"/>
    </row>
    <row r="167" ht="14.25" spans="1:10">
      <c r="A167" s="116"/>
      <c r="B167" s="119"/>
      <c r="C167" s="43"/>
      <c r="D167" s="43"/>
      <c r="E167" s="43"/>
      <c r="F167" s="43"/>
      <c r="G167" s="43"/>
      <c r="H167" s="44"/>
      <c r="I167" s="89"/>
      <c r="J167" s="233"/>
    </row>
    <row r="168" ht="14.25" spans="1:10">
      <c r="A168" s="60"/>
      <c r="B168" s="219"/>
      <c r="C168" s="62"/>
      <c r="D168" s="62"/>
      <c r="E168" s="62"/>
      <c r="F168" s="62"/>
      <c r="G168" s="62"/>
      <c r="H168" s="63"/>
      <c r="I168" s="97"/>
      <c r="J168" s="234"/>
    </row>
    <row r="169" ht="14.25" spans="1:10">
      <c r="A169" s="64" t="s">
        <v>96</v>
      </c>
      <c r="B169" s="217">
        <v>41</v>
      </c>
      <c r="C169" s="43" t="s">
        <v>97</v>
      </c>
      <c r="D169" s="39"/>
      <c r="E169" s="39"/>
      <c r="F169" s="39"/>
      <c r="G169" s="69">
        <v>0.5</v>
      </c>
      <c r="H169" s="40"/>
      <c r="I169" s="87"/>
      <c r="J169" s="83"/>
    </row>
    <row r="170" ht="14.25" spans="1:10">
      <c r="A170" s="68"/>
      <c r="B170" s="119"/>
      <c r="C170" s="121"/>
      <c r="D170" s="43"/>
      <c r="E170" s="43"/>
      <c r="F170" s="122" t="s">
        <v>98</v>
      </c>
      <c r="G170" s="222"/>
      <c r="H170" s="44" t="s">
        <v>46</v>
      </c>
      <c r="I170" s="89">
        <f>G169*$C$20</f>
        <v>12.5</v>
      </c>
      <c r="J170" s="90" t="s">
        <v>30</v>
      </c>
    </row>
    <row r="171" ht="14.25" spans="1:10">
      <c r="A171" s="68"/>
      <c r="B171" s="119"/>
      <c r="C171" s="43"/>
      <c r="D171" s="43"/>
      <c r="E171" s="43"/>
      <c r="F171" s="43"/>
      <c r="G171" s="222"/>
      <c r="H171" s="44"/>
      <c r="I171" s="44"/>
      <c r="J171" s="90"/>
    </row>
    <row r="172" ht="15" customHeight="1" spans="1:10">
      <c r="A172" s="68"/>
      <c r="B172" s="119">
        <v>4201</v>
      </c>
      <c r="C172" s="43" t="s">
        <v>99</v>
      </c>
      <c r="D172" s="43"/>
      <c r="E172" s="43"/>
      <c r="F172" s="43"/>
      <c r="G172" s="223">
        <v>0.54</v>
      </c>
      <c r="H172" s="44"/>
      <c r="I172" s="89"/>
      <c r="J172" s="90"/>
    </row>
    <row r="173" ht="15" customHeight="1" spans="1:10">
      <c r="A173" s="68"/>
      <c r="B173" s="119"/>
      <c r="C173" s="43"/>
      <c r="D173" s="43"/>
      <c r="E173" s="43"/>
      <c r="F173" s="122" t="s">
        <v>98</v>
      </c>
      <c r="G173" s="222"/>
      <c r="H173" s="44" t="s">
        <v>46</v>
      </c>
      <c r="I173" s="89">
        <f>G172*$C$20</f>
        <v>13.5</v>
      </c>
      <c r="J173" s="90" t="s">
        <v>30</v>
      </c>
    </row>
    <row r="174" ht="15" customHeight="1" spans="1:10">
      <c r="A174" s="68"/>
      <c r="B174" s="119"/>
      <c r="C174" s="43"/>
      <c r="D174" s="43"/>
      <c r="E174" s="43"/>
      <c r="F174" s="122"/>
      <c r="G174" s="222"/>
      <c r="H174" s="44"/>
      <c r="I174" s="89"/>
      <c r="J174" s="90"/>
    </row>
    <row r="175" ht="15" customHeight="1" spans="1:10">
      <c r="A175" s="68"/>
      <c r="B175" s="119">
        <v>4202</v>
      </c>
      <c r="C175" s="43" t="s">
        <v>100</v>
      </c>
      <c r="D175" s="43"/>
      <c r="E175" s="43"/>
      <c r="F175" s="43"/>
      <c r="G175" s="223">
        <v>0.5</v>
      </c>
      <c r="H175" s="44"/>
      <c r="I175" s="89"/>
      <c r="J175" s="90"/>
    </row>
    <row r="176" ht="15" customHeight="1" spans="1:10">
      <c r="A176" s="68"/>
      <c r="B176" s="119"/>
      <c r="C176" s="43"/>
      <c r="D176" s="43"/>
      <c r="E176" s="43"/>
      <c r="F176" s="122" t="s">
        <v>98</v>
      </c>
      <c r="G176" s="222"/>
      <c r="H176" s="44" t="s">
        <v>46</v>
      </c>
      <c r="I176" s="89">
        <f>G175*$C$20</f>
        <v>12.5</v>
      </c>
      <c r="J176" s="90" t="s">
        <v>30</v>
      </c>
    </row>
    <row r="177" ht="15" customHeight="1" spans="1:10">
      <c r="A177" s="68"/>
      <c r="B177" s="119"/>
      <c r="C177" s="43"/>
      <c r="D177" s="43"/>
      <c r="E177" s="43"/>
      <c r="F177" s="122"/>
      <c r="G177" s="222"/>
      <c r="H177" s="44"/>
      <c r="I177" s="89"/>
      <c r="J177" s="90"/>
    </row>
    <row r="178" ht="14.25" spans="1:10">
      <c r="A178" s="68"/>
      <c r="B178" s="212">
        <v>4203</v>
      </c>
      <c r="C178" s="43" t="s">
        <v>101</v>
      </c>
      <c r="D178" s="43"/>
      <c r="E178" s="43"/>
      <c r="F178" s="43"/>
      <c r="G178" s="223">
        <v>0.58</v>
      </c>
      <c r="H178" s="44"/>
      <c r="I178" s="89"/>
      <c r="J178" s="90"/>
    </row>
    <row r="179" ht="14.25" spans="1:10">
      <c r="A179" s="68"/>
      <c r="B179" s="212"/>
      <c r="C179" s="43"/>
      <c r="D179" s="43"/>
      <c r="E179" s="43"/>
      <c r="F179" s="122" t="s">
        <v>98</v>
      </c>
      <c r="G179" s="222"/>
      <c r="H179" s="44" t="s">
        <v>46</v>
      </c>
      <c r="I179" s="89">
        <f>G178*$C$20</f>
        <v>14.5</v>
      </c>
      <c r="J179" s="90" t="s">
        <v>30</v>
      </c>
    </row>
    <row r="180" ht="14.25" spans="1:10">
      <c r="A180" s="68"/>
      <c r="B180" s="212"/>
      <c r="C180" s="43"/>
      <c r="D180" s="43"/>
      <c r="E180" s="43"/>
      <c r="F180" s="122"/>
      <c r="G180" s="222"/>
      <c r="H180" s="44"/>
      <c r="I180" s="89"/>
      <c r="J180" s="90"/>
    </row>
    <row r="181" ht="14.25" spans="1:10">
      <c r="A181" s="68"/>
      <c r="B181" s="119">
        <v>43</v>
      </c>
      <c r="C181" s="43" t="s">
        <v>102</v>
      </c>
      <c r="D181" s="43"/>
      <c r="E181" s="43"/>
      <c r="F181" s="43"/>
      <c r="G181" s="223">
        <v>0.33</v>
      </c>
      <c r="H181" s="44"/>
      <c r="I181" s="89"/>
      <c r="J181" s="90"/>
    </row>
    <row r="182" ht="14.25" spans="1:10">
      <c r="A182" s="68"/>
      <c r="B182" s="119"/>
      <c r="C182" s="121"/>
      <c r="D182" s="43"/>
      <c r="E182" s="43"/>
      <c r="F182" s="122" t="s">
        <v>98</v>
      </c>
      <c r="G182" s="222"/>
      <c r="H182" s="44" t="s">
        <v>46</v>
      </c>
      <c r="I182" s="89">
        <f>G181*$C$20</f>
        <v>8.25</v>
      </c>
      <c r="J182" s="90" t="s">
        <v>30</v>
      </c>
    </row>
    <row r="183" ht="14.25" spans="1:10">
      <c r="A183" s="68"/>
      <c r="B183" s="119"/>
      <c r="C183" s="43"/>
      <c r="D183" s="43"/>
      <c r="E183" s="43"/>
      <c r="F183" s="43"/>
      <c r="G183" s="222"/>
      <c r="H183" s="44"/>
      <c r="I183" s="44"/>
      <c r="J183" s="90"/>
    </row>
    <row r="184" ht="15" customHeight="1" spans="1:10">
      <c r="A184" s="68"/>
      <c r="B184" s="119">
        <v>4401</v>
      </c>
      <c r="C184" s="43" t="s">
        <v>103</v>
      </c>
      <c r="D184" s="43"/>
      <c r="E184" s="43"/>
      <c r="F184" s="43"/>
      <c r="G184" s="223">
        <v>0.37</v>
      </c>
      <c r="H184" s="44"/>
      <c r="I184" s="89"/>
      <c r="J184" s="90"/>
    </row>
    <row r="185" ht="15" customHeight="1" spans="1:10">
      <c r="A185" s="68"/>
      <c r="B185" s="119"/>
      <c r="C185" s="43"/>
      <c r="D185" s="43"/>
      <c r="E185" s="43"/>
      <c r="F185" s="122" t="s">
        <v>98</v>
      </c>
      <c r="G185" s="222"/>
      <c r="H185" s="44" t="s">
        <v>46</v>
      </c>
      <c r="I185" s="89">
        <f>G184*$C$20</f>
        <v>9.25</v>
      </c>
      <c r="J185" s="90" t="s">
        <v>30</v>
      </c>
    </row>
    <row r="186" ht="15" customHeight="1" spans="1:10">
      <c r="A186" s="68"/>
      <c r="B186" s="119"/>
      <c r="C186" s="43"/>
      <c r="D186" s="43"/>
      <c r="E186" s="43"/>
      <c r="F186" s="122"/>
      <c r="G186" s="222"/>
      <c r="H186" s="44"/>
      <c r="I186" s="89"/>
      <c r="J186" s="90"/>
    </row>
    <row r="187" ht="15" customHeight="1" spans="1:10">
      <c r="A187" s="68"/>
      <c r="B187" s="119">
        <v>4402</v>
      </c>
      <c r="C187" s="43" t="s">
        <v>104</v>
      </c>
      <c r="D187" s="43"/>
      <c r="E187" s="43"/>
      <c r="F187" s="43"/>
      <c r="G187" s="223">
        <v>0.33</v>
      </c>
      <c r="H187" s="44"/>
      <c r="I187" s="89"/>
      <c r="J187" s="90"/>
    </row>
    <row r="188" ht="15" customHeight="1" spans="1:10">
      <c r="A188" s="68"/>
      <c r="B188" s="119"/>
      <c r="C188" s="43"/>
      <c r="D188" s="43"/>
      <c r="E188" s="43"/>
      <c r="F188" s="122" t="s">
        <v>98</v>
      </c>
      <c r="G188" s="222"/>
      <c r="H188" s="44" t="s">
        <v>46</v>
      </c>
      <c r="I188" s="89">
        <f>G187*$C$20</f>
        <v>8.25</v>
      </c>
      <c r="J188" s="90" t="s">
        <v>30</v>
      </c>
    </row>
    <row r="189" ht="15" customHeight="1" spans="1:10">
      <c r="A189" s="68"/>
      <c r="B189" s="119"/>
      <c r="C189" s="43"/>
      <c r="D189" s="43"/>
      <c r="E189" s="43"/>
      <c r="F189" s="122"/>
      <c r="G189" s="222"/>
      <c r="H189" s="44"/>
      <c r="I189" s="89"/>
      <c r="J189" s="90"/>
    </row>
    <row r="190" ht="14.25" spans="1:10">
      <c r="A190" s="68"/>
      <c r="B190" s="212">
        <v>4403</v>
      </c>
      <c r="C190" s="43" t="s">
        <v>105</v>
      </c>
      <c r="D190" s="43"/>
      <c r="E190" s="43"/>
      <c r="F190" s="43"/>
      <c r="G190" s="223">
        <v>0.41</v>
      </c>
      <c r="H190" s="44"/>
      <c r="I190" s="89"/>
      <c r="J190" s="90"/>
    </row>
    <row r="191" ht="14.25" spans="1:10">
      <c r="A191" s="68"/>
      <c r="B191" s="212"/>
      <c r="C191" s="43"/>
      <c r="D191" s="43"/>
      <c r="E191" s="43"/>
      <c r="F191" s="122" t="s">
        <v>98</v>
      </c>
      <c r="G191" s="43"/>
      <c r="H191" s="44" t="s">
        <v>46</v>
      </c>
      <c r="I191" s="89">
        <f>G190*$C$20</f>
        <v>10.25</v>
      </c>
      <c r="J191" s="90" t="s">
        <v>30</v>
      </c>
    </row>
    <row r="192" ht="14.25" spans="1:10">
      <c r="A192" s="116"/>
      <c r="B192" s="224"/>
      <c r="C192" s="16"/>
      <c r="D192" s="16"/>
      <c r="E192" s="16"/>
      <c r="F192" s="16"/>
      <c r="G192" s="16"/>
      <c r="H192" s="134"/>
      <c r="I192" s="134"/>
      <c r="J192" s="229"/>
    </row>
    <row r="193" ht="14.25" spans="1:10">
      <c r="A193" s="60"/>
      <c r="B193" s="219"/>
      <c r="C193" s="62"/>
      <c r="D193" s="62"/>
      <c r="E193" s="62"/>
      <c r="F193" s="62"/>
      <c r="G193" s="62"/>
      <c r="H193" s="63"/>
      <c r="I193" s="97"/>
      <c r="J193" s="234"/>
    </row>
    <row r="194" ht="15" customHeight="1" spans="1:10">
      <c r="A194" s="64" t="s">
        <v>106</v>
      </c>
      <c r="B194" s="217">
        <v>51</v>
      </c>
      <c r="C194" s="39" t="s">
        <v>107</v>
      </c>
      <c r="D194" s="135"/>
      <c r="E194" s="135"/>
      <c r="F194" s="135"/>
      <c r="G194" s="136">
        <f>TAN(RADIANS(E9))*2/3</f>
        <v>0.38490017945975</v>
      </c>
      <c r="H194" s="135"/>
      <c r="I194" s="135"/>
      <c r="J194" s="238"/>
    </row>
    <row r="195" ht="14.25" spans="1:10">
      <c r="A195" s="68"/>
      <c r="B195" s="235"/>
      <c r="C195" s="137"/>
      <c r="D195" s="137"/>
      <c r="E195" s="137"/>
      <c r="F195" s="122" t="s">
        <v>108</v>
      </c>
      <c r="G195" s="137"/>
      <c r="H195" s="44" t="s">
        <v>46</v>
      </c>
      <c r="I195" s="89">
        <f>((I35*1*0.6*(9+9+3.9+3.9))/10.2+I37+I41+I43+I39)*G194</f>
        <v>31.3082334209966</v>
      </c>
      <c r="J195" s="90" t="s">
        <v>59</v>
      </c>
    </row>
    <row r="196" ht="14.25" spans="1:10">
      <c r="A196" s="68"/>
      <c r="B196" s="235"/>
      <c r="C196" s="137"/>
      <c r="D196" s="137"/>
      <c r="E196" s="137"/>
      <c r="F196" s="122"/>
      <c r="G196" s="137"/>
      <c r="H196" s="44"/>
      <c r="I196" s="89"/>
      <c r="J196" s="90"/>
    </row>
    <row r="197" ht="15" customHeight="1" spans="1:10">
      <c r="A197" s="68"/>
      <c r="B197" s="119">
        <v>52</v>
      </c>
      <c r="C197" s="43" t="s">
        <v>109</v>
      </c>
      <c r="D197" s="137"/>
      <c r="E197" s="137"/>
      <c r="F197" s="137"/>
      <c r="G197" s="69">
        <f>TAN(RADIANS(E9))*2/3</f>
        <v>0.38490017945975</v>
      </c>
      <c r="H197" s="137"/>
      <c r="I197" s="89"/>
      <c r="J197" s="202"/>
    </row>
    <row r="198" ht="14.25" spans="1:10">
      <c r="A198" s="68"/>
      <c r="B198" s="235"/>
      <c r="C198" s="137"/>
      <c r="D198" s="137"/>
      <c r="E198" s="137"/>
      <c r="F198" s="122" t="s">
        <v>110</v>
      </c>
      <c r="G198" s="137"/>
      <c r="H198" s="44" t="s">
        <v>46</v>
      </c>
      <c r="I198" s="89">
        <f>MAX(((I35*1*0.6*(C27*2+C26*2))/C27+I39+I37+I41+I43-I163)*G197,0)</f>
        <v>11.4363465821978</v>
      </c>
      <c r="J198" s="90" t="s">
        <v>59</v>
      </c>
    </row>
    <row r="199" spans="1:10">
      <c r="A199" s="116"/>
      <c r="B199" s="236"/>
      <c r="C199" s="138"/>
      <c r="D199" s="138"/>
      <c r="E199" s="138"/>
      <c r="F199" s="138"/>
      <c r="G199" s="138"/>
      <c r="H199" s="138"/>
      <c r="I199" s="138"/>
      <c r="J199" s="239"/>
    </row>
    <row r="200" spans="2:2">
      <c r="B200" s="237"/>
    </row>
    <row r="201" ht="15" customHeight="1" spans="1:10">
      <c r="A201" s="166" t="s">
        <v>111</v>
      </c>
      <c r="B201" s="166"/>
      <c r="C201" s="166"/>
      <c r="D201" s="166"/>
      <c r="E201" s="166"/>
      <c r="F201" s="166"/>
      <c r="G201" s="166"/>
      <c r="H201" s="166"/>
      <c r="I201" s="166"/>
      <c r="J201" s="166"/>
    </row>
    <row r="202" ht="27.75" customHeight="1" spans="1:10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</row>
    <row r="203" ht="20.25" customHeight="1" spans="2:2">
      <c r="B203" s="237"/>
    </row>
    <row r="204" spans="2:2">
      <c r="B204" s="237"/>
    </row>
    <row r="205" spans="2:2">
      <c r="B205" s="237"/>
    </row>
    <row r="206" spans="2:2">
      <c r="B206" s="237"/>
    </row>
    <row r="207" spans="2:2">
      <c r="B207" s="237"/>
    </row>
    <row r="208" spans="2:2">
      <c r="B208" s="237"/>
    </row>
    <row r="209" spans="2:2">
      <c r="B209" s="237"/>
    </row>
    <row r="210" spans="2:2">
      <c r="B210" s="237"/>
    </row>
    <row r="211" spans="2:2">
      <c r="B211" s="237"/>
    </row>
    <row r="212" spans="2:2">
      <c r="B212" s="237"/>
    </row>
    <row r="213" spans="2:2">
      <c r="B213" s="237"/>
    </row>
    <row r="214" spans="2:2">
      <c r="B214" s="237"/>
    </row>
    <row r="215" ht="15" hidden="1" customHeight="1" spans="2:2">
      <c r="B215" s="237"/>
    </row>
    <row r="216" ht="15" hidden="1" customHeight="1" spans="2:2">
      <c r="B216" s="237"/>
    </row>
    <row r="217" ht="15" hidden="1" customHeight="1" spans="2:2">
      <c r="B217" s="237"/>
    </row>
    <row r="218" spans="2:2">
      <c r="B218" s="237"/>
    </row>
    <row r="219" ht="15" hidden="1" customHeight="1" spans="2:2">
      <c r="B219" s="237"/>
    </row>
    <row r="220" ht="15" hidden="1" customHeight="1" spans="2:2">
      <c r="B220" s="237"/>
    </row>
    <row r="221" spans="2:2">
      <c r="B221" s="237"/>
    </row>
    <row r="222" spans="2:2">
      <c r="B222" s="237"/>
    </row>
    <row r="223" spans="2:2">
      <c r="B223" s="237"/>
    </row>
    <row r="224" spans="2:2">
      <c r="B224" s="237"/>
    </row>
    <row r="225" spans="2:2">
      <c r="B225" s="237"/>
    </row>
    <row r="226" spans="2:2">
      <c r="B226" s="237"/>
    </row>
    <row r="227" spans="2:2">
      <c r="B227" s="237"/>
    </row>
    <row r="228" spans="2:2">
      <c r="B228" s="237"/>
    </row>
    <row r="229" spans="2:2">
      <c r="B229" s="237"/>
    </row>
    <row r="230" spans="2:2">
      <c r="B230" s="237"/>
    </row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55" ht="15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85" ht="15" hidden="1" customHeight="1"/>
    <row r="286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</sheetData>
  <mergeCells count="18">
    <mergeCell ref="H1:J1"/>
    <mergeCell ref="H2:J2"/>
    <mergeCell ref="H3:J3"/>
    <mergeCell ref="H4:J4"/>
    <mergeCell ref="C22:D22"/>
    <mergeCell ref="E22:F22"/>
    <mergeCell ref="A30:A34"/>
    <mergeCell ref="A35:A74"/>
    <mergeCell ref="A76:A156"/>
    <mergeCell ref="A158:A167"/>
    <mergeCell ref="A169:A192"/>
    <mergeCell ref="A194:A199"/>
    <mergeCell ref="B14:B15"/>
    <mergeCell ref="B30:B32"/>
    <mergeCell ref="C14:C15"/>
    <mergeCell ref="D14:D15"/>
    <mergeCell ref="A1:E3"/>
    <mergeCell ref="A201:J202"/>
  </mergeCells>
  <pageMargins left="0.708333333333333" right="0.708333333333333" top="0.747916666666667" bottom="0.747916666666667" header="0.314583333333333" footer="0.314583333333333"/>
  <pageSetup paperSize="9" scale="70" fitToWidth="0" orientation="portrait" horizontalDpi="300" verticalDpi="300"/>
  <headerFooter/>
  <rowBreaks count="2" manualBreakCount="2">
    <brk id="75" max="9" man="1"/>
    <brk id="148" max="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73"/>
  <sheetViews>
    <sheetView tabSelected="1" zoomScale="85" zoomScaleNormal="85" workbookViewId="0">
      <selection activeCell="F13" sqref="F13"/>
    </sheetView>
  </sheetViews>
  <sheetFormatPr defaultColWidth="9" defaultRowHeight="13.5"/>
  <cols>
    <col min="2" max="2" width="16.425" customWidth="1"/>
    <col min="3" max="3" width="13.2833333333333" customWidth="1"/>
    <col min="5" max="5" width="11.425" customWidth="1"/>
  </cols>
  <sheetData>
    <row r="1" ht="15" spans="1:13">
      <c r="A1" s="1" t="s">
        <v>0</v>
      </c>
      <c r="B1" s="1"/>
      <c r="C1" s="1"/>
      <c r="D1" s="1"/>
      <c r="E1" s="2"/>
      <c r="F1" s="2"/>
      <c r="G1" s="3"/>
      <c r="H1" s="72" t="s">
        <v>1</v>
      </c>
      <c r="I1" s="17"/>
      <c r="J1" s="73">
        <f ca="1">NOW()</f>
        <v>43268.7377546296</v>
      </c>
      <c r="K1" s="73"/>
      <c r="L1" s="73"/>
      <c r="M1" s="73"/>
    </row>
    <row r="2" ht="15" spans="1:13">
      <c r="A2" s="1"/>
      <c r="B2" s="1"/>
      <c r="C2" s="1"/>
      <c r="D2" s="1"/>
      <c r="E2" s="2"/>
      <c r="F2" s="2"/>
      <c r="G2" s="3"/>
      <c r="H2" s="72" t="s">
        <v>2</v>
      </c>
      <c r="I2" s="17"/>
      <c r="J2" s="73">
        <f ca="1">NOW()</f>
        <v>43268.7377546296</v>
      </c>
      <c r="K2" s="73"/>
      <c r="L2" s="73"/>
      <c r="M2" s="73"/>
    </row>
    <row r="3" ht="15" spans="1:13">
      <c r="A3" s="4"/>
      <c r="B3" s="4"/>
      <c r="C3" s="4"/>
      <c r="D3" s="4"/>
      <c r="E3" s="5"/>
      <c r="F3" s="6" t="s">
        <v>3</v>
      </c>
      <c r="G3" s="7"/>
      <c r="H3" s="74" t="s">
        <v>4</v>
      </c>
      <c r="I3" s="17"/>
      <c r="J3" s="75" t="s">
        <v>5</v>
      </c>
      <c r="K3" s="75"/>
      <c r="L3" s="75"/>
      <c r="M3" s="75"/>
    </row>
    <row r="4" ht="15.75" spans="1:13">
      <c r="A4" s="8" t="s">
        <v>6</v>
      </c>
      <c r="B4" s="143" t="s">
        <v>7</v>
      </c>
      <c r="C4" s="10"/>
      <c r="D4" s="10"/>
      <c r="E4" s="10"/>
      <c r="F4" s="10"/>
      <c r="G4" s="11"/>
      <c r="H4" s="76" t="s">
        <v>8</v>
      </c>
      <c r="I4" s="10"/>
      <c r="J4" s="75" t="s">
        <v>9</v>
      </c>
      <c r="K4" s="75"/>
      <c r="L4" s="75"/>
      <c r="M4" s="75"/>
    </row>
    <row r="5" ht="14.25"/>
    <row r="7" spans="1:1">
      <c r="A7" t="s">
        <v>112</v>
      </c>
    </row>
    <row r="8" spans="1:1">
      <c r="A8" t="s">
        <v>113</v>
      </c>
    </row>
    <row r="9" spans="1:1">
      <c r="A9" t="s">
        <v>114</v>
      </c>
    </row>
    <row r="10" spans="1:1">
      <c r="A10" t="s">
        <v>115</v>
      </c>
    </row>
    <row r="11" spans="1:1">
      <c r="A11" t="s">
        <v>116</v>
      </c>
    </row>
    <row r="12" spans="1:1">
      <c r="A12" t="s">
        <v>117</v>
      </c>
    </row>
    <row r="13" spans="4:50"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</row>
    <row r="14" spans="1:50">
      <c r="A14" t="s">
        <v>118</v>
      </c>
      <c r="D14" s="144"/>
      <c r="E14" s="145">
        <v>1</v>
      </c>
      <c r="F14" s="146">
        <v>2</v>
      </c>
      <c r="G14" s="146">
        <v>3</v>
      </c>
      <c r="H14" s="146">
        <v>4</v>
      </c>
      <c r="I14" s="146">
        <v>5</v>
      </c>
      <c r="J14" s="146">
        <v>6</v>
      </c>
      <c r="K14" s="146">
        <v>7</v>
      </c>
      <c r="L14" s="146">
        <v>8</v>
      </c>
      <c r="M14" s="146">
        <v>9</v>
      </c>
      <c r="N14" s="146">
        <v>10</v>
      </c>
      <c r="O14" s="146">
        <v>11</v>
      </c>
      <c r="P14" s="146">
        <v>12</v>
      </c>
      <c r="Q14" s="146">
        <v>21</v>
      </c>
      <c r="R14" s="146">
        <v>2201</v>
      </c>
      <c r="S14" s="146">
        <v>2202</v>
      </c>
      <c r="T14" s="146">
        <v>2203</v>
      </c>
      <c r="U14" s="146">
        <v>23</v>
      </c>
      <c r="V14" s="146">
        <v>2401</v>
      </c>
      <c r="W14" s="146">
        <v>2402</v>
      </c>
      <c r="X14" s="146">
        <v>2403</v>
      </c>
      <c r="Y14" s="146">
        <v>25</v>
      </c>
      <c r="Z14" s="146">
        <v>2601</v>
      </c>
      <c r="AA14" s="146">
        <v>2602</v>
      </c>
      <c r="AB14" s="146">
        <v>2603</v>
      </c>
      <c r="AC14" s="146">
        <v>27</v>
      </c>
      <c r="AD14" s="146">
        <v>2801</v>
      </c>
      <c r="AE14" s="146">
        <v>2802</v>
      </c>
      <c r="AF14" s="146">
        <v>2803</v>
      </c>
      <c r="AG14" s="146">
        <v>29</v>
      </c>
      <c r="AH14" s="146">
        <v>3001</v>
      </c>
      <c r="AI14" s="146">
        <v>3002</v>
      </c>
      <c r="AJ14" s="146">
        <v>3003</v>
      </c>
      <c r="AK14" s="146">
        <v>31</v>
      </c>
      <c r="AL14" s="146">
        <v>32</v>
      </c>
      <c r="AM14" s="146">
        <v>33</v>
      </c>
      <c r="AN14" s="146">
        <v>41</v>
      </c>
      <c r="AO14" s="146">
        <v>4201</v>
      </c>
      <c r="AP14" s="146">
        <v>4202</v>
      </c>
      <c r="AQ14" s="146">
        <v>4203</v>
      </c>
      <c r="AR14" s="146">
        <v>43</v>
      </c>
      <c r="AS14" s="146">
        <v>4401</v>
      </c>
      <c r="AT14" s="146">
        <v>4402</v>
      </c>
      <c r="AU14" s="146">
        <v>4403</v>
      </c>
      <c r="AV14" s="146">
        <v>51</v>
      </c>
      <c r="AW14" s="146">
        <v>52</v>
      </c>
      <c r="AX14" s="144"/>
    </row>
    <row r="15" ht="18" customHeight="1" spans="1:50">
      <c r="A15" s="147" t="s">
        <v>119</v>
      </c>
      <c r="B15" s="148" t="s">
        <v>120</v>
      </c>
      <c r="C15" s="149" t="s">
        <v>121</v>
      </c>
      <c r="D15" s="150">
        <v>101</v>
      </c>
      <c r="E15" s="151">
        <v>1</v>
      </c>
      <c r="F15" s="151">
        <v>1</v>
      </c>
      <c r="G15" s="151">
        <v>1</v>
      </c>
      <c r="H15" s="151">
        <v>1</v>
      </c>
      <c r="I15" s="151">
        <v>1</v>
      </c>
      <c r="J15" s="151">
        <v>1</v>
      </c>
      <c r="K15" s="151">
        <v>1</v>
      </c>
      <c r="L15" s="151"/>
      <c r="M15" s="151"/>
      <c r="N15" s="151"/>
      <c r="O15" s="151"/>
      <c r="P15" s="151"/>
      <c r="Q15" s="151">
        <v>1</v>
      </c>
      <c r="R15" s="151"/>
      <c r="S15" s="151"/>
      <c r="T15" s="151"/>
      <c r="U15" s="151">
        <v>1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>
        <v>1</v>
      </c>
      <c r="AL15" s="151">
        <v>1</v>
      </c>
      <c r="AM15" s="151"/>
      <c r="AN15" s="151">
        <v>1</v>
      </c>
      <c r="AO15" s="151"/>
      <c r="AP15" s="151"/>
      <c r="AQ15" s="151"/>
      <c r="AR15" s="151"/>
      <c r="AS15" s="151"/>
      <c r="AT15" s="151"/>
      <c r="AU15" s="151"/>
      <c r="AV15" s="151"/>
      <c r="AW15" s="151"/>
      <c r="AX15" s="144"/>
    </row>
    <row r="16" s="141" customFormat="1" ht="18" customHeight="1" spans="1:50">
      <c r="A16" s="152"/>
      <c r="B16" s="148"/>
      <c r="C16" s="153" t="s">
        <v>122</v>
      </c>
      <c r="D16" s="154">
        <f>D15+1</f>
        <v>102</v>
      </c>
      <c r="E16" s="155">
        <v>1.35</v>
      </c>
      <c r="F16" s="155">
        <v>1.35</v>
      </c>
      <c r="G16" s="155">
        <v>1.35</v>
      </c>
      <c r="H16" s="155">
        <v>1.35</v>
      </c>
      <c r="I16" s="155">
        <v>1.35</v>
      </c>
      <c r="J16" s="155">
        <v>1.5</v>
      </c>
      <c r="K16" s="155">
        <v>1.5</v>
      </c>
      <c r="L16" s="155"/>
      <c r="M16" s="155"/>
      <c r="N16" s="155"/>
      <c r="O16" s="155"/>
      <c r="P16" s="155"/>
      <c r="Q16" s="155"/>
      <c r="R16" s="155">
        <v>1.35</v>
      </c>
      <c r="S16" s="155"/>
      <c r="T16" s="155"/>
      <c r="U16" s="155"/>
      <c r="V16" s="155">
        <v>1.35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>
        <v>1.35</v>
      </c>
      <c r="AL16" s="155">
        <v>1.35</v>
      </c>
      <c r="AM16" s="155"/>
      <c r="AN16" s="155"/>
      <c r="AO16" s="155">
        <v>1.5</v>
      </c>
      <c r="AP16" s="155"/>
      <c r="AQ16" s="155"/>
      <c r="AR16" s="155"/>
      <c r="AS16" s="155"/>
      <c r="AT16" s="155"/>
      <c r="AU16" s="155"/>
      <c r="AV16" s="155"/>
      <c r="AW16" s="155"/>
      <c r="AX16" s="163"/>
    </row>
    <row r="17" s="142" customFormat="1" ht="18" customHeight="1" spans="1:50">
      <c r="A17" s="152"/>
      <c r="B17" s="148"/>
      <c r="C17" s="156" t="s">
        <v>123</v>
      </c>
      <c r="D17" s="157">
        <f t="shared" ref="D17:D26" si="0">D16+1</f>
        <v>103</v>
      </c>
      <c r="E17" s="158">
        <v>1.35</v>
      </c>
      <c r="F17" s="158">
        <v>1.35</v>
      </c>
      <c r="G17" s="158">
        <v>1.35</v>
      </c>
      <c r="H17" s="158">
        <v>1.35</v>
      </c>
      <c r="I17" s="158">
        <v>1.35</v>
      </c>
      <c r="J17" s="158">
        <v>1.5</v>
      </c>
      <c r="K17" s="158">
        <v>1.5</v>
      </c>
      <c r="L17" s="158"/>
      <c r="M17" s="158"/>
      <c r="N17" s="158"/>
      <c r="O17" s="158"/>
      <c r="P17" s="158"/>
      <c r="Q17" s="158"/>
      <c r="R17" s="158"/>
      <c r="S17" s="158">
        <v>1.35</v>
      </c>
      <c r="T17" s="158"/>
      <c r="U17" s="158"/>
      <c r="V17" s="158"/>
      <c r="W17" s="158">
        <v>1.35</v>
      </c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>
        <v>1.35</v>
      </c>
      <c r="AL17" s="158">
        <v>1.35</v>
      </c>
      <c r="AM17" s="158"/>
      <c r="AN17" s="158"/>
      <c r="AO17" s="158"/>
      <c r="AP17" s="158">
        <v>1.5</v>
      </c>
      <c r="AQ17" s="158"/>
      <c r="AR17" s="158"/>
      <c r="AS17" s="158"/>
      <c r="AT17" s="158"/>
      <c r="AU17" s="158"/>
      <c r="AV17" s="158"/>
      <c r="AW17" s="158"/>
      <c r="AX17" s="164"/>
    </row>
    <row r="18" s="141" customFormat="1" ht="18" customHeight="1" spans="1:50">
      <c r="A18" s="152"/>
      <c r="B18" s="148"/>
      <c r="C18" s="153" t="s">
        <v>124</v>
      </c>
      <c r="D18" s="154">
        <f t="shared" si="0"/>
        <v>104</v>
      </c>
      <c r="E18" s="155">
        <v>1.35</v>
      </c>
      <c r="F18" s="155">
        <v>1.35</v>
      </c>
      <c r="G18" s="155">
        <v>1.35</v>
      </c>
      <c r="H18" s="155">
        <v>1.35</v>
      </c>
      <c r="I18" s="155">
        <v>1.35</v>
      </c>
      <c r="J18" s="155">
        <v>1.5</v>
      </c>
      <c r="K18" s="155">
        <v>1.5</v>
      </c>
      <c r="L18" s="155"/>
      <c r="M18" s="155"/>
      <c r="N18" s="155"/>
      <c r="O18" s="155"/>
      <c r="P18" s="155"/>
      <c r="Q18" s="155"/>
      <c r="R18" s="155"/>
      <c r="S18" s="155"/>
      <c r="T18" s="155">
        <v>1.35</v>
      </c>
      <c r="U18" s="155"/>
      <c r="V18" s="155"/>
      <c r="W18" s="155"/>
      <c r="X18" s="155">
        <v>1.35</v>
      </c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>
        <v>1.35</v>
      </c>
      <c r="AL18" s="155">
        <v>1.35</v>
      </c>
      <c r="AM18" s="155"/>
      <c r="AN18" s="155"/>
      <c r="AO18" s="155"/>
      <c r="AP18" s="155"/>
      <c r="AQ18" s="155">
        <v>1.5</v>
      </c>
      <c r="AR18" s="155"/>
      <c r="AS18" s="155"/>
      <c r="AT18" s="155"/>
      <c r="AU18" s="155"/>
      <c r="AV18" s="155"/>
      <c r="AW18" s="155"/>
      <c r="AX18" s="163"/>
    </row>
    <row r="19" ht="18" customHeight="1" spans="1:50">
      <c r="A19" s="152"/>
      <c r="B19" s="148" t="s">
        <v>125</v>
      </c>
      <c r="C19" s="149" t="s">
        <v>121</v>
      </c>
      <c r="D19" s="154">
        <v>111</v>
      </c>
      <c r="E19" s="151">
        <v>1</v>
      </c>
      <c r="F19" s="151">
        <v>1</v>
      </c>
      <c r="G19" s="151">
        <v>1</v>
      </c>
      <c r="H19" s="151">
        <v>1</v>
      </c>
      <c r="I19" s="151">
        <v>1</v>
      </c>
      <c r="J19" s="151">
        <v>1</v>
      </c>
      <c r="K19" s="151"/>
      <c r="L19" s="151">
        <v>1</v>
      </c>
      <c r="M19" s="151"/>
      <c r="N19" s="151"/>
      <c r="O19" s="151"/>
      <c r="P19" s="151"/>
      <c r="Q19" s="151">
        <v>1</v>
      </c>
      <c r="R19" s="151"/>
      <c r="S19" s="151"/>
      <c r="T19" s="151"/>
      <c r="U19" s="151">
        <v>1</v>
      </c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>
        <v>1</v>
      </c>
      <c r="AL19" s="151">
        <v>1</v>
      </c>
      <c r="AM19" s="151"/>
      <c r="AN19" s="151">
        <v>1</v>
      </c>
      <c r="AO19" s="151"/>
      <c r="AP19" s="151"/>
      <c r="AQ19" s="151"/>
      <c r="AR19" s="151"/>
      <c r="AS19" s="151"/>
      <c r="AT19" s="151"/>
      <c r="AU19" s="151"/>
      <c r="AV19" s="151"/>
      <c r="AW19" s="151"/>
      <c r="AX19" s="144"/>
    </row>
    <row r="20" ht="18" customHeight="1" spans="1:50">
      <c r="A20" s="152"/>
      <c r="B20" s="148"/>
      <c r="C20" s="153" t="s">
        <v>122</v>
      </c>
      <c r="D20" s="154">
        <f t="shared" si="0"/>
        <v>112</v>
      </c>
      <c r="E20" s="151">
        <v>1.35</v>
      </c>
      <c r="F20" s="151">
        <v>1.35</v>
      </c>
      <c r="G20" s="151">
        <v>1.35</v>
      </c>
      <c r="H20" s="151">
        <v>1.35</v>
      </c>
      <c r="I20" s="151">
        <v>1.35</v>
      </c>
      <c r="J20" s="151">
        <v>1.5</v>
      </c>
      <c r="K20" s="151"/>
      <c r="L20" s="151">
        <v>1.5</v>
      </c>
      <c r="M20" s="151"/>
      <c r="N20" s="151"/>
      <c r="O20" s="151"/>
      <c r="P20" s="151"/>
      <c r="Q20" s="151"/>
      <c r="R20" s="155">
        <v>1.35</v>
      </c>
      <c r="S20" s="155"/>
      <c r="T20" s="155"/>
      <c r="U20" s="151"/>
      <c r="V20" s="155">
        <v>1.35</v>
      </c>
      <c r="W20" s="155"/>
      <c r="X20" s="155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>
        <v>1.35</v>
      </c>
      <c r="AL20" s="151">
        <v>1.35</v>
      </c>
      <c r="AM20" s="151"/>
      <c r="AN20" s="151"/>
      <c r="AO20" s="155">
        <v>1.5</v>
      </c>
      <c r="AP20" s="155"/>
      <c r="AQ20" s="155"/>
      <c r="AR20" s="151"/>
      <c r="AS20" s="151"/>
      <c r="AT20" s="151"/>
      <c r="AU20" s="151"/>
      <c r="AV20" s="151"/>
      <c r="AW20" s="151"/>
      <c r="AX20" s="144"/>
    </row>
    <row r="21" s="142" customFormat="1" ht="18" customHeight="1" spans="1:50">
      <c r="A21" s="152"/>
      <c r="B21" s="148"/>
      <c r="C21" s="156" t="s">
        <v>123</v>
      </c>
      <c r="D21" s="157">
        <f t="shared" si="0"/>
        <v>113</v>
      </c>
      <c r="E21" s="158">
        <v>1.35</v>
      </c>
      <c r="F21" s="158">
        <v>1.35</v>
      </c>
      <c r="G21" s="158">
        <v>1.35</v>
      </c>
      <c r="H21" s="158">
        <v>1.35</v>
      </c>
      <c r="I21" s="158">
        <v>1.35</v>
      </c>
      <c r="J21" s="158">
        <v>1.5</v>
      </c>
      <c r="K21" s="158"/>
      <c r="L21" s="158">
        <v>1.5</v>
      </c>
      <c r="M21" s="158"/>
      <c r="N21" s="158"/>
      <c r="O21" s="158"/>
      <c r="P21" s="158"/>
      <c r="Q21" s="158"/>
      <c r="R21" s="158"/>
      <c r="S21" s="158">
        <v>1.35</v>
      </c>
      <c r="T21" s="158"/>
      <c r="U21" s="158"/>
      <c r="V21" s="158"/>
      <c r="W21" s="158">
        <v>1.35</v>
      </c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>
        <v>1.35</v>
      </c>
      <c r="AL21" s="158">
        <v>1.35</v>
      </c>
      <c r="AM21" s="158"/>
      <c r="AN21" s="158"/>
      <c r="AO21" s="158"/>
      <c r="AP21" s="158">
        <v>1.5</v>
      </c>
      <c r="AQ21" s="158"/>
      <c r="AR21" s="158"/>
      <c r="AS21" s="158"/>
      <c r="AT21" s="158"/>
      <c r="AU21" s="158"/>
      <c r="AV21" s="158"/>
      <c r="AW21" s="158"/>
      <c r="AX21" s="164"/>
    </row>
    <row r="22" ht="18" customHeight="1" spans="1:50">
      <c r="A22" s="152"/>
      <c r="B22" s="148"/>
      <c r="C22" s="153" t="s">
        <v>124</v>
      </c>
      <c r="D22" s="154">
        <f t="shared" si="0"/>
        <v>114</v>
      </c>
      <c r="E22" s="151">
        <v>1.35</v>
      </c>
      <c r="F22" s="151">
        <v>1.35</v>
      </c>
      <c r="G22" s="151">
        <v>1.35</v>
      </c>
      <c r="H22" s="151">
        <v>1.35</v>
      </c>
      <c r="I22" s="151">
        <v>1.35</v>
      </c>
      <c r="J22" s="151">
        <v>1.5</v>
      </c>
      <c r="K22" s="151"/>
      <c r="L22" s="151">
        <v>1.5</v>
      </c>
      <c r="M22" s="151"/>
      <c r="N22" s="151"/>
      <c r="O22" s="151"/>
      <c r="P22" s="151"/>
      <c r="Q22" s="151"/>
      <c r="R22" s="155"/>
      <c r="S22" s="155"/>
      <c r="T22" s="155">
        <v>1.35</v>
      </c>
      <c r="U22" s="151"/>
      <c r="V22" s="155"/>
      <c r="W22" s="155"/>
      <c r="X22" s="155">
        <v>1.35</v>
      </c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>
        <v>1.35</v>
      </c>
      <c r="AL22" s="151">
        <v>1.35</v>
      </c>
      <c r="AM22" s="151"/>
      <c r="AN22" s="151"/>
      <c r="AO22" s="155"/>
      <c r="AP22" s="155"/>
      <c r="AQ22" s="155">
        <v>1.5</v>
      </c>
      <c r="AR22" s="151"/>
      <c r="AS22" s="151"/>
      <c r="AT22" s="151"/>
      <c r="AU22" s="151"/>
      <c r="AV22" s="151"/>
      <c r="AW22" s="151"/>
      <c r="AX22" s="144"/>
    </row>
    <row r="23" ht="18" customHeight="1" spans="1:50">
      <c r="A23" s="152"/>
      <c r="B23" s="148" t="s">
        <v>126</v>
      </c>
      <c r="C23" s="149" t="s">
        <v>121</v>
      </c>
      <c r="D23" s="154">
        <v>121</v>
      </c>
      <c r="E23" s="151">
        <v>1</v>
      </c>
      <c r="F23" s="151">
        <v>1</v>
      </c>
      <c r="G23" s="151">
        <v>1</v>
      </c>
      <c r="H23" s="151">
        <v>1</v>
      </c>
      <c r="I23" s="151">
        <v>1</v>
      </c>
      <c r="J23" s="151"/>
      <c r="K23" s="151"/>
      <c r="L23" s="151"/>
      <c r="M23" s="151"/>
      <c r="N23" s="151"/>
      <c r="O23" s="151">
        <v>1</v>
      </c>
      <c r="P23" s="151"/>
      <c r="Q23" s="151">
        <v>1</v>
      </c>
      <c r="R23" s="151"/>
      <c r="S23" s="151"/>
      <c r="T23" s="151"/>
      <c r="U23" s="151">
        <v>1</v>
      </c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>
        <v>1</v>
      </c>
      <c r="AL23" s="151">
        <v>1</v>
      </c>
      <c r="AM23" s="151"/>
      <c r="AN23" s="151">
        <v>1</v>
      </c>
      <c r="AO23" s="151"/>
      <c r="AP23" s="151"/>
      <c r="AQ23" s="151"/>
      <c r="AR23" s="151"/>
      <c r="AS23" s="151"/>
      <c r="AT23" s="151"/>
      <c r="AU23" s="151"/>
      <c r="AV23" s="151"/>
      <c r="AW23" s="151"/>
      <c r="AX23" s="144"/>
    </row>
    <row r="24" ht="18" customHeight="1" spans="1:50">
      <c r="A24" s="152"/>
      <c r="B24" s="148"/>
      <c r="C24" s="153" t="s">
        <v>122</v>
      </c>
      <c r="D24" s="154">
        <f t="shared" si="0"/>
        <v>122</v>
      </c>
      <c r="E24" s="151">
        <v>1.35</v>
      </c>
      <c r="F24" s="151">
        <v>1.35</v>
      </c>
      <c r="G24" s="151">
        <v>1.35</v>
      </c>
      <c r="H24" s="151">
        <v>1.35</v>
      </c>
      <c r="I24" s="151">
        <v>1.35</v>
      </c>
      <c r="J24" s="151"/>
      <c r="K24" s="151"/>
      <c r="L24" s="151"/>
      <c r="M24" s="151"/>
      <c r="N24" s="151"/>
      <c r="O24" s="151">
        <v>1.5</v>
      </c>
      <c r="P24" s="151"/>
      <c r="Q24" s="151"/>
      <c r="R24" s="155">
        <v>1.35</v>
      </c>
      <c r="S24" s="155"/>
      <c r="T24" s="155"/>
      <c r="U24" s="151"/>
      <c r="V24" s="155">
        <v>1.35</v>
      </c>
      <c r="W24" s="155"/>
      <c r="X24" s="155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>
        <v>1.35</v>
      </c>
      <c r="AL24" s="151">
        <v>1.35</v>
      </c>
      <c r="AM24" s="151"/>
      <c r="AN24" s="151"/>
      <c r="AO24" s="155">
        <v>1.5</v>
      </c>
      <c r="AP24" s="155"/>
      <c r="AQ24" s="155"/>
      <c r="AR24" s="151"/>
      <c r="AS24" s="151"/>
      <c r="AT24" s="151"/>
      <c r="AU24" s="151"/>
      <c r="AV24" s="151"/>
      <c r="AW24" s="151"/>
      <c r="AX24" s="144"/>
    </row>
    <row r="25" ht="18" customHeight="1" spans="1:50">
      <c r="A25" s="152"/>
      <c r="B25" s="148"/>
      <c r="C25" s="153" t="s">
        <v>123</v>
      </c>
      <c r="D25" s="154">
        <f t="shared" si="0"/>
        <v>123</v>
      </c>
      <c r="E25" s="151">
        <v>1.35</v>
      </c>
      <c r="F25" s="151">
        <v>1.35</v>
      </c>
      <c r="G25" s="151">
        <v>1.35</v>
      </c>
      <c r="H25" s="151">
        <v>1.35</v>
      </c>
      <c r="I25" s="151">
        <v>1.35</v>
      </c>
      <c r="J25" s="151"/>
      <c r="K25" s="151"/>
      <c r="L25" s="151"/>
      <c r="M25" s="151"/>
      <c r="N25" s="151"/>
      <c r="O25" s="151">
        <v>1.5</v>
      </c>
      <c r="P25" s="151"/>
      <c r="Q25" s="151"/>
      <c r="R25" s="155"/>
      <c r="S25" s="155">
        <v>1.35</v>
      </c>
      <c r="T25" s="155"/>
      <c r="U25" s="151"/>
      <c r="V25" s="155"/>
      <c r="W25" s="155">
        <v>1.35</v>
      </c>
      <c r="X25" s="155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>
        <v>1.35</v>
      </c>
      <c r="AL25" s="151">
        <v>1.35</v>
      </c>
      <c r="AM25" s="151"/>
      <c r="AN25" s="151"/>
      <c r="AO25" s="155"/>
      <c r="AP25" s="155">
        <v>1.5</v>
      </c>
      <c r="AQ25" s="155"/>
      <c r="AR25" s="151"/>
      <c r="AS25" s="151"/>
      <c r="AT25" s="151"/>
      <c r="AU25" s="151"/>
      <c r="AV25" s="151"/>
      <c r="AW25" s="151"/>
      <c r="AX25" s="144"/>
    </row>
    <row r="26" ht="18" customHeight="1" spans="1:50">
      <c r="A26" s="152"/>
      <c r="B26" s="148"/>
      <c r="C26" s="153" t="s">
        <v>124</v>
      </c>
      <c r="D26" s="154">
        <f t="shared" si="0"/>
        <v>124</v>
      </c>
      <c r="E26" s="151">
        <v>1.35</v>
      </c>
      <c r="F26" s="151">
        <v>1.35</v>
      </c>
      <c r="G26" s="151">
        <v>1.35</v>
      </c>
      <c r="H26" s="151">
        <v>1.35</v>
      </c>
      <c r="I26" s="151">
        <v>1.35</v>
      </c>
      <c r="J26" s="151"/>
      <c r="K26" s="151"/>
      <c r="L26" s="151"/>
      <c r="M26" s="151"/>
      <c r="N26" s="151"/>
      <c r="O26" s="151">
        <v>1.5</v>
      </c>
      <c r="P26" s="151"/>
      <c r="Q26" s="151"/>
      <c r="R26" s="155"/>
      <c r="S26" s="155"/>
      <c r="T26" s="155">
        <v>1.35</v>
      </c>
      <c r="U26" s="151"/>
      <c r="V26" s="155"/>
      <c r="W26" s="155"/>
      <c r="X26" s="155">
        <v>1.35</v>
      </c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>
        <v>1.35</v>
      </c>
      <c r="AL26" s="151">
        <v>1.35</v>
      </c>
      <c r="AM26" s="151"/>
      <c r="AN26" s="151"/>
      <c r="AO26" s="155"/>
      <c r="AP26" s="155"/>
      <c r="AQ26" s="155">
        <v>1.5</v>
      </c>
      <c r="AR26" s="151"/>
      <c r="AS26" s="151"/>
      <c r="AT26" s="151"/>
      <c r="AU26" s="151"/>
      <c r="AV26" s="151"/>
      <c r="AW26" s="151"/>
      <c r="AX26" s="144"/>
    </row>
    <row r="27" ht="19.15" customHeight="1" spans="1:50">
      <c r="A27" s="159" t="s">
        <v>127</v>
      </c>
      <c r="B27" s="159" t="s">
        <v>128</v>
      </c>
      <c r="C27" s="149" t="s">
        <v>121</v>
      </c>
      <c r="D27" s="150">
        <v>201</v>
      </c>
      <c r="E27" s="151">
        <v>1</v>
      </c>
      <c r="F27" s="151">
        <v>1</v>
      </c>
      <c r="G27" s="151">
        <v>1</v>
      </c>
      <c r="H27" s="151">
        <v>1</v>
      </c>
      <c r="I27" s="151">
        <v>1</v>
      </c>
      <c r="J27" s="151"/>
      <c r="K27" s="151"/>
      <c r="L27" s="151"/>
      <c r="M27" s="151"/>
      <c r="N27" s="151"/>
      <c r="O27" s="151"/>
      <c r="P27" s="151"/>
      <c r="Q27" s="151">
        <v>1</v>
      </c>
      <c r="R27" s="151"/>
      <c r="S27" s="151"/>
      <c r="T27" s="151"/>
      <c r="U27" s="151">
        <v>1</v>
      </c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>
        <v>1</v>
      </c>
      <c r="AL27" s="151">
        <v>1</v>
      </c>
      <c r="AM27" s="151"/>
      <c r="AN27" s="151">
        <v>1</v>
      </c>
      <c r="AO27" s="151"/>
      <c r="AP27" s="151"/>
      <c r="AQ27" s="151"/>
      <c r="AR27" s="151"/>
      <c r="AS27" s="151"/>
      <c r="AT27" s="151"/>
      <c r="AU27" s="151"/>
      <c r="AV27" s="151"/>
      <c r="AW27" s="151"/>
      <c r="AX27" s="144"/>
    </row>
    <row r="28" ht="19.15" customHeight="1" spans="1:50">
      <c r="A28" s="160"/>
      <c r="B28" s="160"/>
      <c r="C28" s="153" t="s">
        <v>122</v>
      </c>
      <c r="D28" s="150">
        <v>202</v>
      </c>
      <c r="E28" s="151">
        <v>1</v>
      </c>
      <c r="F28" s="151">
        <v>1</v>
      </c>
      <c r="G28" s="151">
        <v>1</v>
      </c>
      <c r="H28" s="151">
        <v>1</v>
      </c>
      <c r="I28" s="151">
        <v>1</v>
      </c>
      <c r="J28" s="151"/>
      <c r="K28" s="151"/>
      <c r="L28" s="151"/>
      <c r="M28" s="151"/>
      <c r="N28" s="151"/>
      <c r="O28" s="151"/>
      <c r="P28" s="151"/>
      <c r="Q28" s="151"/>
      <c r="R28" s="151">
        <v>1.35</v>
      </c>
      <c r="S28" s="151"/>
      <c r="T28" s="151"/>
      <c r="U28" s="151"/>
      <c r="V28" s="151">
        <v>1.35</v>
      </c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>
        <v>1.35</v>
      </c>
      <c r="AL28" s="151">
        <v>1.35</v>
      </c>
      <c r="AM28" s="151"/>
      <c r="AN28" s="151"/>
      <c r="AO28" s="151">
        <v>1.5</v>
      </c>
      <c r="AP28" s="151"/>
      <c r="AQ28" s="151"/>
      <c r="AR28" s="151"/>
      <c r="AS28" s="151"/>
      <c r="AT28" s="151"/>
      <c r="AU28" s="151"/>
      <c r="AV28" s="151"/>
      <c r="AW28" s="151"/>
      <c r="AX28" s="144"/>
    </row>
    <row r="29" ht="19.15" customHeight="1" spans="1:50">
      <c r="A29" s="160"/>
      <c r="B29" s="160"/>
      <c r="C29" s="153" t="s">
        <v>123</v>
      </c>
      <c r="D29" s="150">
        <v>203</v>
      </c>
      <c r="E29" s="151">
        <v>1</v>
      </c>
      <c r="F29" s="151">
        <v>1</v>
      </c>
      <c r="G29" s="151">
        <v>1</v>
      </c>
      <c r="H29" s="151">
        <v>1</v>
      </c>
      <c r="I29" s="151">
        <v>1</v>
      </c>
      <c r="J29" s="151"/>
      <c r="K29" s="151"/>
      <c r="L29" s="151"/>
      <c r="M29" s="151"/>
      <c r="N29" s="151"/>
      <c r="O29" s="151"/>
      <c r="P29" s="151"/>
      <c r="Q29" s="151"/>
      <c r="R29" s="151"/>
      <c r="S29" s="151">
        <v>1.35</v>
      </c>
      <c r="T29" s="151"/>
      <c r="U29" s="151"/>
      <c r="V29" s="151"/>
      <c r="W29" s="151">
        <v>1.35</v>
      </c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>
        <v>1.35</v>
      </c>
      <c r="AL29" s="151">
        <v>1.35</v>
      </c>
      <c r="AM29" s="151"/>
      <c r="AN29" s="151"/>
      <c r="AO29" s="151"/>
      <c r="AP29" s="151">
        <v>1.5</v>
      </c>
      <c r="AQ29" s="151"/>
      <c r="AR29" s="151"/>
      <c r="AS29" s="151"/>
      <c r="AT29" s="151"/>
      <c r="AU29" s="151"/>
      <c r="AV29" s="151"/>
      <c r="AW29" s="151"/>
      <c r="AX29" s="144"/>
    </row>
    <row r="30" ht="19.15" customHeight="1" spans="1:50">
      <c r="A30" s="160"/>
      <c r="B30" s="161"/>
      <c r="C30" s="153" t="s">
        <v>124</v>
      </c>
      <c r="D30" s="150">
        <v>204</v>
      </c>
      <c r="E30" s="151">
        <v>1</v>
      </c>
      <c r="F30" s="151">
        <v>1</v>
      </c>
      <c r="G30" s="151">
        <v>1</v>
      </c>
      <c r="H30" s="151">
        <v>1</v>
      </c>
      <c r="I30" s="151">
        <v>1</v>
      </c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>
        <v>1.35</v>
      </c>
      <c r="U30" s="151"/>
      <c r="V30" s="151"/>
      <c r="W30" s="151"/>
      <c r="X30" s="151">
        <v>1.35</v>
      </c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>
        <v>1.35</v>
      </c>
      <c r="AL30" s="151">
        <v>1.35</v>
      </c>
      <c r="AM30" s="151"/>
      <c r="AN30" s="151"/>
      <c r="AO30" s="151"/>
      <c r="AP30" s="151"/>
      <c r="AQ30" s="151">
        <v>1.5</v>
      </c>
      <c r="AR30" s="151"/>
      <c r="AS30" s="151"/>
      <c r="AT30" s="151"/>
      <c r="AU30" s="151"/>
      <c r="AV30" s="151"/>
      <c r="AW30" s="151"/>
      <c r="AX30" s="144"/>
    </row>
    <row r="31" ht="17.45" customHeight="1" spans="1:50">
      <c r="A31" s="147" t="s">
        <v>129</v>
      </c>
      <c r="B31" s="148" t="s">
        <v>120</v>
      </c>
      <c r="C31" s="149" t="s">
        <v>121</v>
      </c>
      <c r="D31" s="150">
        <v>301</v>
      </c>
      <c r="E31" s="151">
        <v>1</v>
      </c>
      <c r="F31" s="151">
        <v>1</v>
      </c>
      <c r="G31" s="151">
        <v>1</v>
      </c>
      <c r="H31" s="151">
        <v>1</v>
      </c>
      <c r="I31" s="151">
        <v>1</v>
      </c>
      <c r="J31" s="151">
        <v>1</v>
      </c>
      <c r="K31" s="151">
        <v>1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>
        <v>1</v>
      </c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>
        <v>1</v>
      </c>
      <c r="AL31" s="151">
        <v>1</v>
      </c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44"/>
    </row>
    <row r="32" ht="17.45" customHeight="1" spans="1:50">
      <c r="A32" s="152"/>
      <c r="B32" s="148"/>
      <c r="C32" s="153" t="s">
        <v>122</v>
      </c>
      <c r="D32" s="150">
        <f>D31+1</f>
        <v>302</v>
      </c>
      <c r="E32" s="151">
        <v>1.35</v>
      </c>
      <c r="F32" s="151">
        <v>1.35</v>
      </c>
      <c r="G32" s="151">
        <v>1.35</v>
      </c>
      <c r="H32" s="151">
        <v>1.35</v>
      </c>
      <c r="I32" s="151">
        <v>1.35</v>
      </c>
      <c r="J32" s="151">
        <v>1.5</v>
      </c>
      <c r="K32" s="151">
        <v>1.5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>
        <v>1</v>
      </c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>
        <v>1</v>
      </c>
      <c r="AL32" s="151">
        <v>1.35</v>
      </c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44"/>
    </row>
    <row r="33" ht="17.45" customHeight="1" spans="1:50">
      <c r="A33" s="152"/>
      <c r="B33" s="148"/>
      <c r="C33" s="153" t="s">
        <v>123</v>
      </c>
      <c r="D33" s="150">
        <f t="shared" ref="D33:D42" si="1">D32+1</f>
        <v>303</v>
      </c>
      <c r="E33" s="151">
        <v>1.35</v>
      </c>
      <c r="F33" s="151">
        <v>1.35</v>
      </c>
      <c r="G33" s="151">
        <v>1.35</v>
      </c>
      <c r="H33" s="151">
        <v>1.35</v>
      </c>
      <c r="I33" s="151">
        <v>1.35</v>
      </c>
      <c r="J33" s="151">
        <v>1.5</v>
      </c>
      <c r="K33" s="151">
        <v>1.5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>
        <v>1</v>
      </c>
      <c r="AB33" s="151"/>
      <c r="AC33" s="151"/>
      <c r="AD33" s="151"/>
      <c r="AE33" s="151"/>
      <c r="AF33" s="151"/>
      <c r="AG33" s="151"/>
      <c r="AH33" s="151"/>
      <c r="AI33" s="151"/>
      <c r="AJ33" s="151"/>
      <c r="AK33" s="151">
        <v>1</v>
      </c>
      <c r="AL33" s="151">
        <v>1.35</v>
      </c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44"/>
    </row>
    <row r="34" ht="17.45" customHeight="1" spans="1:50">
      <c r="A34" s="152"/>
      <c r="B34" s="148"/>
      <c r="C34" s="153" t="s">
        <v>124</v>
      </c>
      <c r="D34" s="150">
        <f t="shared" si="1"/>
        <v>304</v>
      </c>
      <c r="E34" s="151">
        <v>1.35</v>
      </c>
      <c r="F34" s="151">
        <v>1.35</v>
      </c>
      <c r="G34" s="151">
        <v>1.35</v>
      </c>
      <c r="H34" s="151">
        <v>1.35</v>
      </c>
      <c r="I34" s="151">
        <v>1.35</v>
      </c>
      <c r="J34" s="151">
        <v>1.5</v>
      </c>
      <c r="K34" s="151">
        <v>1.5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>
        <v>1</v>
      </c>
      <c r="AC34" s="151"/>
      <c r="AD34" s="151"/>
      <c r="AE34" s="151"/>
      <c r="AF34" s="151"/>
      <c r="AG34" s="151"/>
      <c r="AH34" s="151"/>
      <c r="AI34" s="151"/>
      <c r="AJ34" s="151"/>
      <c r="AK34" s="151">
        <v>1</v>
      </c>
      <c r="AL34" s="151">
        <v>1.35</v>
      </c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44"/>
    </row>
    <row r="35" ht="17.45" customHeight="1" spans="1:50">
      <c r="A35" s="152"/>
      <c r="B35" s="148" t="s">
        <v>125</v>
      </c>
      <c r="C35" s="149" t="s">
        <v>121</v>
      </c>
      <c r="D35" s="150">
        <v>311</v>
      </c>
      <c r="E35" s="151">
        <v>1</v>
      </c>
      <c r="F35" s="151">
        <v>1</v>
      </c>
      <c r="G35" s="151">
        <v>1</v>
      </c>
      <c r="H35" s="151">
        <v>1</v>
      </c>
      <c r="I35" s="151">
        <v>1</v>
      </c>
      <c r="J35" s="151">
        <v>1</v>
      </c>
      <c r="K35" s="151"/>
      <c r="L35" s="151">
        <v>1</v>
      </c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>
        <v>1</v>
      </c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>
        <v>1</v>
      </c>
      <c r="AL35" s="151">
        <v>1</v>
      </c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44"/>
    </row>
    <row r="36" ht="17.45" customHeight="1" spans="1:50">
      <c r="A36" s="152"/>
      <c r="B36" s="148"/>
      <c r="C36" s="153" t="s">
        <v>122</v>
      </c>
      <c r="D36" s="150">
        <f t="shared" si="1"/>
        <v>312</v>
      </c>
      <c r="E36" s="151">
        <v>1.35</v>
      </c>
      <c r="F36" s="151">
        <v>1.35</v>
      </c>
      <c r="G36" s="151">
        <v>1.35</v>
      </c>
      <c r="H36" s="151">
        <v>1.35</v>
      </c>
      <c r="I36" s="151">
        <v>1.35</v>
      </c>
      <c r="J36" s="151">
        <v>1.5</v>
      </c>
      <c r="K36" s="151"/>
      <c r="L36" s="151">
        <v>1.5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>
        <v>1</v>
      </c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>
        <v>1</v>
      </c>
      <c r="AL36" s="151">
        <v>1.35</v>
      </c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44"/>
    </row>
    <row r="37" ht="17.45" customHeight="1" spans="1:50">
      <c r="A37" s="152"/>
      <c r="B37" s="148"/>
      <c r="C37" s="153" t="s">
        <v>123</v>
      </c>
      <c r="D37" s="150">
        <f t="shared" si="1"/>
        <v>313</v>
      </c>
      <c r="E37" s="151">
        <v>1.35</v>
      </c>
      <c r="F37" s="151">
        <v>1.35</v>
      </c>
      <c r="G37" s="151">
        <v>1.35</v>
      </c>
      <c r="H37" s="151">
        <v>1.35</v>
      </c>
      <c r="I37" s="151">
        <v>1.35</v>
      </c>
      <c r="J37" s="151">
        <v>1.5</v>
      </c>
      <c r="K37" s="151"/>
      <c r="L37" s="151">
        <v>1.5</v>
      </c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>
        <v>1</v>
      </c>
      <c r="AB37" s="151"/>
      <c r="AC37" s="151"/>
      <c r="AD37" s="151"/>
      <c r="AE37" s="151"/>
      <c r="AF37" s="151"/>
      <c r="AG37" s="151"/>
      <c r="AH37" s="151"/>
      <c r="AI37" s="151"/>
      <c r="AJ37" s="151"/>
      <c r="AK37" s="151">
        <v>1</v>
      </c>
      <c r="AL37" s="151">
        <v>1.35</v>
      </c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44"/>
    </row>
    <row r="38" ht="17.45" customHeight="1" spans="1:50">
      <c r="A38" s="152"/>
      <c r="B38" s="148"/>
      <c r="C38" s="153" t="s">
        <v>124</v>
      </c>
      <c r="D38" s="150">
        <f t="shared" si="1"/>
        <v>314</v>
      </c>
      <c r="E38" s="151">
        <v>1.35</v>
      </c>
      <c r="F38" s="151">
        <v>1.35</v>
      </c>
      <c r="G38" s="151">
        <v>1.35</v>
      </c>
      <c r="H38" s="151">
        <v>1.35</v>
      </c>
      <c r="I38" s="151">
        <v>1.35</v>
      </c>
      <c r="J38" s="151">
        <v>1.5</v>
      </c>
      <c r="K38" s="151"/>
      <c r="L38" s="151">
        <v>1.5</v>
      </c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>
        <v>1</v>
      </c>
      <c r="AC38" s="151"/>
      <c r="AD38" s="151"/>
      <c r="AE38" s="151"/>
      <c r="AF38" s="151"/>
      <c r="AG38" s="151"/>
      <c r="AH38" s="151"/>
      <c r="AI38" s="151"/>
      <c r="AJ38" s="151"/>
      <c r="AK38" s="151">
        <v>1</v>
      </c>
      <c r="AL38" s="151">
        <v>1.35</v>
      </c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44"/>
    </row>
    <row r="39" ht="17.45" customHeight="1" spans="1:50">
      <c r="A39" s="152"/>
      <c r="B39" s="148" t="s">
        <v>126</v>
      </c>
      <c r="C39" s="149" t="s">
        <v>121</v>
      </c>
      <c r="D39" s="150">
        <v>321</v>
      </c>
      <c r="E39" s="151">
        <v>1</v>
      </c>
      <c r="F39" s="151">
        <v>1</v>
      </c>
      <c r="G39" s="151">
        <v>1</v>
      </c>
      <c r="H39" s="151">
        <v>1</v>
      </c>
      <c r="I39" s="151">
        <v>1</v>
      </c>
      <c r="J39" s="151"/>
      <c r="K39" s="151"/>
      <c r="L39" s="151"/>
      <c r="M39" s="151"/>
      <c r="N39" s="151"/>
      <c r="O39" s="151">
        <v>1</v>
      </c>
      <c r="P39" s="151"/>
      <c r="Q39" s="151"/>
      <c r="R39" s="151"/>
      <c r="S39" s="151"/>
      <c r="T39" s="151"/>
      <c r="U39" s="151"/>
      <c r="V39" s="151"/>
      <c r="W39" s="151"/>
      <c r="X39" s="151"/>
      <c r="Y39" s="151">
        <v>1</v>
      </c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>
        <v>1</v>
      </c>
      <c r="AL39" s="151">
        <v>1</v>
      </c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44"/>
    </row>
    <row r="40" ht="17.45" customHeight="1" spans="1:50">
      <c r="A40" s="152"/>
      <c r="B40" s="148"/>
      <c r="C40" s="153" t="s">
        <v>122</v>
      </c>
      <c r="D40" s="150">
        <f t="shared" si="1"/>
        <v>322</v>
      </c>
      <c r="E40" s="151">
        <v>1.35</v>
      </c>
      <c r="F40" s="151">
        <v>1.35</v>
      </c>
      <c r="G40" s="151">
        <v>1.35</v>
      </c>
      <c r="H40" s="151">
        <v>1.35</v>
      </c>
      <c r="I40" s="151">
        <v>1.35</v>
      </c>
      <c r="J40" s="151"/>
      <c r="K40" s="151"/>
      <c r="L40" s="151"/>
      <c r="M40" s="151"/>
      <c r="N40" s="151"/>
      <c r="O40" s="151">
        <v>1.5</v>
      </c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>
        <v>1</v>
      </c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>
        <v>1</v>
      </c>
      <c r="AL40" s="151">
        <v>1.35</v>
      </c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44"/>
    </row>
    <row r="41" ht="17.45" customHeight="1" spans="1:50">
      <c r="A41" s="152"/>
      <c r="B41" s="148"/>
      <c r="C41" s="153" t="s">
        <v>123</v>
      </c>
      <c r="D41" s="150">
        <f t="shared" si="1"/>
        <v>323</v>
      </c>
      <c r="E41" s="151">
        <v>1.35</v>
      </c>
      <c r="F41" s="151">
        <v>1.35</v>
      </c>
      <c r="G41" s="151">
        <v>1.35</v>
      </c>
      <c r="H41" s="151">
        <v>1.35</v>
      </c>
      <c r="I41" s="151">
        <v>1.35</v>
      </c>
      <c r="J41" s="151"/>
      <c r="K41" s="151"/>
      <c r="L41" s="151"/>
      <c r="M41" s="151"/>
      <c r="N41" s="151"/>
      <c r="O41" s="151">
        <v>1.5</v>
      </c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>
        <v>1</v>
      </c>
      <c r="AB41" s="151"/>
      <c r="AC41" s="151"/>
      <c r="AD41" s="151"/>
      <c r="AE41" s="151"/>
      <c r="AF41" s="151"/>
      <c r="AG41" s="151"/>
      <c r="AH41" s="151"/>
      <c r="AI41" s="151"/>
      <c r="AJ41" s="151"/>
      <c r="AK41" s="151">
        <v>1</v>
      </c>
      <c r="AL41" s="151">
        <v>1.35</v>
      </c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44"/>
    </row>
    <row r="42" ht="17.45" customHeight="1" spans="1:50">
      <c r="A42" s="152"/>
      <c r="B42" s="148"/>
      <c r="C42" s="153" t="s">
        <v>124</v>
      </c>
      <c r="D42" s="150">
        <f t="shared" si="1"/>
        <v>324</v>
      </c>
      <c r="E42" s="151">
        <v>1.35</v>
      </c>
      <c r="F42" s="151">
        <v>1.35</v>
      </c>
      <c r="G42" s="151">
        <v>1.35</v>
      </c>
      <c r="H42" s="151">
        <v>1.35</v>
      </c>
      <c r="I42" s="151">
        <v>1.35</v>
      </c>
      <c r="J42" s="151"/>
      <c r="K42" s="151"/>
      <c r="L42" s="151"/>
      <c r="M42" s="151"/>
      <c r="N42" s="151"/>
      <c r="O42" s="151">
        <v>1.5</v>
      </c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>
        <v>1</v>
      </c>
      <c r="AC42" s="151"/>
      <c r="AD42" s="151"/>
      <c r="AE42" s="151"/>
      <c r="AF42" s="151"/>
      <c r="AG42" s="151"/>
      <c r="AH42" s="151"/>
      <c r="AI42" s="151"/>
      <c r="AJ42" s="151"/>
      <c r="AK42" s="151">
        <v>1</v>
      </c>
      <c r="AL42" s="151">
        <v>1.35</v>
      </c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44"/>
    </row>
    <row r="43" ht="18.6" customHeight="1" spans="1:50">
      <c r="A43" s="147" t="s">
        <v>130</v>
      </c>
      <c r="B43" s="148" t="s">
        <v>120</v>
      </c>
      <c r="C43" s="149" t="s">
        <v>121</v>
      </c>
      <c r="D43" s="162">
        <v>401</v>
      </c>
      <c r="E43" s="151">
        <v>1</v>
      </c>
      <c r="F43" s="151">
        <v>1</v>
      </c>
      <c r="G43" s="151">
        <v>1</v>
      </c>
      <c r="H43" s="151">
        <v>1</v>
      </c>
      <c r="I43" s="151">
        <v>1</v>
      </c>
      <c r="J43" s="151">
        <v>1</v>
      </c>
      <c r="K43" s="151">
        <v>1</v>
      </c>
      <c r="L43" s="151"/>
      <c r="M43" s="151"/>
      <c r="N43" s="151"/>
      <c r="O43" s="151"/>
      <c r="P43" s="151">
        <v>1</v>
      </c>
      <c r="Q43" s="151"/>
      <c r="R43" s="151"/>
      <c r="S43" s="151"/>
      <c r="T43" s="151"/>
      <c r="U43" s="151">
        <v>1</v>
      </c>
      <c r="V43" s="151"/>
      <c r="W43" s="151"/>
      <c r="X43" s="151"/>
      <c r="Y43" s="151"/>
      <c r="Z43" s="151"/>
      <c r="AA43" s="151"/>
      <c r="AB43" s="151"/>
      <c r="AC43" s="151">
        <v>1</v>
      </c>
      <c r="AD43" s="151"/>
      <c r="AE43" s="151"/>
      <c r="AF43" s="151"/>
      <c r="AG43" s="151"/>
      <c r="AH43" s="151"/>
      <c r="AI43" s="151"/>
      <c r="AJ43" s="151"/>
      <c r="AK43" s="151">
        <v>1</v>
      </c>
      <c r="AL43" s="151">
        <v>1</v>
      </c>
      <c r="AM43" s="151"/>
      <c r="AN43" s="151"/>
      <c r="AO43" s="151"/>
      <c r="AP43" s="151"/>
      <c r="AQ43" s="151"/>
      <c r="AR43" s="151">
        <v>1</v>
      </c>
      <c r="AS43" s="151"/>
      <c r="AT43" s="151"/>
      <c r="AU43" s="151"/>
      <c r="AV43" s="151">
        <v>1</v>
      </c>
      <c r="AW43" s="151"/>
      <c r="AX43" s="144"/>
    </row>
    <row r="44" ht="18.6" customHeight="1" spans="1:50">
      <c r="A44" s="152"/>
      <c r="B44" s="148"/>
      <c r="C44" s="153" t="s">
        <v>122</v>
      </c>
      <c r="D44" s="162">
        <f>D43+1</f>
        <v>402</v>
      </c>
      <c r="E44" s="151">
        <v>1.35</v>
      </c>
      <c r="F44" s="151">
        <v>1.35</v>
      </c>
      <c r="G44" s="151">
        <v>1.35</v>
      </c>
      <c r="H44" s="151">
        <v>1.35</v>
      </c>
      <c r="I44" s="151">
        <v>1.35</v>
      </c>
      <c r="J44" s="151">
        <v>1.5</v>
      </c>
      <c r="K44" s="151">
        <v>1.5</v>
      </c>
      <c r="L44" s="151"/>
      <c r="M44" s="151"/>
      <c r="N44" s="151"/>
      <c r="O44" s="151"/>
      <c r="P44" s="151">
        <v>1.5</v>
      </c>
      <c r="Q44" s="151"/>
      <c r="R44" s="151"/>
      <c r="S44" s="151"/>
      <c r="T44" s="151"/>
      <c r="U44" s="151"/>
      <c r="V44" s="151">
        <v>1.35</v>
      </c>
      <c r="W44" s="151"/>
      <c r="X44" s="151"/>
      <c r="Y44" s="151"/>
      <c r="Z44" s="151"/>
      <c r="AA44" s="151"/>
      <c r="AB44" s="151"/>
      <c r="AC44" s="151"/>
      <c r="AD44" s="151">
        <v>1.35</v>
      </c>
      <c r="AE44" s="151"/>
      <c r="AF44" s="151"/>
      <c r="AG44" s="151"/>
      <c r="AH44" s="151"/>
      <c r="AI44" s="151"/>
      <c r="AJ44" s="151"/>
      <c r="AK44" s="151">
        <v>1.35</v>
      </c>
      <c r="AL44" s="151">
        <v>1.35</v>
      </c>
      <c r="AM44" s="151"/>
      <c r="AN44" s="151"/>
      <c r="AO44" s="151"/>
      <c r="AP44" s="151"/>
      <c r="AQ44" s="151"/>
      <c r="AR44" s="151"/>
      <c r="AS44" s="151">
        <v>1.5</v>
      </c>
      <c r="AT44" s="151"/>
      <c r="AU44" s="151"/>
      <c r="AV44" s="151">
        <v>1.35</v>
      </c>
      <c r="AW44" s="151"/>
      <c r="AX44" s="144"/>
    </row>
    <row r="45" ht="18.6" customHeight="1" spans="1:50">
      <c r="A45" s="152"/>
      <c r="B45" s="148"/>
      <c r="C45" s="153" t="s">
        <v>123</v>
      </c>
      <c r="D45" s="162">
        <f t="shared" ref="D45:D54" si="2">D44+1</f>
        <v>403</v>
      </c>
      <c r="E45" s="151">
        <v>1.35</v>
      </c>
      <c r="F45" s="151">
        <v>1.35</v>
      </c>
      <c r="G45" s="151">
        <v>1.35</v>
      </c>
      <c r="H45" s="151">
        <v>1.35</v>
      </c>
      <c r="I45" s="151">
        <v>1.35</v>
      </c>
      <c r="J45" s="151">
        <v>1.5</v>
      </c>
      <c r="K45" s="151">
        <v>1.5</v>
      </c>
      <c r="L45" s="151"/>
      <c r="M45" s="151"/>
      <c r="N45" s="151"/>
      <c r="O45" s="151"/>
      <c r="P45" s="151">
        <v>1.5</v>
      </c>
      <c r="Q45" s="151"/>
      <c r="R45" s="151"/>
      <c r="S45" s="151"/>
      <c r="T45" s="151"/>
      <c r="U45" s="151"/>
      <c r="V45" s="151"/>
      <c r="W45" s="151">
        <v>1.35</v>
      </c>
      <c r="X45" s="151"/>
      <c r="Y45" s="151"/>
      <c r="Z45" s="151"/>
      <c r="AA45" s="151"/>
      <c r="AB45" s="151"/>
      <c r="AC45" s="151"/>
      <c r="AD45" s="151"/>
      <c r="AE45" s="151">
        <v>1.35</v>
      </c>
      <c r="AF45" s="151"/>
      <c r="AG45" s="151"/>
      <c r="AH45" s="151"/>
      <c r="AI45" s="151"/>
      <c r="AJ45" s="151"/>
      <c r="AK45" s="151">
        <v>1.35</v>
      </c>
      <c r="AL45" s="151">
        <v>1.35</v>
      </c>
      <c r="AM45" s="151"/>
      <c r="AN45" s="151"/>
      <c r="AO45" s="151"/>
      <c r="AP45" s="151"/>
      <c r="AQ45" s="151"/>
      <c r="AR45" s="151"/>
      <c r="AS45" s="151"/>
      <c r="AT45" s="151">
        <v>1.5</v>
      </c>
      <c r="AU45" s="151"/>
      <c r="AV45" s="151">
        <v>1.35</v>
      </c>
      <c r="AW45" s="151"/>
      <c r="AX45" s="144"/>
    </row>
    <row r="46" ht="18.6" customHeight="1" spans="1:50">
      <c r="A46" s="152"/>
      <c r="B46" s="148"/>
      <c r="C46" s="153" t="s">
        <v>124</v>
      </c>
      <c r="D46" s="162">
        <f t="shared" si="2"/>
        <v>404</v>
      </c>
      <c r="E46" s="151">
        <v>1.35</v>
      </c>
      <c r="F46" s="151">
        <v>1.35</v>
      </c>
      <c r="G46" s="151">
        <v>1.35</v>
      </c>
      <c r="H46" s="151">
        <v>1.35</v>
      </c>
      <c r="I46" s="151">
        <v>1.35</v>
      </c>
      <c r="J46" s="151">
        <v>1.5</v>
      </c>
      <c r="K46" s="151">
        <v>1.5</v>
      </c>
      <c r="L46" s="151"/>
      <c r="M46" s="151"/>
      <c r="N46" s="151"/>
      <c r="O46" s="151"/>
      <c r="P46" s="151">
        <v>1.5</v>
      </c>
      <c r="Q46" s="151"/>
      <c r="R46" s="151"/>
      <c r="S46" s="151"/>
      <c r="T46" s="151"/>
      <c r="U46" s="151"/>
      <c r="V46" s="151"/>
      <c r="W46" s="151"/>
      <c r="X46" s="151">
        <v>1.35</v>
      </c>
      <c r="Y46" s="151"/>
      <c r="Z46" s="151"/>
      <c r="AA46" s="151"/>
      <c r="AB46" s="151"/>
      <c r="AC46" s="151"/>
      <c r="AD46" s="151"/>
      <c r="AE46" s="151"/>
      <c r="AF46" s="151">
        <v>1.35</v>
      </c>
      <c r="AG46" s="151"/>
      <c r="AH46" s="151"/>
      <c r="AI46" s="151"/>
      <c r="AJ46" s="151"/>
      <c r="AK46" s="151">
        <v>1.35</v>
      </c>
      <c r="AL46" s="151">
        <v>1.35</v>
      </c>
      <c r="AM46" s="151"/>
      <c r="AN46" s="151"/>
      <c r="AO46" s="151"/>
      <c r="AP46" s="151"/>
      <c r="AQ46" s="151"/>
      <c r="AR46" s="151"/>
      <c r="AS46" s="151"/>
      <c r="AT46" s="151"/>
      <c r="AU46" s="151">
        <v>1.5</v>
      </c>
      <c r="AV46" s="151">
        <v>1.35</v>
      </c>
      <c r="AW46" s="151"/>
      <c r="AX46" s="144"/>
    </row>
    <row r="47" ht="18.6" customHeight="1" spans="1:50">
      <c r="A47" s="152"/>
      <c r="B47" s="148" t="s">
        <v>125</v>
      </c>
      <c r="C47" s="149" t="s">
        <v>121</v>
      </c>
      <c r="D47" s="162">
        <v>411</v>
      </c>
      <c r="E47" s="151">
        <v>1</v>
      </c>
      <c r="F47" s="151">
        <v>1</v>
      </c>
      <c r="G47" s="151">
        <v>1</v>
      </c>
      <c r="H47" s="151">
        <v>1</v>
      </c>
      <c r="I47" s="151">
        <v>1</v>
      </c>
      <c r="J47" s="151">
        <v>1</v>
      </c>
      <c r="K47" s="151"/>
      <c r="L47" s="151">
        <v>1</v>
      </c>
      <c r="M47" s="151"/>
      <c r="N47" s="151"/>
      <c r="O47" s="151"/>
      <c r="P47" s="151">
        <v>1</v>
      </c>
      <c r="Q47" s="151"/>
      <c r="R47" s="151"/>
      <c r="S47" s="151"/>
      <c r="T47" s="151"/>
      <c r="U47" s="151">
        <v>1</v>
      </c>
      <c r="V47" s="151"/>
      <c r="W47" s="151"/>
      <c r="X47" s="151"/>
      <c r="Y47" s="151"/>
      <c r="Z47" s="151"/>
      <c r="AA47" s="151"/>
      <c r="AB47" s="151"/>
      <c r="AC47" s="151">
        <v>1</v>
      </c>
      <c r="AD47" s="151"/>
      <c r="AE47" s="151"/>
      <c r="AF47" s="151"/>
      <c r="AG47" s="151"/>
      <c r="AH47" s="151"/>
      <c r="AI47" s="151"/>
      <c r="AJ47" s="151"/>
      <c r="AK47" s="151">
        <v>1</v>
      </c>
      <c r="AL47" s="151">
        <v>1</v>
      </c>
      <c r="AM47" s="151"/>
      <c r="AN47" s="151"/>
      <c r="AO47" s="151"/>
      <c r="AP47" s="151"/>
      <c r="AQ47" s="151"/>
      <c r="AR47" s="151">
        <v>1</v>
      </c>
      <c r="AS47" s="151"/>
      <c r="AT47" s="151"/>
      <c r="AU47" s="151"/>
      <c r="AV47" s="151">
        <v>1</v>
      </c>
      <c r="AW47" s="151"/>
      <c r="AX47" s="144"/>
    </row>
    <row r="48" ht="18.6" customHeight="1" spans="1:50">
      <c r="A48" s="152"/>
      <c r="B48" s="148"/>
      <c r="C48" s="153" t="s">
        <v>122</v>
      </c>
      <c r="D48" s="162">
        <f t="shared" si="2"/>
        <v>412</v>
      </c>
      <c r="E48" s="151">
        <v>1.35</v>
      </c>
      <c r="F48" s="151">
        <v>1.35</v>
      </c>
      <c r="G48" s="151">
        <v>1.35</v>
      </c>
      <c r="H48" s="151">
        <v>1.35</v>
      </c>
      <c r="I48" s="151">
        <v>1.35</v>
      </c>
      <c r="J48" s="151">
        <v>1.5</v>
      </c>
      <c r="K48" s="151"/>
      <c r="L48" s="151">
        <v>1.5</v>
      </c>
      <c r="M48" s="151"/>
      <c r="N48" s="151"/>
      <c r="O48" s="151"/>
      <c r="P48" s="151">
        <v>1.5</v>
      </c>
      <c r="Q48" s="151"/>
      <c r="R48" s="151"/>
      <c r="S48" s="151"/>
      <c r="T48" s="151"/>
      <c r="U48" s="151"/>
      <c r="V48" s="151">
        <v>1.35</v>
      </c>
      <c r="W48" s="151"/>
      <c r="X48" s="151"/>
      <c r="Y48" s="151"/>
      <c r="Z48" s="151"/>
      <c r="AA48" s="151"/>
      <c r="AB48" s="151"/>
      <c r="AC48" s="151"/>
      <c r="AD48" s="151">
        <v>1.35</v>
      </c>
      <c r="AE48" s="151"/>
      <c r="AF48" s="151"/>
      <c r="AG48" s="151"/>
      <c r="AH48" s="151"/>
      <c r="AI48" s="151"/>
      <c r="AJ48" s="151"/>
      <c r="AK48" s="151">
        <v>1.35</v>
      </c>
      <c r="AL48" s="151">
        <v>1.35</v>
      </c>
      <c r="AM48" s="151"/>
      <c r="AN48" s="151"/>
      <c r="AO48" s="151"/>
      <c r="AP48" s="151"/>
      <c r="AQ48" s="151"/>
      <c r="AR48" s="151"/>
      <c r="AS48" s="151">
        <v>1.5</v>
      </c>
      <c r="AT48" s="151"/>
      <c r="AU48" s="151"/>
      <c r="AV48" s="151">
        <v>1.35</v>
      </c>
      <c r="AW48" s="151"/>
      <c r="AX48" s="144"/>
    </row>
    <row r="49" ht="18.6" customHeight="1" spans="1:50">
      <c r="A49" s="152"/>
      <c r="B49" s="148"/>
      <c r="C49" s="153" t="s">
        <v>123</v>
      </c>
      <c r="D49" s="162">
        <f t="shared" si="2"/>
        <v>413</v>
      </c>
      <c r="E49" s="151">
        <v>1.35</v>
      </c>
      <c r="F49" s="151">
        <v>1.35</v>
      </c>
      <c r="G49" s="151">
        <v>1.35</v>
      </c>
      <c r="H49" s="151">
        <v>1.35</v>
      </c>
      <c r="I49" s="151">
        <v>1.35</v>
      </c>
      <c r="J49" s="151">
        <v>1.5</v>
      </c>
      <c r="K49" s="151"/>
      <c r="L49" s="151">
        <v>1.5</v>
      </c>
      <c r="M49" s="151"/>
      <c r="N49" s="151"/>
      <c r="O49" s="151"/>
      <c r="P49" s="151">
        <v>1.5</v>
      </c>
      <c r="Q49" s="151"/>
      <c r="R49" s="151"/>
      <c r="S49" s="151"/>
      <c r="T49" s="151"/>
      <c r="U49" s="151"/>
      <c r="V49" s="151"/>
      <c r="W49" s="151">
        <v>1.35</v>
      </c>
      <c r="X49" s="151"/>
      <c r="Y49" s="151"/>
      <c r="Z49" s="151"/>
      <c r="AA49" s="151"/>
      <c r="AB49" s="151"/>
      <c r="AC49" s="151"/>
      <c r="AD49" s="151"/>
      <c r="AE49" s="151">
        <v>1.35</v>
      </c>
      <c r="AF49" s="151"/>
      <c r="AG49" s="151"/>
      <c r="AH49" s="151"/>
      <c r="AI49" s="151"/>
      <c r="AJ49" s="151"/>
      <c r="AK49" s="151">
        <v>1.35</v>
      </c>
      <c r="AL49" s="151">
        <v>1.35</v>
      </c>
      <c r="AM49" s="151"/>
      <c r="AN49" s="151"/>
      <c r="AO49" s="151"/>
      <c r="AP49" s="151"/>
      <c r="AQ49" s="151"/>
      <c r="AR49" s="151"/>
      <c r="AS49" s="151"/>
      <c r="AT49" s="151">
        <v>1.5</v>
      </c>
      <c r="AU49" s="151"/>
      <c r="AV49" s="151">
        <v>1.35</v>
      </c>
      <c r="AW49" s="151"/>
      <c r="AX49" s="144"/>
    </row>
    <row r="50" ht="18.6" customHeight="1" spans="1:50">
      <c r="A50" s="152"/>
      <c r="B50" s="148"/>
      <c r="C50" s="153" t="s">
        <v>124</v>
      </c>
      <c r="D50" s="162">
        <f t="shared" si="2"/>
        <v>414</v>
      </c>
      <c r="E50" s="151">
        <v>1.35</v>
      </c>
      <c r="F50" s="151">
        <v>1.35</v>
      </c>
      <c r="G50" s="151">
        <v>1.35</v>
      </c>
      <c r="H50" s="151">
        <v>1.35</v>
      </c>
      <c r="I50" s="151">
        <v>1.35</v>
      </c>
      <c r="J50" s="151">
        <v>1.5</v>
      </c>
      <c r="K50" s="151"/>
      <c r="L50" s="151">
        <v>1.5</v>
      </c>
      <c r="M50" s="151"/>
      <c r="N50" s="151"/>
      <c r="O50" s="151"/>
      <c r="P50" s="151">
        <v>1.5</v>
      </c>
      <c r="Q50" s="151"/>
      <c r="R50" s="151"/>
      <c r="S50" s="151"/>
      <c r="T50" s="151"/>
      <c r="U50" s="151"/>
      <c r="V50" s="151"/>
      <c r="W50" s="151"/>
      <c r="X50" s="151">
        <v>1.35</v>
      </c>
      <c r="Y50" s="151"/>
      <c r="Z50" s="151"/>
      <c r="AA50" s="151"/>
      <c r="AB50" s="151"/>
      <c r="AC50" s="151"/>
      <c r="AD50" s="151"/>
      <c r="AE50" s="151"/>
      <c r="AF50" s="151">
        <v>1.35</v>
      </c>
      <c r="AG50" s="151"/>
      <c r="AH50" s="151"/>
      <c r="AI50" s="151"/>
      <c r="AJ50" s="151"/>
      <c r="AK50" s="151">
        <v>1.35</v>
      </c>
      <c r="AL50" s="151">
        <v>1.35</v>
      </c>
      <c r="AM50" s="151"/>
      <c r="AN50" s="151"/>
      <c r="AO50" s="151"/>
      <c r="AP50" s="151"/>
      <c r="AQ50" s="151"/>
      <c r="AR50" s="151"/>
      <c r="AS50" s="151"/>
      <c r="AT50" s="151"/>
      <c r="AU50" s="151">
        <v>1.5</v>
      </c>
      <c r="AV50" s="151">
        <v>1.35</v>
      </c>
      <c r="AW50" s="151"/>
      <c r="AX50" s="144"/>
    </row>
    <row r="51" ht="18.6" customHeight="1" spans="1:50">
      <c r="A51" s="152"/>
      <c r="B51" s="148" t="s">
        <v>126</v>
      </c>
      <c r="C51" s="149" t="s">
        <v>121</v>
      </c>
      <c r="D51" s="162">
        <v>421</v>
      </c>
      <c r="E51" s="151">
        <v>1</v>
      </c>
      <c r="F51" s="151">
        <v>1</v>
      </c>
      <c r="G51" s="151">
        <v>1</v>
      </c>
      <c r="H51" s="151">
        <v>1</v>
      </c>
      <c r="I51" s="151">
        <v>1</v>
      </c>
      <c r="J51" s="151"/>
      <c r="K51" s="151"/>
      <c r="L51" s="151"/>
      <c r="M51" s="151"/>
      <c r="N51" s="151"/>
      <c r="O51" s="151">
        <v>1</v>
      </c>
      <c r="P51" s="151">
        <v>1</v>
      </c>
      <c r="Q51" s="151"/>
      <c r="R51" s="151"/>
      <c r="S51" s="151"/>
      <c r="T51" s="151"/>
      <c r="U51" s="151">
        <v>1</v>
      </c>
      <c r="V51" s="151"/>
      <c r="W51" s="151"/>
      <c r="X51" s="151"/>
      <c r="Y51" s="151"/>
      <c r="Z51" s="151"/>
      <c r="AA51" s="151"/>
      <c r="AB51" s="151"/>
      <c r="AC51" s="151">
        <v>1</v>
      </c>
      <c r="AD51" s="151"/>
      <c r="AE51" s="151"/>
      <c r="AF51" s="151"/>
      <c r="AG51" s="151"/>
      <c r="AH51" s="151"/>
      <c r="AI51" s="151"/>
      <c r="AJ51" s="151"/>
      <c r="AK51" s="151">
        <v>1</v>
      </c>
      <c r="AL51" s="151">
        <v>1</v>
      </c>
      <c r="AM51" s="151"/>
      <c r="AN51" s="151"/>
      <c r="AO51" s="151"/>
      <c r="AP51" s="151"/>
      <c r="AQ51" s="151"/>
      <c r="AR51" s="151">
        <v>1</v>
      </c>
      <c r="AS51" s="151"/>
      <c r="AT51" s="151"/>
      <c r="AU51" s="151"/>
      <c r="AV51" s="151">
        <v>1</v>
      </c>
      <c r="AW51" s="151"/>
      <c r="AX51" s="144"/>
    </row>
    <row r="52" ht="18.6" customHeight="1" spans="1:50">
      <c r="A52" s="152"/>
      <c r="B52" s="148"/>
      <c r="C52" s="153" t="s">
        <v>122</v>
      </c>
      <c r="D52" s="162">
        <f t="shared" si="2"/>
        <v>422</v>
      </c>
      <c r="E52" s="151">
        <v>1.35</v>
      </c>
      <c r="F52" s="151">
        <v>1.35</v>
      </c>
      <c r="G52" s="151">
        <v>1.35</v>
      </c>
      <c r="H52" s="151">
        <v>1.35</v>
      </c>
      <c r="I52" s="151">
        <v>1.35</v>
      </c>
      <c r="J52" s="151"/>
      <c r="K52" s="151"/>
      <c r="L52" s="151"/>
      <c r="M52" s="151"/>
      <c r="N52" s="151"/>
      <c r="O52" s="151">
        <v>1.5</v>
      </c>
      <c r="P52" s="151">
        <v>1.5</v>
      </c>
      <c r="Q52" s="151"/>
      <c r="R52" s="151"/>
      <c r="S52" s="151"/>
      <c r="T52" s="151"/>
      <c r="U52" s="151"/>
      <c r="V52" s="151">
        <v>1.35</v>
      </c>
      <c r="W52" s="151"/>
      <c r="X52" s="151"/>
      <c r="Y52" s="151"/>
      <c r="Z52" s="151"/>
      <c r="AA52" s="151"/>
      <c r="AB52" s="151"/>
      <c r="AC52" s="151"/>
      <c r="AD52" s="151">
        <v>1.35</v>
      </c>
      <c r="AE52" s="151"/>
      <c r="AF52" s="151"/>
      <c r="AG52" s="151"/>
      <c r="AH52" s="151"/>
      <c r="AI52" s="151"/>
      <c r="AJ52" s="151"/>
      <c r="AK52" s="151">
        <v>1.35</v>
      </c>
      <c r="AL52" s="151">
        <v>1.35</v>
      </c>
      <c r="AM52" s="151"/>
      <c r="AN52" s="151"/>
      <c r="AO52" s="151"/>
      <c r="AP52" s="151"/>
      <c r="AQ52" s="151"/>
      <c r="AR52" s="151"/>
      <c r="AS52" s="151">
        <v>1.5</v>
      </c>
      <c r="AT52" s="151"/>
      <c r="AU52" s="151"/>
      <c r="AV52" s="151">
        <v>1.35</v>
      </c>
      <c r="AW52" s="151"/>
      <c r="AX52" s="144"/>
    </row>
    <row r="53" ht="18.6" customHeight="1" spans="1:50">
      <c r="A53" s="152"/>
      <c r="B53" s="148"/>
      <c r="C53" s="153" t="s">
        <v>123</v>
      </c>
      <c r="D53" s="162">
        <f t="shared" si="2"/>
        <v>423</v>
      </c>
      <c r="E53" s="151">
        <v>1.35</v>
      </c>
      <c r="F53" s="151">
        <v>1.35</v>
      </c>
      <c r="G53" s="151">
        <v>1.35</v>
      </c>
      <c r="H53" s="151">
        <v>1.35</v>
      </c>
      <c r="I53" s="151">
        <v>1.35</v>
      </c>
      <c r="J53" s="151"/>
      <c r="K53" s="151"/>
      <c r="L53" s="151"/>
      <c r="M53" s="151"/>
      <c r="N53" s="151"/>
      <c r="O53" s="151">
        <v>1.5</v>
      </c>
      <c r="P53" s="151">
        <v>1.5</v>
      </c>
      <c r="Q53" s="151"/>
      <c r="R53" s="151"/>
      <c r="S53" s="151"/>
      <c r="T53" s="151"/>
      <c r="U53" s="151"/>
      <c r="V53" s="151"/>
      <c r="W53" s="151">
        <v>1.35</v>
      </c>
      <c r="X53" s="151"/>
      <c r="Y53" s="151"/>
      <c r="Z53" s="151"/>
      <c r="AA53" s="151"/>
      <c r="AB53" s="151"/>
      <c r="AC53" s="151"/>
      <c r="AD53" s="151"/>
      <c r="AE53" s="151">
        <v>1.35</v>
      </c>
      <c r="AF53" s="151"/>
      <c r="AG53" s="151"/>
      <c r="AH53" s="151"/>
      <c r="AI53" s="151"/>
      <c r="AJ53" s="151"/>
      <c r="AK53" s="151">
        <v>1.35</v>
      </c>
      <c r="AL53" s="151">
        <v>1.35</v>
      </c>
      <c r="AM53" s="151"/>
      <c r="AN53" s="151"/>
      <c r="AO53" s="151"/>
      <c r="AP53" s="151"/>
      <c r="AQ53" s="151"/>
      <c r="AR53" s="151"/>
      <c r="AS53" s="151"/>
      <c r="AT53" s="151">
        <v>1.5</v>
      </c>
      <c r="AU53" s="151"/>
      <c r="AV53" s="151">
        <v>1.35</v>
      </c>
      <c r="AW53" s="151"/>
      <c r="AX53" s="144"/>
    </row>
    <row r="54" ht="18.6" customHeight="1" spans="1:50">
      <c r="A54" s="152"/>
      <c r="B54" s="148"/>
      <c r="C54" s="153" t="s">
        <v>124</v>
      </c>
      <c r="D54" s="162">
        <f t="shared" si="2"/>
        <v>424</v>
      </c>
      <c r="E54" s="151">
        <v>1.35</v>
      </c>
      <c r="F54" s="151">
        <v>1.35</v>
      </c>
      <c r="G54" s="151">
        <v>1.35</v>
      </c>
      <c r="H54" s="151">
        <v>1.35</v>
      </c>
      <c r="I54" s="151">
        <v>1.35</v>
      </c>
      <c r="J54" s="151"/>
      <c r="K54" s="151"/>
      <c r="L54" s="151"/>
      <c r="M54" s="151"/>
      <c r="N54" s="151"/>
      <c r="O54" s="151">
        <v>1.5</v>
      </c>
      <c r="P54" s="151">
        <v>1.5</v>
      </c>
      <c r="Q54" s="151"/>
      <c r="R54" s="151"/>
      <c r="S54" s="151"/>
      <c r="T54" s="151"/>
      <c r="U54" s="151"/>
      <c r="V54" s="151"/>
      <c r="W54" s="151"/>
      <c r="X54" s="151">
        <v>1.35</v>
      </c>
      <c r="Y54" s="151"/>
      <c r="Z54" s="151"/>
      <c r="AA54" s="151"/>
      <c r="AB54" s="151"/>
      <c r="AC54" s="151"/>
      <c r="AD54" s="151"/>
      <c r="AE54" s="151"/>
      <c r="AF54" s="151">
        <v>1.35</v>
      </c>
      <c r="AG54" s="151"/>
      <c r="AH54" s="151"/>
      <c r="AI54" s="151"/>
      <c r="AJ54" s="151"/>
      <c r="AK54" s="151">
        <v>1.35</v>
      </c>
      <c r="AL54" s="151">
        <v>1.35</v>
      </c>
      <c r="AM54" s="151"/>
      <c r="AN54" s="151"/>
      <c r="AO54" s="151"/>
      <c r="AP54" s="151"/>
      <c r="AQ54" s="151"/>
      <c r="AR54" s="151"/>
      <c r="AS54" s="151"/>
      <c r="AT54" s="151"/>
      <c r="AU54" s="151">
        <v>1.5</v>
      </c>
      <c r="AV54" s="151">
        <v>1.35</v>
      </c>
      <c r="AW54" s="151"/>
      <c r="AX54" s="144"/>
    </row>
    <row r="55" ht="20.45" customHeight="1" spans="1:50">
      <c r="A55" s="147" t="s">
        <v>131</v>
      </c>
      <c r="B55" s="148" t="s">
        <v>132</v>
      </c>
      <c r="C55" s="149" t="s">
        <v>121</v>
      </c>
      <c r="D55" s="162">
        <v>501</v>
      </c>
      <c r="E55" s="151">
        <v>1</v>
      </c>
      <c r="F55" s="151">
        <v>1</v>
      </c>
      <c r="G55" s="151">
        <v>1</v>
      </c>
      <c r="H55" s="151">
        <v>1</v>
      </c>
      <c r="I55" s="151">
        <v>1</v>
      </c>
      <c r="J55" s="151"/>
      <c r="K55" s="151"/>
      <c r="L55" s="151"/>
      <c r="M55" s="151">
        <v>1</v>
      </c>
      <c r="N55" s="151"/>
      <c r="O55" s="151"/>
      <c r="P55" s="151">
        <v>1</v>
      </c>
      <c r="Q55" s="151"/>
      <c r="R55" s="151"/>
      <c r="S55" s="151"/>
      <c r="T55" s="151"/>
      <c r="U55" s="151">
        <v>1</v>
      </c>
      <c r="V55" s="151"/>
      <c r="W55" s="151"/>
      <c r="X55" s="151"/>
      <c r="Y55" s="151"/>
      <c r="Z55" s="151"/>
      <c r="AA55" s="151"/>
      <c r="AB55" s="151"/>
      <c r="AC55" s="151">
        <v>1</v>
      </c>
      <c r="AD55" s="151"/>
      <c r="AE55" s="151"/>
      <c r="AF55" s="151"/>
      <c r="AG55" s="151"/>
      <c r="AH55" s="151"/>
      <c r="AI55" s="151"/>
      <c r="AJ55" s="151"/>
      <c r="AK55" s="151">
        <v>1</v>
      </c>
      <c r="AL55" s="151">
        <v>1</v>
      </c>
      <c r="AM55" s="151"/>
      <c r="AN55" s="151"/>
      <c r="AO55" s="151"/>
      <c r="AP55" s="151"/>
      <c r="AQ55" s="151"/>
      <c r="AR55" s="151">
        <v>1</v>
      </c>
      <c r="AS55" s="151"/>
      <c r="AT55" s="151"/>
      <c r="AU55" s="151"/>
      <c r="AV55" s="151">
        <v>1</v>
      </c>
      <c r="AW55" s="151"/>
      <c r="AX55" s="144"/>
    </row>
    <row r="56" ht="20.45" customHeight="1" spans="1:50">
      <c r="A56" s="152"/>
      <c r="B56" s="148"/>
      <c r="C56" s="153" t="s">
        <v>122</v>
      </c>
      <c r="D56" s="162">
        <f>D55+1</f>
        <v>502</v>
      </c>
      <c r="E56" s="151">
        <v>1</v>
      </c>
      <c r="F56" s="151">
        <v>1</v>
      </c>
      <c r="G56" s="151">
        <v>1</v>
      </c>
      <c r="H56" s="151">
        <v>1</v>
      </c>
      <c r="I56" s="151">
        <v>1</v>
      </c>
      <c r="J56" s="151"/>
      <c r="K56" s="151"/>
      <c r="L56" s="151"/>
      <c r="M56" s="151">
        <v>1.5</v>
      </c>
      <c r="N56" s="151"/>
      <c r="O56" s="151"/>
      <c r="P56" s="151">
        <v>1.5</v>
      </c>
      <c r="Q56" s="151"/>
      <c r="R56" s="151"/>
      <c r="S56" s="151"/>
      <c r="T56" s="151"/>
      <c r="U56" s="151"/>
      <c r="V56" s="151">
        <v>1.35</v>
      </c>
      <c r="W56" s="151"/>
      <c r="X56" s="151"/>
      <c r="Y56" s="151"/>
      <c r="Z56" s="151"/>
      <c r="AA56" s="151"/>
      <c r="AB56" s="151"/>
      <c r="AC56" s="151"/>
      <c r="AD56" s="151">
        <v>1.35</v>
      </c>
      <c r="AE56" s="151"/>
      <c r="AF56" s="151"/>
      <c r="AG56" s="151"/>
      <c r="AH56" s="151"/>
      <c r="AI56" s="151"/>
      <c r="AJ56" s="151"/>
      <c r="AK56" s="151">
        <v>1.35</v>
      </c>
      <c r="AL56" s="151">
        <v>1.35</v>
      </c>
      <c r="AM56" s="151"/>
      <c r="AN56" s="151"/>
      <c r="AO56" s="151"/>
      <c r="AP56" s="151"/>
      <c r="AQ56" s="151"/>
      <c r="AR56" s="151"/>
      <c r="AS56" s="151">
        <v>1.5</v>
      </c>
      <c r="AT56" s="151"/>
      <c r="AU56" s="151"/>
      <c r="AV56" s="151">
        <v>1.35</v>
      </c>
      <c r="AW56" s="151"/>
      <c r="AX56" s="144"/>
    </row>
    <row r="57" ht="20.45" customHeight="1" spans="1:50">
      <c r="A57" s="152"/>
      <c r="B57" s="148"/>
      <c r="C57" s="153" t="s">
        <v>123</v>
      </c>
      <c r="D57" s="162">
        <f t="shared" ref="D57:D62" si="3">D56+1</f>
        <v>503</v>
      </c>
      <c r="E57" s="151">
        <v>1</v>
      </c>
      <c r="F57" s="151">
        <v>1</v>
      </c>
      <c r="G57" s="151">
        <v>1</v>
      </c>
      <c r="H57" s="151">
        <v>1</v>
      </c>
      <c r="I57" s="151">
        <v>1</v>
      </c>
      <c r="J57" s="151"/>
      <c r="K57" s="151"/>
      <c r="L57" s="151"/>
      <c r="M57" s="151">
        <v>1.5</v>
      </c>
      <c r="N57" s="151"/>
      <c r="O57" s="151"/>
      <c r="P57" s="151">
        <v>1.5</v>
      </c>
      <c r="Q57" s="151"/>
      <c r="R57" s="151"/>
      <c r="S57" s="151"/>
      <c r="T57" s="151"/>
      <c r="U57" s="151"/>
      <c r="V57" s="151"/>
      <c r="W57" s="151">
        <v>1.35</v>
      </c>
      <c r="X57" s="151"/>
      <c r="Y57" s="151"/>
      <c r="Z57" s="151"/>
      <c r="AA57" s="151"/>
      <c r="AB57" s="151"/>
      <c r="AC57" s="151"/>
      <c r="AD57" s="151"/>
      <c r="AE57" s="151">
        <v>1.35</v>
      </c>
      <c r="AF57" s="151"/>
      <c r="AG57" s="151"/>
      <c r="AH57" s="151"/>
      <c r="AI57" s="151"/>
      <c r="AJ57" s="151"/>
      <c r="AK57" s="151">
        <v>1.35</v>
      </c>
      <c r="AL57" s="151">
        <v>1.35</v>
      </c>
      <c r="AM57" s="151"/>
      <c r="AN57" s="151"/>
      <c r="AO57" s="151"/>
      <c r="AP57" s="151"/>
      <c r="AQ57" s="151"/>
      <c r="AR57" s="151"/>
      <c r="AS57" s="151"/>
      <c r="AT57" s="151">
        <v>1.5</v>
      </c>
      <c r="AU57" s="151"/>
      <c r="AV57" s="151">
        <v>1.35</v>
      </c>
      <c r="AW57" s="151"/>
      <c r="AX57" s="144"/>
    </row>
    <row r="58" ht="20.45" customHeight="1" spans="1:50">
      <c r="A58" s="152"/>
      <c r="B58" s="148"/>
      <c r="C58" s="153" t="s">
        <v>124</v>
      </c>
      <c r="D58" s="162">
        <f t="shared" si="3"/>
        <v>504</v>
      </c>
      <c r="E58" s="151">
        <v>1</v>
      </c>
      <c r="F58" s="151">
        <v>1</v>
      </c>
      <c r="G58" s="151">
        <v>1</v>
      </c>
      <c r="H58" s="151">
        <v>1</v>
      </c>
      <c r="I58" s="151">
        <v>1</v>
      </c>
      <c r="J58" s="151"/>
      <c r="K58" s="151"/>
      <c r="L58" s="151"/>
      <c r="M58" s="151">
        <v>1.5</v>
      </c>
      <c r="N58" s="151"/>
      <c r="O58" s="151"/>
      <c r="P58" s="151">
        <v>1.5</v>
      </c>
      <c r="Q58" s="151"/>
      <c r="R58" s="151"/>
      <c r="S58" s="151"/>
      <c r="T58" s="151"/>
      <c r="U58" s="151"/>
      <c r="V58" s="151"/>
      <c r="W58" s="151"/>
      <c r="X58" s="151">
        <v>1.35</v>
      </c>
      <c r="Y58" s="151"/>
      <c r="Z58" s="151"/>
      <c r="AA58" s="151"/>
      <c r="AB58" s="151"/>
      <c r="AC58" s="151"/>
      <c r="AD58" s="151"/>
      <c r="AE58" s="151"/>
      <c r="AF58" s="151">
        <v>1.35</v>
      </c>
      <c r="AG58" s="151"/>
      <c r="AH58" s="151"/>
      <c r="AI58" s="151"/>
      <c r="AJ58" s="151"/>
      <c r="AK58" s="151">
        <v>1.35</v>
      </c>
      <c r="AL58" s="151">
        <v>1.35</v>
      </c>
      <c r="AM58" s="151"/>
      <c r="AN58" s="151"/>
      <c r="AO58" s="151"/>
      <c r="AP58" s="151"/>
      <c r="AQ58" s="151"/>
      <c r="AR58" s="151"/>
      <c r="AS58" s="151"/>
      <c r="AT58" s="151"/>
      <c r="AU58" s="151">
        <v>1.5</v>
      </c>
      <c r="AV58" s="151">
        <v>1.35</v>
      </c>
      <c r="AW58" s="151"/>
      <c r="AX58" s="144"/>
    </row>
    <row r="59" ht="20.45" customHeight="1" spans="1:50">
      <c r="A59" s="152"/>
      <c r="B59" s="148" t="s">
        <v>133</v>
      </c>
      <c r="C59" s="149" t="s">
        <v>121</v>
      </c>
      <c r="D59" s="162">
        <v>511</v>
      </c>
      <c r="E59" s="151">
        <v>1</v>
      </c>
      <c r="F59" s="151">
        <v>1</v>
      </c>
      <c r="G59" s="151">
        <v>1</v>
      </c>
      <c r="H59" s="151">
        <v>1</v>
      </c>
      <c r="I59" s="151">
        <v>1</v>
      </c>
      <c r="J59" s="151"/>
      <c r="K59" s="151"/>
      <c r="L59" s="151"/>
      <c r="M59" s="151"/>
      <c r="N59" s="151">
        <v>1</v>
      </c>
      <c r="O59" s="151"/>
      <c r="P59" s="151">
        <v>1</v>
      </c>
      <c r="Q59" s="151"/>
      <c r="R59" s="151"/>
      <c r="S59" s="151"/>
      <c r="T59" s="151"/>
      <c r="U59" s="151">
        <v>1</v>
      </c>
      <c r="V59" s="151"/>
      <c r="W59" s="151"/>
      <c r="X59" s="151"/>
      <c r="Y59" s="151"/>
      <c r="Z59" s="151"/>
      <c r="AA59" s="151"/>
      <c r="AB59" s="151"/>
      <c r="AC59" s="151">
        <v>1</v>
      </c>
      <c r="AD59" s="151"/>
      <c r="AE59" s="151"/>
      <c r="AF59" s="151"/>
      <c r="AG59" s="151"/>
      <c r="AH59" s="151"/>
      <c r="AI59" s="151"/>
      <c r="AJ59" s="151"/>
      <c r="AK59" s="151">
        <v>1</v>
      </c>
      <c r="AL59" s="151">
        <v>1</v>
      </c>
      <c r="AM59" s="151"/>
      <c r="AN59" s="151"/>
      <c r="AO59" s="151"/>
      <c r="AP59" s="151"/>
      <c r="AQ59" s="151"/>
      <c r="AR59" s="151">
        <v>1</v>
      </c>
      <c r="AS59" s="151"/>
      <c r="AT59" s="151"/>
      <c r="AU59" s="151"/>
      <c r="AV59" s="151">
        <v>1</v>
      </c>
      <c r="AW59" s="151"/>
      <c r="AX59" s="144"/>
    </row>
    <row r="60" ht="20.45" customHeight="1" spans="1:50">
      <c r="A60" s="152"/>
      <c r="B60" s="148"/>
      <c r="C60" s="153" t="s">
        <v>122</v>
      </c>
      <c r="D60" s="162">
        <f t="shared" si="3"/>
        <v>512</v>
      </c>
      <c r="E60" s="151">
        <v>1</v>
      </c>
      <c r="F60" s="151">
        <v>1</v>
      </c>
      <c r="G60" s="151">
        <v>1</v>
      </c>
      <c r="H60" s="151">
        <v>1</v>
      </c>
      <c r="I60" s="151">
        <v>1</v>
      </c>
      <c r="J60" s="151"/>
      <c r="K60" s="151"/>
      <c r="L60" s="151"/>
      <c r="M60" s="151"/>
      <c r="N60" s="151">
        <v>1.5</v>
      </c>
      <c r="O60" s="151"/>
      <c r="P60" s="151">
        <v>1.5</v>
      </c>
      <c r="Q60" s="151"/>
      <c r="R60" s="151"/>
      <c r="S60" s="151"/>
      <c r="T60" s="151"/>
      <c r="U60" s="151"/>
      <c r="V60" s="151">
        <v>1.35</v>
      </c>
      <c r="W60" s="151"/>
      <c r="X60" s="151"/>
      <c r="Y60" s="151"/>
      <c r="Z60" s="151"/>
      <c r="AA60" s="151"/>
      <c r="AB60" s="151"/>
      <c r="AC60" s="151"/>
      <c r="AD60" s="151">
        <v>1.35</v>
      </c>
      <c r="AE60" s="151"/>
      <c r="AF60" s="151"/>
      <c r="AG60" s="151"/>
      <c r="AH60" s="151"/>
      <c r="AI60" s="151"/>
      <c r="AJ60" s="151"/>
      <c r="AK60" s="151">
        <v>1.35</v>
      </c>
      <c r="AL60" s="151">
        <v>1.35</v>
      </c>
      <c r="AM60" s="151"/>
      <c r="AN60" s="151"/>
      <c r="AO60" s="151"/>
      <c r="AP60" s="151"/>
      <c r="AQ60" s="151"/>
      <c r="AR60" s="151"/>
      <c r="AS60" s="151">
        <v>1.5</v>
      </c>
      <c r="AT60" s="151"/>
      <c r="AU60" s="151"/>
      <c r="AV60" s="151">
        <v>1.35</v>
      </c>
      <c r="AW60" s="151"/>
      <c r="AX60" s="144"/>
    </row>
    <row r="61" ht="20.45" customHeight="1" spans="1:50">
      <c r="A61" s="152"/>
      <c r="B61" s="148"/>
      <c r="C61" s="153" t="s">
        <v>123</v>
      </c>
      <c r="D61" s="162">
        <f t="shared" si="3"/>
        <v>513</v>
      </c>
      <c r="E61" s="151">
        <v>1</v>
      </c>
      <c r="F61" s="151">
        <v>1</v>
      </c>
      <c r="G61" s="151">
        <v>1</v>
      </c>
      <c r="H61" s="151">
        <v>1</v>
      </c>
      <c r="I61" s="151">
        <v>1</v>
      </c>
      <c r="J61" s="151"/>
      <c r="K61" s="151"/>
      <c r="L61" s="151"/>
      <c r="M61" s="151"/>
      <c r="N61" s="151">
        <v>1.5</v>
      </c>
      <c r="O61" s="151"/>
      <c r="P61" s="151">
        <v>1.5</v>
      </c>
      <c r="Q61" s="151"/>
      <c r="R61" s="151"/>
      <c r="S61" s="151"/>
      <c r="T61" s="151"/>
      <c r="U61" s="151"/>
      <c r="V61" s="151"/>
      <c r="W61" s="151">
        <v>1.35</v>
      </c>
      <c r="X61" s="151"/>
      <c r="Y61" s="151"/>
      <c r="Z61" s="151"/>
      <c r="AA61" s="151"/>
      <c r="AB61" s="151"/>
      <c r="AC61" s="151"/>
      <c r="AD61" s="151"/>
      <c r="AE61" s="151">
        <v>1.35</v>
      </c>
      <c r="AF61" s="151"/>
      <c r="AG61" s="151"/>
      <c r="AH61" s="151"/>
      <c r="AI61" s="151"/>
      <c r="AJ61" s="151"/>
      <c r="AK61" s="151">
        <v>1.35</v>
      </c>
      <c r="AL61" s="151">
        <v>1.35</v>
      </c>
      <c r="AM61" s="151"/>
      <c r="AN61" s="151"/>
      <c r="AO61" s="151"/>
      <c r="AP61" s="151"/>
      <c r="AQ61" s="151"/>
      <c r="AR61" s="151"/>
      <c r="AS61" s="151"/>
      <c r="AT61" s="151">
        <v>1.5</v>
      </c>
      <c r="AU61" s="151"/>
      <c r="AV61" s="151">
        <v>1.35</v>
      </c>
      <c r="AW61" s="151"/>
      <c r="AX61" s="144"/>
    </row>
    <row r="62" ht="20.45" customHeight="1" spans="1:50">
      <c r="A62" s="152"/>
      <c r="B62" s="148"/>
      <c r="C62" s="153" t="s">
        <v>124</v>
      </c>
      <c r="D62" s="162">
        <f t="shared" si="3"/>
        <v>514</v>
      </c>
      <c r="E62" s="151">
        <v>1</v>
      </c>
      <c r="F62" s="151">
        <v>1</v>
      </c>
      <c r="G62" s="151">
        <v>1</v>
      </c>
      <c r="H62" s="151">
        <v>1</v>
      </c>
      <c r="I62" s="151">
        <v>1</v>
      </c>
      <c r="J62" s="151"/>
      <c r="K62" s="151"/>
      <c r="L62" s="151"/>
      <c r="M62" s="151"/>
      <c r="N62" s="151">
        <v>1.5</v>
      </c>
      <c r="O62" s="151"/>
      <c r="P62" s="151">
        <v>1.5</v>
      </c>
      <c r="Q62" s="151"/>
      <c r="R62" s="151"/>
      <c r="S62" s="151"/>
      <c r="T62" s="151"/>
      <c r="U62" s="151"/>
      <c r="V62" s="151"/>
      <c r="W62" s="151"/>
      <c r="X62" s="151">
        <v>1.35</v>
      </c>
      <c r="Y62" s="151"/>
      <c r="Z62" s="151"/>
      <c r="AA62" s="151"/>
      <c r="AB62" s="151"/>
      <c r="AC62" s="151"/>
      <c r="AD62" s="151"/>
      <c r="AE62" s="151"/>
      <c r="AF62" s="151">
        <v>1.35</v>
      </c>
      <c r="AG62" s="151"/>
      <c r="AH62" s="151"/>
      <c r="AI62" s="151"/>
      <c r="AJ62" s="151"/>
      <c r="AK62" s="151">
        <v>1.35</v>
      </c>
      <c r="AL62" s="151">
        <v>1.35</v>
      </c>
      <c r="AM62" s="151"/>
      <c r="AN62" s="151"/>
      <c r="AO62" s="151"/>
      <c r="AP62" s="151"/>
      <c r="AQ62" s="151"/>
      <c r="AR62" s="151"/>
      <c r="AS62" s="151"/>
      <c r="AT62" s="151"/>
      <c r="AU62" s="151">
        <v>1.5</v>
      </c>
      <c r="AV62" s="151">
        <v>1.35</v>
      </c>
      <c r="AW62" s="151"/>
      <c r="AX62" s="144"/>
    </row>
    <row r="63" ht="18" customHeight="1" spans="1:50">
      <c r="A63" s="147" t="s">
        <v>134</v>
      </c>
      <c r="B63" s="148" t="s">
        <v>132</v>
      </c>
      <c r="C63" s="149" t="s">
        <v>121</v>
      </c>
      <c r="D63" s="162">
        <v>601</v>
      </c>
      <c r="E63" s="151">
        <v>1</v>
      </c>
      <c r="F63" s="151">
        <v>1</v>
      </c>
      <c r="G63" s="151">
        <v>1</v>
      </c>
      <c r="H63" s="151">
        <v>1</v>
      </c>
      <c r="I63" s="151">
        <v>1</v>
      </c>
      <c r="J63" s="151"/>
      <c r="K63" s="151"/>
      <c r="L63" s="151"/>
      <c r="M63" s="151">
        <v>1</v>
      </c>
      <c r="N63" s="151"/>
      <c r="O63" s="151"/>
      <c r="P63" s="151">
        <v>1</v>
      </c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>
        <v>1</v>
      </c>
      <c r="AD63" s="151"/>
      <c r="AE63" s="151"/>
      <c r="AF63" s="151"/>
      <c r="AG63" s="151">
        <v>1</v>
      </c>
      <c r="AH63" s="151"/>
      <c r="AI63" s="151"/>
      <c r="AJ63" s="151"/>
      <c r="AK63" s="151">
        <v>1</v>
      </c>
      <c r="AL63" s="151">
        <v>1</v>
      </c>
      <c r="AM63" s="151"/>
      <c r="AN63" s="151"/>
      <c r="AO63" s="151"/>
      <c r="AP63" s="151"/>
      <c r="AQ63" s="151"/>
      <c r="AR63" s="151">
        <v>1</v>
      </c>
      <c r="AS63" s="151"/>
      <c r="AT63" s="151"/>
      <c r="AU63" s="151"/>
      <c r="AV63" s="151"/>
      <c r="AW63" s="151">
        <v>1</v>
      </c>
      <c r="AX63" s="144"/>
    </row>
    <row r="64" ht="18" customHeight="1" spans="1:50">
      <c r="A64" s="152"/>
      <c r="B64" s="148"/>
      <c r="C64" s="153" t="s">
        <v>122</v>
      </c>
      <c r="D64" s="162">
        <f>D63+1</f>
        <v>602</v>
      </c>
      <c r="E64" s="151">
        <v>1</v>
      </c>
      <c r="F64" s="151">
        <v>1</v>
      </c>
      <c r="G64" s="151">
        <v>1</v>
      </c>
      <c r="H64" s="151">
        <v>1</v>
      </c>
      <c r="I64" s="151">
        <v>1</v>
      </c>
      <c r="J64" s="151"/>
      <c r="K64" s="151"/>
      <c r="L64" s="151"/>
      <c r="M64" s="151">
        <v>1.5</v>
      </c>
      <c r="N64" s="151"/>
      <c r="O64" s="151"/>
      <c r="P64" s="151">
        <v>1.5</v>
      </c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>
        <v>1.35</v>
      </c>
      <c r="AE64" s="151"/>
      <c r="AF64" s="151"/>
      <c r="AG64" s="151"/>
      <c r="AH64" s="151">
        <v>1.35</v>
      </c>
      <c r="AI64" s="151"/>
      <c r="AJ64" s="151"/>
      <c r="AK64" s="151">
        <v>1.35</v>
      </c>
      <c r="AL64" s="151">
        <v>1.35</v>
      </c>
      <c r="AM64" s="151"/>
      <c r="AN64" s="151"/>
      <c r="AO64" s="151"/>
      <c r="AP64" s="151"/>
      <c r="AQ64" s="151"/>
      <c r="AR64" s="151"/>
      <c r="AS64" s="151">
        <v>1.5</v>
      </c>
      <c r="AT64" s="151"/>
      <c r="AU64" s="151"/>
      <c r="AV64" s="151"/>
      <c r="AW64" s="151">
        <v>1.35</v>
      </c>
      <c r="AX64" s="144"/>
    </row>
    <row r="65" ht="18" customHeight="1" spans="1:50">
      <c r="A65" s="152"/>
      <c r="B65" s="148"/>
      <c r="C65" s="153" t="s">
        <v>123</v>
      </c>
      <c r="D65" s="162">
        <f t="shared" ref="D65:D70" si="4">D64+1</f>
        <v>603</v>
      </c>
      <c r="E65" s="151">
        <v>1</v>
      </c>
      <c r="F65" s="151">
        <v>1</v>
      </c>
      <c r="G65" s="151">
        <v>1</v>
      </c>
      <c r="H65" s="151">
        <v>1</v>
      </c>
      <c r="I65" s="151">
        <v>1</v>
      </c>
      <c r="J65" s="151"/>
      <c r="K65" s="151"/>
      <c r="L65" s="151"/>
      <c r="M65" s="151">
        <v>1.5</v>
      </c>
      <c r="N65" s="151"/>
      <c r="O65" s="151"/>
      <c r="P65" s="151">
        <v>1.5</v>
      </c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>
        <v>1.35</v>
      </c>
      <c r="AF65" s="151"/>
      <c r="AG65" s="151"/>
      <c r="AH65" s="151"/>
      <c r="AI65" s="151">
        <v>1.35</v>
      </c>
      <c r="AJ65" s="151"/>
      <c r="AK65" s="151">
        <v>1.35</v>
      </c>
      <c r="AL65" s="151">
        <v>1.35</v>
      </c>
      <c r="AM65" s="151"/>
      <c r="AN65" s="151"/>
      <c r="AO65" s="151"/>
      <c r="AP65" s="151"/>
      <c r="AQ65" s="151"/>
      <c r="AR65" s="151"/>
      <c r="AS65" s="151"/>
      <c r="AT65" s="151">
        <v>1.5</v>
      </c>
      <c r="AU65" s="151"/>
      <c r="AV65" s="151"/>
      <c r="AW65" s="151">
        <v>1.35</v>
      </c>
      <c r="AX65" s="144"/>
    </row>
    <row r="66" ht="18" customHeight="1" spans="1:50">
      <c r="A66" s="152"/>
      <c r="B66" s="148"/>
      <c r="C66" s="153" t="s">
        <v>124</v>
      </c>
      <c r="D66" s="162">
        <f t="shared" si="4"/>
        <v>604</v>
      </c>
      <c r="E66" s="151">
        <v>1</v>
      </c>
      <c r="F66" s="151">
        <v>1</v>
      </c>
      <c r="G66" s="151">
        <v>1</v>
      </c>
      <c r="H66" s="151">
        <v>1</v>
      </c>
      <c r="I66" s="151">
        <v>1</v>
      </c>
      <c r="J66" s="151"/>
      <c r="K66" s="151"/>
      <c r="L66" s="151"/>
      <c r="M66" s="151">
        <v>1.5</v>
      </c>
      <c r="N66" s="151"/>
      <c r="O66" s="151"/>
      <c r="P66" s="151">
        <v>1.5</v>
      </c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>
        <v>1.35</v>
      </c>
      <c r="AG66" s="151"/>
      <c r="AH66" s="151"/>
      <c r="AI66" s="151"/>
      <c r="AJ66" s="151">
        <v>1.35</v>
      </c>
      <c r="AK66" s="151">
        <v>1.35</v>
      </c>
      <c r="AL66" s="151">
        <v>1.35</v>
      </c>
      <c r="AM66" s="151"/>
      <c r="AN66" s="151"/>
      <c r="AO66" s="151"/>
      <c r="AP66" s="151"/>
      <c r="AQ66" s="151"/>
      <c r="AR66" s="151"/>
      <c r="AS66" s="151"/>
      <c r="AT66" s="151"/>
      <c r="AU66" s="151">
        <v>1.5</v>
      </c>
      <c r="AV66" s="151"/>
      <c r="AW66" s="151">
        <v>1.35</v>
      </c>
      <c r="AX66" s="144"/>
    </row>
    <row r="67" ht="16.15" customHeight="1" spans="1:50">
      <c r="A67" s="152"/>
      <c r="B67" s="148" t="s">
        <v>133</v>
      </c>
      <c r="C67" s="149" t="s">
        <v>121</v>
      </c>
      <c r="D67" s="162">
        <v>611</v>
      </c>
      <c r="E67" s="151">
        <v>1</v>
      </c>
      <c r="F67" s="151">
        <v>1</v>
      </c>
      <c r="G67" s="151">
        <v>1</v>
      </c>
      <c r="H67" s="151">
        <v>1</v>
      </c>
      <c r="I67" s="151">
        <v>1</v>
      </c>
      <c r="J67" s="151"/>
      <c r="K67" s="151"/>
      <c r="L67" s="151"/>
      <c r="M67" s="151"/>
      <c r="N67" s="151">
        <v>1</v>
      </c>
      <c r="O67" s="151"/>
      <c r="P67" s="151">
        <v>1</v>
      </c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>
        <v>1</v>
      </c>
      <c r="AD67" s="151"/>
      <c r="AE67" s="151"/>
      <c r="AF67" s="151"/>
      <c r="AG67" s="151">
        <v>1</v>
      </c>
      <c r="AH67" s="151"/>
      <c r="AI67" s="151"/>
      <c r="AJ67" s="151"/>
      <c r="AK67" s="151">
        <v>1</v>
      </c>
      <c r="AL67" s="151">
        <v>1</v>
      </c>
      <c r="AM67" s="151"/>
      <c r="AN67" s="151"/>
      <c r="AO67" s="151"/>
      <c r="AP67" s="151"/>
      <c r="AQ67" s="151"/>
      <c r="AR67" s="151">
        <v>1</v>
      </c>
      <c r="AS67" s="151"/>
      <c r="AT67" s="151"/>
      <c r="AU67" s="151"/>
      <c r="AV67" s="151"/>
      <c r="AW67" s="151">
        <v>1</v>
      </c>
      <c r="AX67" s="144"/>
    </row>
    <row r="68" ht="16.15" customHeight="1" spans="1:50">
      <c r="A68" s="152"/>
      <c r="B68" s="148"/>
      <c r="C68" s="153" t="s">
        <v>122</v>
      </c>
      <c r="D68" s="162">
        <f t="shared" si="4"/>
        <v>612</v>
      </c>
      <c r="E68" s="151">
        <v>1</v>
      </c>
      <c r="F68" s="151">
        <v>1</v>
      </c>
      <c r="G68" s="151">
        <v>1</v>
      </c>
      <c r="H68" s="151">
        <v>1</v>
      </c>
      <c r="I68" s="151">
        <v>1</v>
      </c>
      <c r="J68" s="151"/>
      <c r="K68" s="151"/>
      <c r="L68" s="151"/>
      <c r="M68" s="151"/>
      <c r="N68" s="151">
        <v>1.5</v>
      </c>
      <c r="O68" s="151"/>
      <c r="P68" s="151">
        <v>1.5</v>
      </c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>
        <v>1.35</v>
      </c>
      <c r="AE68" s="151"/>
      <c r="AF68" s="151"/>
      <c r="AG68" s="151"/>
      <c r="AH68" s="151">
        <v>1.35</v>
      </c>
      <c r="AI68" s="151"/>
      <c r="AJ68" s="151"/>
      <c r="AK68" s="151">
        <v>1.35</v>
      </c>
      <c r="AL68" s="151">
        <v>1.35</v>
      </c>
      <c r="AM68" s="151"/>
      <c r="AN68" s="151"/>
      <c r="AO68" s="151"/>
      <c r="AP68" s="151"/>
      <c r="AQ68" s="151"/>
      <c r="AR68" s="151"/>
      <c r="AS68" s="151">
        <v>1.5</v>
      </c>
      <c r="AT68" s="151"/>
      <c r="AU68" s="151"/>
      <c r="AV68" s="151"/>
      <c r="AW68" s="151">
        <v>1.35</v>
      </c>
      <c r="AX68" s="144"/>
    </row>
    <row r="69" ht="16.15" customHeight="1" spans="1:50">
      <c r="A69" s="152"/>
      <c r="B69" s="148"/>
      <c r="C69" s="153" t="s">
        <v>123</v>
      </c>
      <c r="D69" s="162">
        <f t="shared" si="4"/>
        <v>613</v>
      </c>
      <c r="E69" s="151">
        <v>1</v>
      </c>
      <c r="F69" s="151">
        <v>1</v>
      </c>
      <c r="G69" s="151">
        <v>1</v>
      </c>
      <c r="H69" s="151">
        <v>1</v>
      </c>
      <c r="I69" s="151">
        <v>1</v>
      </c>
      <c r="J69" s="151"/>
      <c r="K69" s="151"/>
      <c r="L69" s="151"/>
      <c r="M69" s="151"/>
      <c r="N69" s="151">
        <v>1.5</v>
      </c>
      <c r="O69" s="151"/>
      <c r="P69" s="151">
        <v>1.5</v>
      </c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>
        <v>1.35</v>
      </c>
      <c r="AF69" s="151"/>
      <c r="AG69" s="151"/>
      <c r="AH69" s="151"/>
      <c r="AI69" s="151">
        <v>1.35</v>
      </c>
      <c r="AJ69" s="151"/>
      <c r="AK69" s="151">
        <v>1.35</v>
      </c>
      <c r="AL69" s="151">
        <v>1.35</v>
      </c>
      <c r="AM69" s="151"/>
      <c r="AN69" s="151"/>
      <c r="AO69" s="151"/>
      <c r="AP69" s="151"/>
      <c r="AQ69" s="151"/>
      <c r="AR69" s="151"/>
      <c r="AS69" s="151"/>
      <c r="AT69" s="151">
        <v>1.5</v>
      </c>
      <c r="AU69" s="151"/>
      <c r="AV69" s="151"/>
      <c r="AW69" s="151">
        <v>1.35</v>
      </c>
      <c r="AX69" s="144"/>
    </row>
    <row r="70" ht="16.15" customHeight="1" spans="1:50">
      <c r="A70" s="165"/>
      <c r="B70" s="148"/>
      <c r="C70" s="153" t="s">
        <v>124</v>
      </c>
      <c r="D70" s="162">
        <f t="shared" si="4"/>
        <v>614</v>
      </c>
      <c r="E70" s="151">
        <v>1</v>
      </c>
      <c r="F70" s="151">
        <v>1</v>
      </c>
      <c r="G70" s="151">
        <v>1</v>
      </c>
      <c r="H70" s="151">
        <v>1</v>
      </c>
      <c r="I70" s="151">
        <v>1</v>
      </c>
      <c r="J70" s="151"/>
      <c r="K70" s="151"/>
      <c r="L70" s="151"/>
      <c r="M70" s="151"/>
      <c r="N70" s="151">
        <v>1.5</v>
      </c>
      <c r="O70" s="151"/>
      <c r="P70" s="151">
        <v>1.5</v>
      </c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>
        <v>1.35</v>
      </c>
      <c r="AG70" s="151"/>
      <c r="AH70" s="151"/>
      <c r="AI70" s="151"/>
      <c r="AJ70" s="151">
        <v>1.35</v>
      </c>
      <c r="AK70" s="151">
        <v>1.35</v>
      </c>
      <c r="AL70" s="151">
        <v>1.35</v>
      </c>
      <c r="AM70" s="151"/>
      <c r="AN70" s="151"/>
      <c r="AO70" s="151"/>
      <c r="AP70" s="151"/>
      <c r="AQ70" s="151"/>
      <c r="AR70" s="151"/>
      <c r="AS70" s="151"/>
      <c r="AT70" s="151"/>
      <c r="AU70" s="151">
        <v>1.5</v>
      </c>
      <c r="AV70" s="151"/>
      <c r="AW70" s="151">
        <v>1.35</v>
      </c>
      <c r="AX70" s="144"/>
    </row>
    <row r="72" ht="30" customHeight="1" spans="1:49">
      <c r="A72" s="166" t="s">
        <v>111</v>
      </c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166"/>
      <c r="AW72" s="166"/>
    </row>
    <row r="73" spans="1:9">
      <c r="A73" s="167"/>
      <c r="B73" s="167"/>
      <c r="C73" s="167"/>
      <c r="D73" s="167"/>
      <c r="E73" s="167"/>
      <c r="F73" s="167"/>
      <c r="G73" s="167"/>
      <c r="H73" s="167"/>
      <c r="I73" s="167"/>
    </row>
  </sheetData>
  <mergeCells count="26">
    <mergeCell ref="J1:M1"/>
    <mergeCell ref="J2:M2"/>
    <mergeCell ref="J3:M3"/>
    <mergeCell ref="J4:M4"/>
    <mergeCell ref="A72:AW72"/>
    <mergeCell ref="A15:A26"/>
    <mergeCell ref="A27:A30"/>
    <mergeCell ref="A31:A42"/>
    <mergeCell ref="A43:A54"/>
    <mergeCell ref="A55:A62"/>
    <mergeCell ref="A63:A70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A1:D3"/>
  </mergeCells>
  <pageMargins left="0.708333333333333" right="0.708333333333333" top="0.747916666666667" bottom="0.747916666666667" header="0.314583333333333" footer="0.314583333333333"/>
  <pageSetup paperSize="9" scale="3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239"/>
  <sheetViews>
    <sheetView view="pageBreakPreview" zoomScaleNormal="70" zoomScaleSheetLayoutView="100" topLeftCell="A6" workbookViewId="0">
      <selection activeCell="B17" sqref="B17"/>
    </sheetView>
  </sheetViews>
  <sheetFormatPr defaultColWidth="9" defaultRowHeight="13.5"/>
  <cols>
    <col min="1" max="1" width="11.2833333333333" customWidth="1"/>
    <col min="2" max="2" width="10.7083333333333" customWidth="1"/>
    <col min="3" max="3" width="13.5666666666667" customWidth="1"/>
    <col min="4" max="4" width="10.425" customWidth="1"/>
    <col min="7" max="7" width="11.5666666666667" customWidth="1"/>
    <col min="8" max="8" width="9.28333333333333" customWidth="1"/>
    <col min="9" max="9" width="9.425" customWidth="1"/>
    <col min="12" max="12" width="6.28333333333333" hidden="1" customWidth="1"/>
    <col min="13" max="13" width="8.28333333333333" hidden="1" customWidth="1"/>
    <col min="16" max="17" width="9" hidden="1" customWidth="1"/>
  </cols>
  <sheetData>
    <row r="1" ht="15" spans="1:24">
      <c r="A1" s="1" t="s">
        <v>0</v>
      </c>
      <c r="B1" s="1"/>
      <c r="C1" s="1"/>
      <c r="D1" s="1"/>
      <c r="E1" s="1"/>
      <c r="F1" s="2"/>
      <c r="G1" s="2"/>
      <c r="H1" s="3"/>
      <c r="I1" s="72" t="s">
        <v>1</v>
      </c>
      <c r="J1" s="17"/>
      <c r="K1" s="73">
        <f ca="1">NOW()</f>
        <v>43268.7377546296</v>
      </c>
      <c r="L1" s="73"/>
      <c r="M1" s="73"/>
      <c r="N1" s="73"/>
      <c r="O1" s="73"/>
      <c r="P1" s="73"/>
      <c r="Q1" s="109"/>
      <c r="R1" s="77"/>
      <c r="S1" s="77"/>
      <c r="T1" s="77"/>
      <c r="U1" s="43"/>
      <c r="V1" s="77"/>
      <c r="W1" s="109"/>
      <c r="X1" s="43"/>
    </row>
    <row r="2" ht="15" spans="1:24">
      <c r="A2" s="1"/>
      <c r="B2" s="1"/>
      <c r="C2" s="1"/>
      <c r="D2" s="1"/>
      <c r="E2" s="1"/>
      <c r="F2" s="2"/>
      <c r="G2" s="2"/>
      <c r="H2" s="3"/>
      <c r="I2" s="72" t="s">
        <v>2</v>
      </c>
      <c r="J2" s="17"/>
      <c r="K2" s="73">
        <f ca="1">NOW()</f>
        <v>43268.7377546296</v>
      </c>
      <c r="L2" s="73"/>
      <c r="M2" s="73"/>
      <c r="N2" s="73"/>
      <c r="O2" s="73"/>
      <c r="P2" s="73"/>
      <c r="Q2" s="109"/>
      <c r="R2" s="77"/>
      <c r="S2" s="77"/>
      <c r="T2" s="77"/>
      <c r="U2" s="43"/>
      <c r="V2" s="77"/>
      <c r="W2" s="109"/>
      <c r="X2" s="14"/>
    </row>
    <row r="3" ht="15" spans="1:24">
      <c r="A3" s="4"/>
      <c r="B3" s="4"/>
      <c r="C3" s="4"/>
      <c r="D3" s="4"/>
      <c r="E3" s="4"/>
      <c r="F3" s="5"/>
      <c r="G3" s="6" t="s">
        <v>3</v>
      </c>
      <c r="H3" s="7"/>
      <c r="I3" s="74" t="s">
        <v>4</v>
      </c>
      <c r="J3" s="17"/>
      <c r="K3" s="75" t="s">
        <v>5</v>
      </c>
      <c r="L3" s="75"/>
      <c r="M3" s="75"/>
      <c r="N3" s="75"/>
      <c r="O3" s="75"/>
      <c r="P3" s="75"/>
      <c r="Q3" s="79"/>
      <c r="R3" s="77"/>
      <c r="S3" s="77"/>
      <c r="T3" s="77"/>
      <c r="U3" s="43"/>
      <c r="V3" s="78"/>
      <c r="W3" s="79"/>
      <c r="X3" s="14"/>
    </row>
    <row r="4" ht="15.75" spans="1:24">
      <c r="A4" s="8" t="s">
        <v>6</v>
      </c>
      <c r="B4" s="9"/>
      <c r="C4" s="9" t="s">
        <v>7</v>
      </c>
      <c r="D4" s="10"/>
      <c r="E4" s="10"/>
      <c r="F4" s="10"/>
      <c r="G4" s="10"/>
      <c r="H4" s="11"/>
      <c r="I4" s="76" t="s">
        <v>8</v>
      </c>
      <c r="J4" s="10"/>
      <c r="K4" s="75" t="s">
        <v>9</v>
      </c>
      <c r="L4" s="75"/>
      <c r="M4" s="75"/>
      <c r="N4" s="75"/>
      <c r="O4" s="75"/>
      <c r="P4" s="75"/>
      <c r="Q4" s="79"/>
      <c r="R4" s="77"/>
      <c r="S4" s="77"/>
      <c r="T4" s="77"/>
      <c r="U4" s="14"/>
      <c r="V4" s="78"/>
      <c r="W4" s="79"/>
      <c r="X4" s="14"/>
    </row>
    <row r="5" ht="15.75" spans="1:24">
      <c r="A5" s="12"/>
      <c r="B5" s="13"/>
      <c r="C5" s="14"/>
      <c r="D5" s="14"/>
      <c r="E5" s="14"/>
      <c r="F5" s="14"/>
      <c r="G5" s="14"/>
      <c r="H5" s="15"/>
      <c r="I5" s="77"/>
      <c r="J5" s="14"/>
      <c r="K5" s="78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14"/>
      <c r="X5" s="14"/>
    </row>
    <row r="6" ht="14.25" spans="1:24">
      <c r="A6" s="16" t="s">
        <v>10</v>
      </c>
      <c r="B6" s="17"/>
      <c r="C6" s="17"/>
      <c r="D6" s="17"/>
      <c r="E6" s="17"/>
      <c r="F6" s="17"/>
      <c r="G6" s="14"/>
      <c r="H6" s="15"/>
      <c r="I6" s="77"/>
      <c r="J6" s="14"/>
      <c r="K6" s="78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14"/>
      <c r="X6" s="14"/>
    </row>
    <row r="7" ht="15" spans="1:24">
      <c r="A7" s="17"/>
      <c r="B7" s="18" t="s">
        <v>11</v>
      </c>
      <c r="C7" s="18" t="s">
        <v>12</v>
      </c>
      <c r="D7" s="19" t="s">
        <v>13</v>
      </c>
      <c r="E7" s="20" t="s">
        <v>14</v>
      </c>
      <c r="F7" s="21" t="s">
        <v>135</v>
      </c>
      <c r="G7" s="21" t="s">
        <v>136</v>
      </c>
      <c r="H7" s="17"/>
      <c r="I7" s="21" t="s">
        <v>11</v>
      </c>
      <c r="J7" s="21" t="s">
        <v>12</v>
      </c>
      <c r="K7" s="19" t="s">
        <v>13</v>
      </c>
      <c r="N7" s="20" t="s">
        <v>14</v>
      </c>
      <c r="O7" s="21" t="s">
        <v>135</v>
      </c>
      <c r="P7" s="21" t="s">
        <v>136</v>
      </c>
      <c r="U7" s="17"/>
      <c r="V7" s="17"/>
      <c r="W7" s="79"/>
      <c r="X7" s="79"/>
    </row>
    <row r="8" ht="15" spans="1:24">
      <c r="A8" s="22" t="s">
        <v>15</v>
      </c>
      <c r="B8" s="18" t="s">
        <v>16</v>
      </c>
      <c r="C8" s="18" t="s">
        <v>16</v>
      </c>
      <c r="D8" s="21" t="s">
        <v>17</v>
      </c>
      <c r="E8" s="21" t="s">
        <v>18</v>
      </c>
      <c r="F8" s="18"/>
      <c r="G8" s="18"/>
      <c r="H8" s="22" t="s">
        <v>19</v>
      </c>
      <c r="I8" s="21" t="s">
        <v>16</v>
      </c>
      <c r="J8" s="21" t="s">
        <v>16</v>
      </c>
      <c r="K8" s="21" t="s">
        <v>17</v>
      </c>
      <c r="N8" s="21" t="s">
        <v>18</v>
      </c>
      <c r="O8" s="21"/>
      <c r="P8" s="21"/>
      <c r="U8" s="17"/>
      <c r="V8" s="17"/>
      <c r="W8" s="79"/>
      <c r="X8" s="79"/>
    </row>
    <row r="9" ht="14.25" spans="1:24">
      <c r="A9" s="19" t="s">
        <v>20</v>
      </c>
      <c r="B9" s="23">
        <v>105.5</v>
      </c>
      <c r="C9" s="24">
        <v>100.1</v>
      </c>
      <c r="D9" s="23">
        <v>19</v>
      </c>
      <c r="E9" s="23">
        <v>30</v>
      </c>
      <c r="F9" s="25">
        <f>(1-SIN(RADIANS(E9)))/(1+SIN(RADIANS(E9)))</f>
        <v>0.333333333333333</v>
      </c>
      <c r="G9" s="26">
        <f>1-SIN(RADIANS(E9))</f>
        <v>0.5</v>
      </c>
      <c r="H9" s="19" t="s">
        <v>20</v>
      </c>
      <c r="I9" s="23">
        <v>105.5</v>
      </c>
      <c r="J9" s="24">
        <v>100.1</v>
      </c>
      <c r="K9" s="23">
        <v>19</v>
      </c>
      <c r="N9" s="23">
        <v>30</v>
      </c>
      <c r="O9" s="25">
        <f>(1-SIN(RADIANS(N9)))/(1+SIN(RADIANS(N9)))</f>
        <v>0.333333333333333</v>
      </c>
      <c r="P9" s="26">
        <f>1-SIN(RADIANS(N9))</f>
        <v>0.5</v>
      </c>
      <c r="U9" s="17"/>
      <c r="V9" s="17"/>
      <c r="W9" s="79"/>
      <c r="X9" s="79"/>
    </row>
    <row r="10" ht="14.25" hidden="1" spans="1:24">
      <c r="A10" s="19" t="s">
        <v>21</v>
      </c>
      <c r="B10" s="23">
        <v>101.82</v>
      </c>
      <c r="C10" s="24">
        <f t="shared" ref="C10:C11" si="0">B11</f>
        <v>100.82</v>
      </c>
      <c r="D10" s="23">
        <v>19</v>
      </c>
      <c r="E10" s="23">
        <v>22</v>
      </c>
      <c r="F10" s="25">
        <f t="shared" ref="F10:F11" si="1">(1-SIN(RADIANS(E10)))/(1+SIN(RADIANS(E10)))</f>
        <v>0.45496173929297</v>
      </c>
      <c r="G10" s="26">
        <f t="shared" ref="G10:G11" si="2">1-SIN(RADIANS(E10))</f>
        <v>0.625393406584088</v>
      </c>
      <c r="H10" s="19" t="s">
        <v>21</v>
      </c>
      <c r="I10" s="23">
        <v>101.82</v>
      </c>
      <c r="J10" s="24">
        <f t="shared" ref="J10:J11" si="3">I11</f>
        <v>100.82</v>
      </c>
      <c r="K10" s="23">
        <v>19</v>
      </c>
      <c r="L10" s="23">
        <v>22</v>
      </c>
      <c r="M10" s="23"/>
      <c r="N10" s="23"/>
      <c r="O10" s="23"/>
      <c r="P10" s="23"/>
      <c r="Q10" s="25">
        <f t="shared" ref="Q10:Q11" si="4">(1-SIN(RADIANS(L10)))/(1+SIN(RADIANS(L10)))</f>
        <v>0.45496173929297</v>
      </c>
      <c r="R10" s="26">
        <f t="shared" ref="R10:R11" si="5">1-SIN(RADIANS(L10))</f>
        <v>0.625393406584088</v>
      </c>
      <c r="S10" s="26"/>
      <c r="T10" s="26"/>
      <c r="U10" s="17"/>
      <c r="V10" s="17"/>
      <c r="W10" s="79"/>
      <c r="X10" s="79"/>
    </row>
    <row r="11" ht="14.25" hidden="1" spans="1:24">
      <c r="A11" s="19" t="s">
        <v>22</v>
      </c>
      <c r="B11" s="23">
        <v>100.82</v>
      </c>
      <c r="C11" s="24">
        <f t="shared" si="0"/>
        <v>98.82</v>
      </c>
      <c r="D11" s="23">
        <v>20</v>
      </c>
      <c r="E11" s="23">
        <v>17</v>
      </c>
      <c r="F11" s="25">
        <f t="shared" si="1"/>
        <v>0.547542392557315</v>
      </c>
      <c r="G11" s="26">
        <f t="shared" si="2"/>
        <v>0.707628295277263</v>
      </c>
      <c r="H11" s="19" t="s">
        <v>22</v>
      </c>
      <c r="I11" s="23">
        <v>100.82</v>
      </c>
      <c r="J11" s="24">
        <f t="shared" si="3"/>
        <v>98.82</v>
      </c>
      <c r="K11" s="23">
        <v>20</v>
      </c>
      <c r="L11" s="23">
        <v>17</v>
      </c>
      <c r="M11" s="23"/>
      <c r="N11" s="23"/>
      <c r="O11" s="23"/>
      <c r="P11" s="23"/>
      <c r="Q11" s="25">
        <f t="shared" si="4"/>
        <v>0.547542392557315</v>
      </c>
      <c r="R11" s="26">
        <f t="shared" si="5"/>
        <v>0.707628295277263</v>
      </c>
      <c r="S11" s="26"/>
      <c r="T11" s="26"/>
      <c r="U11" s="17"/>
      <c r="V11" s="17"/>
      <c r="W11" s="79"/>
      <c r="X11" s="79"/>
    </row>
    <row r="12" ht="14.25" hidden="1" spans="1:24">
      <c r="A12" s="19"/>
      <c r="B12" s="23">
        <v>98.82</v>
      </c>
      <c r="C12" s="24"/>
      <c r="D12" s="23"/>
      <c r="E12" s="23"/>
      <c r="F12" s="25"/>
      <c r="G12" s="26"/>
      <c r="H12" s="19"/>
      <c r="I12" s="23">
        <v>98.82</v>
      </c>
      <c r="J12" s="24"/>
      <c r="K12" s="23"/>
      <c r="L12" s="23"/>
      <c r="M12" s="23"/>
      <c r="N12" s="23"/>
      <c r="O12" s="23"/>
      <c r="P12" s="23"/>
      <c r="Q12" s="25"/>
      <c r="R12" s="26"/>
      <c r="S12" s="26"/>
      <c r="T12" s="26"/>
      <c r="U12" s="17"/>
      <c r="V12" s="17"/>
      <c r="W12" s="79"/>
      <c r="X12" s="79"/>
    </row>
    <row r="13" ht="15" spans="1:24">
      <c r="A13" s="15"/>
      <c r="B13" s="12"/>
      <c r="C13" s="13"/>
      <c r="D13" s="14"/>
      <c r="E13" s="14"/>
      <c r="F13" s="14"/>
      <c r="G13" s="14"/>
      <c r="H13" s="14"/>
      <c r="I13" s="15"/>
      <c r="J13" s="77"/>
      <c r="K13" s="14"/>
      <c r="L13" s="78"/>
      <c r="M13" s="78"/>
      <c r="N13" s="78"/>
      <c r="O13" s="78"/>
      <c r="P13" s="78"/>
      <c r="Q13" s="78"/>
      <c r="R13" s="78"/>
      <c r="S13" s="78"/>
      <c r="T13" s="78"/>
      <c r="U13" s="79"/>
      <c r="V13" s="79"/>
      <c r="W13" s="79"/>
      <c r="X13" s="14"/>
    </row>
    <row r="14" ht="15" customHeight="1" spans="1:24">
      <c r="A14" s="18"/>
      <c r="B14" s="19" t="s">
        <v>23</v>
      </c>
      <c r="C14" s="27" t="s">
        <v>24</v>
      </c>
      <c r="D14" s="27" t="s">
        <v>25</v>
      </c>
      <c r="E14" s="21"/>
      <c r="F14" s="21"/>
      <c r="G14" s="21"/>
      <c r="H14" s="17"/>
      <c r="I14" s="18"/>
      <c r="J14" s="80"/>
      <c r="K14" s="21"/>
      <c r="L14" s="17"/>
      <c r="M14" s="17"/>
      <c r="N14" s="17"/>
      <c r="O14" s="17"/>
      <c r="P14" s="17"/>
      <c r="Q14" s="43"/>
      <c r="R14" s="43"/>
      <c r="S14" s="43"/>
      <c r="T14" s="43"/>
      <c r="U14" s="17"/>
      <c r="V14" s="17"/>
      <c r="W14" s="17"/>
      <c r="X14" s="17"/>
    </row>
    <row r="15" ht="14.25" spans="1:24">
      <c r="A15" s="18"/>
      <c r="B15" s="19"/>
      <c r="C15" s="27"/>
      <c r="D15" s="27"/>
      <c r="E15" s="21"/>
      <c r="F15" s="21"/>
      <c r="G15" s="21"/>
      <c r="H15" s="17"/>
      <c r="I15" s="18"/>
      <c r="J15" s="80"/>
      <c r="K15" s="21"/>
      <c r="L15" s="17"/>
      <c r="M15" s="17"/>
      <c r="N15" s="17"/>
      <c r="O15" s="17"/>
      <c r="P15" s="17"/>
      <c r="Q15" s="43"/>
      <c r="R15" s="43"/>
      <c r="S15" s="43"/>
      <c r="T15" s="43"/>
      <c r="U15" s="17"/>
      <c r="V15" s="17"/>
      <c r="W15" s="17"/>
      <c r="X15" s="17"/>
    </row>
    <row r="16" ht="14.25" spans="1:24">
      <c r="A16" s="18" t="s">
        <v>26</v>
      </c>
      <c r="B16" s="28">
        <v>-1.5</v>
      </c>
      <c r="C16" s="29">
        <f t="shared" ref="C16:C17" si="6">B16-D16/2</f>
        <v>-1.8</v>
      </c>
      <c r="D16" s="30">
        <v>0.6</v>
      </c>
      <c r="E16" s="30"/>
      <c r="F16" s="21"/>
      <c r="G16" s="30"/>
      <c r="H16" s="17"/>
      <c r="I16" s="18"/>
      <c r="J16" s="17"/>
      <c r="K16" s="17"/>
      <c r="L16" s="17"/>
      <c r="M16" s="17"/>
      <c r="N16" s="17"/>
      <c r="O16" s="17"/>
      <c r="P16" s="17"/>
      <c r="Q16" s="43"/>
      <c r="R16" s="43"/>
      <c r="S16" s="43"/>
      <c r="T16" s="43"/>
      <c r="U16" s="17"/>
      <c r="V16" s="17"/>
      <c r="W16" s="17"/>
      <c r="X16" s="17"/>
    </row>
    <row r="17" ht="14.25" spans="1:24">
      <c r="A17" s="18" t="s">
        <v>27</v>
      </c>
      <c r="B17" s="28">
        <v>-4.8</v>
      </c>
      <c r="C17" s="29">
        <f t="shared" si="6"/>
        <v>-5.1</v>
      </c>
      <c r="D17" s="31">
        <v>0.6</v>
      </c>
      <c r="E17" s="26"/>
      <c r="F17" s="32"/>
      <c r="G17" s="26"/>
      <c r="H17" s="17"/>
      <c r="I17" s="81"/>
      <c r="J17" s="18"/>
      <c r="K17" s="31"/>
      <c r="L17" s="17"/>
      <c r="M17" s="17"/>
      <c r="N17" s="17"/>
      <c r="O17" s="17"/>
      <c r="P17" s="17"/>
      <c r="Q17" s="43"/>
      <c r="R17" s="43"/>
      <c r="S17" s="43"/>
      <c r="T17" s="43"/>
      <c r="U17" s="17"/>
      <c r="V17" s="17"/>
      <c r="W17" s="17"/>
      <c r="X17" s="17"/>
    </row>
    <row r="18" ht="14.25" spans="1:24">
      <c r="A18" s="21"/>
      <c r="B18" s="30"/>
      <c r="C18" s="26"/>
      <c r="D18" s="26"/>
      <c r="E18" s="26"/>
      <c r="F18" s="32"/>
      <c r="G18" s="26"/>
      <c r="H18" s="18"/>
      <c r="I18" s="81"/>
      <c r="J18" s="17"/>
      <c r="K18" s="17"/>
      <c r="L18" s="17"/>
      <c r="M18" s="17"/>
      <c r="N18" s="17"/>
      <c r="O18" s="17"/>
      <c r="P18" s="17"/>
      <c r="Q18" s="43"/>
      <c r="R18" s="43"/>
      <c r="S18" s="43"/>
      <c r="T18" s="43"/>
      <c r="U18" s="17"/>
      <c r="V18" s="17"/>
      <c r="W18" s="17"/>
      <c r="X18" s="17"/>
    </row>
    <row r="19" ht="18.75" spans="1:24">
      <c r="A19" s="33" t="s">
        <v>28</v>
      </c>
      <c r="C19" s="30">
        <v>10</v>
      </c>
      <c r="D19" s="17" t="s">
        <v>17</v>
      </c>
      <c r="E19" s="17"/>
      <c r="F19" s="17"/>
      <c r="G19" s="17"/>
      <c r="H19" s="18"/>
      <c r="I19" s="18"/>
      <c r="J19" s="17"/>
      <c r="K19" s="17"/>
      <c r="L19" s="17"/>
      <c r="M19" s="17"/>
      <c r="N19" s="17"/>
      <c r="O19" s="17"/>
      <c r="P19" s="17"/>
      <c r="Q19" s="43"/>
      <c r="R19" s="43"/>
      <c r="S19" s="43"/>
      <c r="T19" s="43"/>
      <c r="U19" s="17"/>
      <c r="V19" s="17"/>
      <c r="W19" s="17"/>
      <c r="X19" s="17"/>
    </row>
    <row r="20" ht="14.25" spans="1:24">
      <c r="A20" s="33" t="s">
        <v>29</v>
      </c>
      <c r="C20" s="30">
        <v>25</v>
      </c>
      <c r="D20" s="17" t="s">
        <v>30</v>
      </c>
      <c r="E20" s="17"/>
      <c r="F20" s="17"/>
      <c r="G20" s="17"/>
      <c r="H20" s="18"/>
      <c r="I20" s="18"/>
      <c r="J20" s="17"/>
      <c r="K20" s="17"/>
      <c r="L20" s="17"/>
      <c r="M20" s="17"/>
      <c r="N20" s="17"/>
      <c r="O20" s="17"/>
      <c r="P20" s="17"/>
      <c r="Q20" s="43"/>
      <c r="R20" s="43"/>
      <c r="S20" s="43"/>
      <c r="T20" s="43"/>
      <c r="U20" s="17"/>
      <c r="V20" s="17"/>
      <c r="W20" s="17"/>
      <c r="X20" s="17"/>
    </row>
    <row r="21" ht="14.25" spans="1:24">
      <c r="A21" s="33"/>
      <c r="B21" s="30"/>
      <c r="C21" s="17"/>
      <c r="D21" s="17"/>
      <c r="E21" s="17"/>
      <c r="F21" s="17"/>
      <c r="G21" s="17"/>
      <c r="H21" s="18"/>
      <c r="I21" s="18"/>
      <c r="J21" s="17"/>
      <c r="K21" s="17"/>
      <c r="L21" s="17"/>
      <c r="M21" s="17"/>
      <c r="N21" s="17"/>
      <c r="O21" s="17"/>
      <c r="P21" s="17"/>
      <c r="Q21" s="43"/>
      <c r="R21" s="43"/>
      <c r="S21" s="43"/>
      <c r="T21" s="43"/>
      <c r="U21" s="17"/>
      <c r="V21" s="17"/>
      <c r="W21" s="17"/>
      <c r="X21" s="17"/>
    </row>
    <row r="22" ht="14.25" spans="1:24">
      <c r="A22" s="33" t="s">
        <v>31</v>
      </c>
      <c r="C22" s="34" t="s">
        <v>32</v>
      </c>
      <c r="D22" s="34"/>
      <c r="E22" s="21" t="s">
        <v>33</v>
      </c>
      <c r="F22" s="21"/>
      <c r="G22" s="17"/>
      <c r="H22" s="18"/>
      <c r="Q22" s="43"/>
      <c r="R22" s="43"/>
      <c r="S22" s="43"/>
      <c r="T22" s="43"/>
      <c r="U22" s="17"/>
      <c r="V22" s="17"/>
      <c r="W22" s="17"/>
      <c r="X22" s="17"/>
    </row>
    <row r="23" ht="18.75" spans="1:24">
      <c r="A23" s="35"/>
      <c r="C23" s="34" t="s">
        <v>34</v>
      </c>
      <c r="D23" s="21" t="s">
        <v>35</v>
      </c>
      <c r="E23" s="34" t="s">
        <v>36</v>
      </c>
      <c r="F23" s="21" t="s">
        <v>37</v>
      </c>
      <c r="G23" s="17"/>
      <c r="H23" s="18"/>
      <c r="Q23" s="43"/>
      <c r="R23" s="43"/>
      <c r="S23" s="43"/>
      <c r="T23" s="43"/>
      <c r="U23" s="17"/>
      <c r="V23" s="17"/>
      <c r="W23" s="17"/>
      <c r="X23" s="17"/>
    </row>
    <row r="24" ht="14.25" spans="1:24">
      <c r="A24" s="33" t="s">
        <v>38</v>
      </c>
      <c r="C24" s="34">
        <v>300</v>
      </c>
      <c r="D24" s="18">
        <v>1.25</v>
      </c>
      <c r="E24" s="34">
        <v>9</v>
      </c>
      <c r="F24" s="18">
        <v>0.61</v>
      </c>
      <c r="G24" s="17"/>
      <c r="H24" s="18"/>
      <c r="Q24" s="43"/>
      <c r="R24" s="43"/>
      <c r="S24" s="43"/>
      <c r="T24" s="43"/>
      <c r="U24" s="17"/>
      <c r="V24" s="17"/>
      <c r="W24" s="17"/>
      <c r="X24" s="17"/>
    </row>
    <row r="25" ht="14.25" spans="1:24">
      <c r="A25" s="17"/>
      <c r="B25" s="30"/>
      <c r="C25" s="17"/>
      <c r="D25" s="30"/>
      <c r="F25" s="17"/>
      <c r="G25" s="17"/>
      <c r="H25" s="18"/>
      <c r="I25" s="18"/>
      <c r="J25" s="17"/>
      <c r="K25" s="17"/>
      <c r="L25" s="17"/>
      <c r="M25" s="17"/>
      <c r="N25" s="17"/>
      <c r="O25" s="17"/>
      <c r="P25" s="17"/>
      <c r="Q25" s="43"/>
      <c r="R25" s="43"/>
      <c r="S25" s="43"/>
      <c r="T25" s="43"/>
      <c r="U25" s="17"/>
      <c r="V25" s="17"/>
      <c r="W25" s="17"/>
      <c r="X25" s="17"/>
    </row>
    <row r="26" ht="14.25" spans="1:24">
      <c r="A26" s="17"/>
      <c r="B26" s="17"/>
      <c r="C26" s="17"/>
      <c r="D26" s="17"/>
      <c r="E26" s="17"/>
      <c r="F26" s="18"/>
      <c r="G26" s="18"/>
      <c r="H26" s="17"/>
      <c r="I26" s="17"/>
      <c r="J26" s="17"/>
      <c r="K26" s="17"/>
      <c r="L26" s="17"/>
      <c r="M26" s="17"/>
      <c r="N26" s="17"/>
      <c r="O26" s="17"/>
      <c r="P26" s="17"/>
      <c r="Q26" s="43"/>
      <c r="R26" s="43"/>
      <c r="S26" s="43"/>
      <c r="T26" s="43"/>
      <c r="U26" s="17"/>
      <c r="V26" s="17"/>
      <c r="W26" s="17"/>
      <c r="X26" s="17"/>
    </row>
    <row r="27" ht="14.25" spans="1:24">
      <c r="A27" s="17"/>
      <c r="B27" s="17"/>
      <c r="C27" s="17"/>
      <c r="D27" s="17"/>
      <c r="E27" s="17"/>
      <c r="F27" s="18"/>
      <c r="G27" s="18"/>
      <c r="H27" s="17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</row>
    <row r="28" ht="15" customHeight="1" spans="1:26">
      <c r="A28" s="36"/>
      <c r="B28" s="37"/>
      <c r="C28" s="38"/>
      <c r="D28" s="39"/>
      <c r="E28" s="39"/>
      <c r="F28" s="39"/>
      <c r="G28" s="39"/>
      <c r="H28" s="40"/>
      <c r="I28" s="40"/>
      <c r="J28" s="83"/>
      <c r="K28" s="84" t="s">
        <v>137</v>
      </c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" customHeight="1" spans="1:26">
      <c r="A29" s="41"/>
      <c r="B29" s="42"/>
      <c r="C29" s="43"/>
      <c r="D29" s="43"/>
      <c r="E29" s="43"/>
      <c r="F29" s="43"/>
      <c r="G29" s="43"/>
      <c r="H29" s="44"/>
      <c r="I29" s="44"/>
      <c r="J29" s="43"/>
      <c r="K29" s="84" t="s">
        <v>138</v>
      </c>
      <c r="L29" s="84"/>
      <c r="M29" s="84"/>
      <c r="N29" s="84"/>
      <c r="O29" s="84"/>
      <c r="P29" s="84"/>
      <c r="Q29" s="84"/>
      <c r="R29" s="84"/>
      <c r="S29" s="84"/>
      <c r="T29" s="84"/>
      <c r="U29" s="85" t="s">
        <v>118</v>
      </c>
      <c r="V29" s="85"/>
      <c r="W29" s="85"/>
      <c r="X29" s="85"/>
      <c r="Y29" s="85"/>
      <c r="Z29" s="85"/>
    </row>
    <row r="30" ht="30" customHeight="1" spans="1:26">
      <c r="A30" s="41"/>
      <c r="B30" s="45"/>
      <c r="C30" s="43"/>
      <c r="D30" s="43"/>
      <c r="E30" s="46" t="s">
        <v>139</v>
      </c>
      <c r="F30" s="43"/>
      <c r="G30" s="43"/>
      <c r="H30" s="44"/>
      <c r="I30" s="44"/>
      <c r="J30" s="43"/>
      <c r="K30" s="85" t="s">
        <v>140</v>
      </c>
      <c r="L30" s="85"/>
      <c r="M30" s="85"/>
      <c r="N30" s="85"/>
      <c r="O30" s="85" t="s">
        <v>141</v>
      </c>
      <c r="P30" s="84"/>
      <c r="Q30" s="84"/>
      <c r="R30" s="84"/>
      <c r="S30" s="85" t="s">
        <v>142</v>
      </c>
      <c r="T30" s="84"/>
      <c r="U30" s="85" t="s">
        <v>143</v>
      </c>
      <c r="V30" s="84"/>
      <c r="W30" s="85" t="s">
        <v>141</v>
      </c>
      <c r="X30" s="84"/>
      <c r="Y30" s="85" t="s">
        <v>142</v>
      </c>
      <c r="Z30" s="84"/>
    </row>
    <row r="31" ht="14.25" spans="1:26">
      <c r="A31" s="41"/>
      <c r="B31" s="47"/>
      <c r="C31" s="48"/>
      <c r="D31" s="48"/>
      <c r="E31" s="48"/>
      <c r="F31" s="48"/>
      <c r="G31" s="48"/>
      <c r="H31" s="49"/>
      <c r="I31" s="49"/>
      <c r="J31" s="86"/>
      <c r="K31" s="84" t="s">
        <v>121</v>
      </c>
      <c r="L31" s="84" t="s">
        <v>122</v>
      </c>
      <c r="M31" s="84" t="s">
        <v>123</v>
      </c>
      <c r="N31" s="84" t="s">
        <v>124</v>
      </c>
      <c r="O31" s="84" t="s">
        <v>121</v>
      </c>
      <c r="P31" s="84" t="s">
        <v>122</v>
      </c>
      <c r="Q31" s="84" t="s">
        <v>123</v>
      </c>
      <c r="R31" s="84" t="s">
        <v>124</v>
      </c>
      <c r="S31" s="84" t="s">
        <v>121</v>
      </c>
      <c r="T31" s="84" t="s">
        <v>124</v>
      </c>
      <c r="U31" s="84" t="s">
        <v>121</v>
      </c>
      <c r="V31" s="84" t="s">
        <v>124</v>
      </c>
      <c r="W31" s="84" t="s">
        <v>121</v>
      </c>
      <c r="X31" s="84" t="s">
        <v>124</v>
      </c>
      <c r="Y31" s="84" t="s">
        <v>121</v>
      </c>
      <c r="Z31" s="84" t="s">
        <v>124</v>
      </c>
    </row>
    <row r="32" ht="14.25" spans="1:26">
      <c r="A32" s="50"/>
      <c r="B32" s="51" t="s">
        <v>43</v>
      </c>
      <c r="C32" s="39"/>
      <c r="D32" s="39"/>
      <c r="E32" s="39"/>
      <c r="F32" s="39"/>
      <c r="G32" s="39"/>
      <c r="H32" s="40"/>
      <c r="I32" s="40"/>
      <c r="J32" s="39"/>
      <c r="K32" s="84">
        <v>101</v>
      </c>
      <c r="L32" s="84">
        <v>102</v>
      </c>
      <c r="M32" s="84">
        <v>103</v>
      </c>
      <c r="N32" s="84">
        <v>104</v>
      </c>
      <c r="O32" s="84">
        <v>111</v>
      </c>
      <c r="P32" s="84">
        <v>106</v>
      </c>
      <c r="Q32" s="84">
        <v>107</v>
      </c>
      <c r="R32" s="84">
        <v>114</v>
      </c>
      <c r="S32" s="84">
        <v>121</v>
      </c>
      <c r="T32" s="84">
        <v>124</v>
      </c>
      <c r="U32" s="84">
        <v>131</v>
      </c>
      <c r="V32" s="84">
        <v>134</v>
      </c>
      <c r="W32" s="110">
        <v>141</v>
      </c>
      <c r="X32" s="110">
        <v>144</v>
      </c>
      <c r="Y32" s="84">
        <v>151</v>
      </c>
      <c r="Z32" s="84">
        <v>154</v>
      </c>
    </row>
    <row r="33" ht="14.25" spans="1:26">
      <c r="A33" s="52"/>
      <c r="B33" s="53">
        <v>1</v>
      </c>
      <c r="C33" s="38" t="s">
        <v>45</v>
      </c>
      <c r="D33" s="39"/>
      <c r="E33" s="39"/>
      <c r="F33" s="39"/>
      <c r="G33" s="39"/>
      <c r="H33" s="54" t="s">
        <v>46</v>
      </c>
      <c r="I33" s="87">
        <v>25</v>
      </c>
      <c r="J33" s="83" t="s">
        <v>17</v>
      </c>
      <c r="K33" s="88">
        <v>1</v>
      </c>
      <c r="L33" s="88">
        <v>1</v>
      </c>
      <c r="M33" s="88">
        <v>1.35</v>
      </c>
      <c r="N33" s="88">
        <v>1.35</v>
      </c>
      <c r="O33" s="88">
        <v>1</v>
      </c>
      <c r="P33" s="88"/>
      <c r="Q33" s="88">
        <v>1.35</v>
      </c>
      <c r="R33" s="88">
        <v>1.35</v>
      </c>
      <c r="S33" s="88">
        <v>1</v>
      </c>
      <c r="T33" s="88">
        <v>1.35</v>
      </c>
      <c r="U33" s="88">
        <v>1</v>
      </c>
      <c r="V33" s="88">
        <v>1.35</v>
      </c>
      <c r="W33" s="88">
        <v>1</v>
      </c>
      <c r="X33" s="88">
        <v>1.35</v>
      </c>
      <c r="Y33" s="99">
        <v>1</v>
      </c>
      <c r="Z33" s="99">
        <v>1.35</v>
      </c>
    </row>
    <row r="34" ht="14.25" spans="1:26">
      <c r="A34" s="55"/>
      <c r="B34" s="56"/>
      <c r="C34" s="57"/>
      <c r="D34" s="43"/>
      <c r="E34" s="43"/>
      <c r="F34" s="43"/>
      <c r="G34" s="43"/>
      <c r="H34" s="44"/>
      <c r="I34" s="89"/>
      <c r="J34" s="90"/>
      <c r="K34" s="91"/>
      <c r="L34" s="91"/>
      <c r="M34" s="92"/>
      <c r="N34" s="92"/>
      <c r="O34" s="91"/>
      <c r="P34" s="92"/>
      <c r="Q34" s="92"/>
      <c r="R34" s="92"/>
      <c r="S34" s="91"/>
      <c r="T34" s="92"/>
      <c r="U34" s="92"/>
      <c r="V34" s="92"/>
      <c r="W34" s="92"/>
      <c r="X34" s="92"/>
      <c r="Y34" s="91"/>
      <c r="Z34" s="91"/>
    </row>
    <row r="35" ht="14.25" spans="1:26">
      <c r="A35" s="55"/>
      <c r="B35" s="56">
        <v>2</v>
      </c>
      <c r="C35" s="58" t="s">
        <v>47</v>
      </c>
      <c r="D35" s="43"/>
      <c r="E35" s="43"/>
      <c r="F35" s="43"/>
      <c r="G35" s="43"/>
      <c r="H35" s="44" t="s">
        <v>46</v>
      </c>
      <c r="I35" s="89">
        <v>5</v>
      </c>
      <c r="J35" s="90" t="s">
        <v>30</v>
      </c>
      <c r="K35" s="88">
        <v>1</v>
      </c>
      <c r="L35" s="88">
        <v>1</v>
      </c>
      <c r="M35" s="88">
        <v>1.35</v>
      </c>
      <c r="N35" s="88">
        <v>1.35</v>
      </c>
      <c r="O35" s="88">
        <v>1</v>
      </c>
      <c r="P35" s="88"/>
      <c r="Q35" s="88">
        <v>1.35</v>
      </c>
      <c r="R35" s="88">
        <v>1.35</v>
      </c>
      <c r="S35" s="88">
        <v>1</v>
      </c>
      <c r="T35" s="88">
        <v>1.35</v>
      </c>
      <c r="U35" s="88">
        <v>1</v>
      </c>
      <c r="V35" s="88">
        <v>1.35</v>
      </c>
      <c r="W35" s="88">
        <v>1</v>
      </c>
      <c r="X35" s="88">
        <v>1.35</v>
      </c>
      <c r="Y35" s="100">
        <v>1</v>
      </c>
      <c r="Z35" s="100">
        <v>1.35</v>
      </c>
    </row>
    <row r="36" ht="14.25" spans="1:26">
      <c r="A36" s="55"/>
      <c r="B36" s="56"/>
      <c r="C36" s="58"/>
      <c r="D36" s="43"/>
      <c r="E36" s="43"/>
      <c r="F36" s="43"/>
      <c r="G36" s="43"/>
      <c r="H36" s="44"/>
      <c r="I36" s="93"/>
      <c r="J36" s="71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111"/>
      <c r="Z36" s="111"/>
    </row>
    <row r="37" ht="14.25" spans="1:26">
      <c r="A37" s="55"/>
      <c r="B37" s="56">
        <v>3</v>
      </c>
      <c r="C37" s="58" t="s">
        <v>48</v>
      </c>
      <c r="D37" s="43"/>
      <c r="E37" s="43"/>
      <c r="F37" s="43"/>
      <c r="G37" s="43"/>
      <c r="H37" s="44" t="s">
        <v>46</v>
      </c>
      <c r="I37" s="93">
        <f>(D9)*-B16</f>
        <v>28.5</v>
      </c>
      <c r="J37" s="90" t="s">
        <v>30</v>
      </c>
      <c r="K37" s="94">
        <v>1</v>
      </c>
      <c r="L37" s="94">
        <v>1</v>
      </c>
      <c r="M37" s="94">
        <v>1.35</v>
      </c>
      <c r="N37" s="94">
        <v>1.35</v>
      </c>
      <c r="O37" s="94">
        <v>1</v>
      </c>
      <c r="P37" s="94"/>
      <c r="Q37" s="94">
        <v>1.35</v>
      </c>
      <c r="R37" s="94">
        <v>1.35</v>
      </c>
      <c r="S37" s="94">
        <v>1</v>
      </c>
      <c r="T37" s="94">
        <v>1.35</v>
      </c>
      <c r="U37" s="94">
        <v>1</v>
      </c>
      <c r="V37" s="94">
        <v>1.35</v>
      </c>
      <c r="W37" s="94">
        <v>1</v>
      </c>
      <c r="X37" s="94">
        <v>1.35</v>
      </c>
      <c r="Y37" s="107">
        <v>1</v>
      </c>
      <c r="Z37" s="107">
        <v>1.35</v>
      </c>
    </row>
    <row r="38" ht="14.25" spans="1:26">
      <c r="A38" s="55"/>
      <c r="B38" s="56"/>
      <c r="C38" s="58"/>
      <c r="D38" s="43"/>
      <c r="E38" s="43"/>
      <c r="F38" s="43"/>
      <c r="G38" s="43"/>
      <c r="H38" s="44"/>
      <c r="I38" s="93"/>
      <c r="J38" s="9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100"/>
      <c r="Z38" s="100"/>
    </row>
    <row r="39" ht="14.25" spans="1:26">
      <c r="A39" s="55"/>
      <c r="B39" s="56">
        <v>4</v>
      </c>
      <c r="C39" s="58" t="s">
        <v>49</v>
      </c>
      <c r="D39" s="43"/>
      <c r="E39" s="43"/>
      <c r="F39" s="43"/>
      <c r="G39" s="43"/>
      <c r="H39" s="44" t="s">
        <v>46</v>
      </c>
      <c r="I39" s="93">
        <f>25*0.05</f>
        <v>1.25</v>
      </c>
      <c r="J39" s="90" t="s">
        <v>30</v>
      </c>
      <c r="K39" s="88">
        <v>1</v>
      </c>
      <c r="L39" s="88">
        <v>1</v>
      </c>
      <c r="M39" s="71">
        <v>1.35</v>
      </c>
      <c r="N39" s="71">
        <v>1.35</v>
      </c>
      <c r="O39" s="88">
        <v>1</v>
      </c>
      <c r="P39" s="71"/>
      <c r="Q39" s="71">
        <v>1.35</v>
      </c>
      <c r="R39" s="71">
        <v>1.35</v>
      </c>
      <c r="S39" s="88">
        <v>1</v>
      </c>
      <c r="T39" s="71">
        <v>1.35</v>
      </c>
      <c r="U39" s="88">
        <v>1</v>
      </c>
      <c r="V39" s="71">
        <v>1.35</v>
      </c>
      <c r="W39" s="88">
        <v>1</v>
      </c>
      <c r="X39" s="71">
        <v>1.35</v>
      </c>
      <c r="Y39" s="100">
        <v>1</v>
      </c>
      <c r="Z39" s="112">
        <v>1.35</v>
      </c>
    </row>
    <row r="40" ht="14.25" spans="1:26">
      <c r="A40" s="55"/>
      <c r="B40" s="56"/>
      <c r="C40" s="58"/>
      <c r="D40" s="43"/>
      <c r="E40" s="43"/>
      <c r="F40" s="43"/>
      <c r="G40" s="43"/>
      <c r="H40" s="44"/>
      <c r="I40" s="93"/>
      <c r="J40" s="9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100"/>
      <c r="Z40" s="100"/>
    </row>
    <row r="41" ht="14.25" spans="1:26">
      <c r="A41" s="55"/>
      <c r="B41" s="56">
        <v>5</v>
      </c>
      <c r="C41" s="58" t="s">
        <v>50</v>
      </c>
      <c r="D41" s="43"/>
      <c r="E41" s="43"/>
      <c r="F41" s="43"/>
      <c r="G41" s="43"/>
      <c r="H41" s="44" t="s">
        <v>46</v>
      </c>
      <c r="I41" s="93">
        <f>0.3*25</f>
        <v>7.5</v>
      </c>
      <c r="J41" s="90" t="s">
        <v>30</v>
      </c>
      <c r="K41" s="88">
        <v>1</v>
      </c>
      <c r="L41" s="88">
        <v>1</v>
      </c>
      <c r="M41" s="71">
        <v>1.35</v>
      </c>
      <c r="N41" s="71">
        <v>1.35</v>
      </c>
      <c r="O41" s="88">
        <v>1</v>
      </c>
      <c r="P41" s="71"/>
      <c r="Q41" s="71">
        <v>1.35</v>
      </c>
      <c r="R41" s="71">
        <v>1.35</v>
      </c>
      <c r="S41" s="88">
        <v>1</v>
      </c>
      <c r="T41" s="71">
        <v>1.35</v>
      </c>
      <c r="U41" s="88">
        <v>1</v>
      </c>
      <c r="V41" s="71">
        <v>1.35</v>
      </c>
      <c r="W41" s="88">
        <v>1</v>
      </c>
      <c r="X41" s="71">
        <v>1.35</v>
      </c>
      <c r="Y41" s="100">
        <v>1</v>
      </c>
      <c r="Z41" s="112">
        <v>1.35</v>
      </c>
    </row>
    <row r="42" ht="14.25" spans="1:26">
      <c r="A42" s="55"/>
      <c r="B42" s="56"/>
      <c r="C42" s="58"/>
      <c r="D42" s="43"/>
      <c r="E42" s="43"/>
      <c r="F42" s="43"/>
      <c r="G42" s="43"/>
      <c r="H42" s="44"/>
      <c r="I42" s="89"/>
      <c r="J42" s="9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00"/>
      <c r="Z42" s="100"/>
    </row>
    <row r="43" ht="14.25" spans="1:26">
      <c r="A43" s="55"/>
      <c r="B43" s="56"/>
      <c r="C43" s="58" t="s">
        <v>51</v>
      </c>
      <c r="D43" s="43"/>
      <c r="E43" s="43"/>
      <c r="F43" s="43"/>
      <c r="G43" s="43"/>
      <c r="H43" s="44"/>
      <c r="I43" s="89"/>
      <c r="J43" s="9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00"/>
      <c r="Z43" s="100"/>
    </row>
    <row r="44" ht="18.75" spans="1:26">
      <c r="A44" s="55"/>
      <c r="B44" s="56">
        <v>6</v>
      </c>
      <c r="C44" s="59" t="s">
        <v>52</v>
      </c>
      <c r="D44" s="43" t="s">
        <v>53</v>
      </c>
      <c r="E44" s="43"/>
      <c r="F44" s="43"/>
      <c r="G44" s="43"/>
      <c r="H44" s="44" t="s">
        <v>46</v>
      </c>
      <c r="I44" s="89">
        <f>E24*F24</f>
        <v>5.49</v>
      </c>
      <c r="J44" s="90" t="s">
        <v>30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100"/>
      <c r="Z44" s="100"/>
    </row>
    <row r="45" ht="18.75" spans="1:26">
      <c r="A45" s="55"/>
      <c r="B45" s="56">
        <v>7</v>
      </c>
      <c r="C45" s="59" t="s">
        <v>52</v>
      </c>
      <c r="D45" s="43" t="s">
        <v>54</v>
      </c>
      <c r="E45" s="43"/>
      <c r="F45" s="43"/>
      <c r="G45" s="43"/>
      <c r="H45" s="44" t="s">
        <v>46</v>
      </c>
      <c r="I45" s="44">
        <f>C24*D24/2</f>
        <v>187.5</v>
      </c>
      <c r="J45" s="95" t="s">
        <v>55</v>
      </c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100"/>
      <c r="Z45" s="100"/>
    </row>
    <row r="46" ht="18.75" spans="1:26">
      <c r="A46" s="55"/>
      <c r="B46" s="56">
        <v>8</v>
      </c>
      <c r="C46" s="59" t="s">
        <v>52</v>
      </c>
      <c r="D46" s="43" t="s">
        <v>60</v>
      </c>
      <c r="E46" s="43"/>
      <c r="F46" s="43"/>
      <c r="G46" s="43"/>
      <c r="H46" s="44" t="s">
        <v>46</v>
      </c>
      <c r="I46" s="44">
        <f>C24*D24/2</f>
        <v>187.5</v>
      </c>
      <c r="J46" s="95" t="s">
        <v>55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100"/>
      <c r="Z46" s="100"/>
    </row>
    <row r="47" ht="14.25" spans="1:26">
      <c r="A47" s="55"/>
      <c r="B47" s="56"/>
      <c r="C47" s="59"/>
      <c r="D47" s="43"/>
      <c r="E47" s="43"/>
      <c r="F47" s="43"/>
      <c r="G47" s="43"/>
      <c r="H47" s="44"/>
      <c r="I47" s="89"/>
      <c r="J47" s="9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100"/>
      <c r="Z47" s="100"/>
    </row>
    <row r="48" ht="18.75" spans="1:26">
      <c r="A48" s="55"/>
      <c r="B48" s="56">
        <v>9</v>
      </c>
      <c r="C48" s="59" t="s">
        <v>61</v>
      </c>
      <c r="D48" s="43" t="s">
        <v>62</v>
      </c>
      <c r="E48" s="43"/>
      <c r="F48" s="43"/>
      <c r="G48" s="43"/>
      <c r="H48" s="44" t="s">
        <v>46</v>
      </c>
      <c r="I48" s="89">
        <f>400*1.25</f>
        <v>500</v>
      </c>
      <c r="J48" s="90" t="s">
        <v>30</v>
      </c>
      <c r="K48" s="88">
        <v>1</v>
      </c>
      <c r="L48" s="88">
        <v>1</v>
      </c>
      <c r="M48" s="88">
        <v>1.5</v>
      </c>
      <c r="N48" s="88">
        <v>1.5</v>
      </c>
      <c r="O48" s="88"/>
      <c r="P48" s="88"/>
      <c r="Q48" s="88"/>
      <c r="R48" s="88"/>
      <c r="S48" s="88"/>
      <c r="T48" s="88"/>
      <c r="U48" s="88">
        <v>1</v>
      </c>
      <c r="V48" s="88">
        <v>1.5</v>
      </c>
      <c r="W48" s="88"/>
      <c r="X48" s="88"/>
      <c r="Y48" s="100"/>
      <c r="Z48" s="100"/>
    </row>
    <row r="49" ht="18.75" spans="1:26">
      <c r="A49" s="55"/>
      <c r="B49" s="56">
        <v>10</v>
      </c>
      <c r="C49" s="59" t="s">
        <v>61</v>
      </c>
      <c r="D49" s="43" t="s">
        <v>63</v>
      </c>
      <c r="E49" s="43"/>
      <c r="F49" s="43"/>
      <c r="G49" s="43"/>
      <c r="H49" s="44" t="s">
        <v>46</v>
      </c>
      <c r="I49" s="89">
        <f>400*1.25</f>
        <v>500</v>
      </c>
      <c r="J49" s="90" t="s">
        <v>30</v>
      </c>
      <c r="K49" s="88"/>
      <c r="L49" s="88"/>
      <c r="M49" s="88"/>
      <c r="N49" s="88"/>
      <c r="O49" s="88">
        <v>1</v>
      </c>
      <c r="P49" s="88"/>
      <c r="Q49" s="88">
        <v>1.5</v>
      </c>
      <c r="R49" s="88">
        <v>1.5</v>
      </c>
      <c r="S49" s="88"/>
      <c r="T49" s="88"/>
      <c r="U49" s="88"/>
      <c r="V49" s="88"/>
      <c r="W49" s="88">
        <v>1</v>
      </c>
      <c r="X49" s="88">
        <v>1.5</v>
      </c>
      <c r="Y49" s="100"/>
      <c r="Z49" s="100"/>
    </row>
    <row r="50" ht="14.25" spans="1:26">
      <c r="A50" s="55"/>
      <c r="B50" s="56"/>
      <c r="C50" s="59"/>
      <c r="D50" s="43"/>
      <c r="E50" s="43"/>
      <c r="F50" s="43"/>
      <c r="G50" s="43"/>
      <c r="H50" s="44"/>
      <c r="I50" s="89"/>
      <c r="J50" s="9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111"/>
      <c r="Z50" s="111"/>
    </row>
    <row r="51" ht="14.25" spans="1:26">
      <c r="A51" s="55"/>
      <c r="B51" s="56">
        <v>11</v>
      </c>
      <c r="C51" s="59" t="s">
        <v>64</v>
      </c>
      <c r="D51" s="43" t="s">
        <v>144</v>
      </c>
      <c r="E51" s="43"/>
      <c r="F51" s="43"/>
      <c r="G51" s="43"/>
      <c r="H51" s="44" t="s">
        <v>46</v>
      </c>
      <c r="I51" s="44">
        <f>165/2</f>
        <v>82.5</v>
      </c>
      <c r="J51" s="95" t="s">
        <v>55</v>
      </c>
      <c r="K51" s="88"/>
      <c r="L51" s="88"/>
      <c r="M51" s="88"/>
      <c r="N51" s="88"/>
      <c r="O51" s="88"/>
      <c r="P51" s="88"/>
      <c r="Q51" s="88"/>
      <c r="R51" s="88"/>
      <c r="S51" s="88">
        <v>1</v>
      </c>
      <c r="T51" s="88">
        <v>1.5</v>
      </c>
      <c r="U51" s="88"/>
      <c r="V51" s="88"/>
      <c r="W51" s="88"/>
      <c r="X51" s="88"/>
      <c r="Y51" s="100">
        <v>1</v>
      </c>
      <c r="Z51" s="100">
        <v>1.5</v>
      </c>
    </row>
    <row r="52" ht="14.25" spans="1:26">
      <c r="A52" s="55"/>
      <c r="B52" s="56"/>
      <c r="C52" s="58"/>
      <c r="D52" s="43"/>
      <c r="E52" s="43"/>
      <c r="F52" s="43"/>
      <c r="G52" s="43"/>
      <c r="H52" s="44"/>
      <c r="I52" s="93"/>
      <c r="J52" s="9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111"/>
      <c r="Z52" s="111"/>
    </row>
    <row r="53" ht="14.25" spans="1:26">
      <c r="A53" s="55"/>
      <c r="B53" s="56">
        <v>12</v>
      </c>
      <c r="C53" s="58" t="s">
        <v>67</v>
      </c>
      <c r="D53" s="43"/>
      <c r="E53" s="43"/>
      <c r="F53" s="43"/>
      <c r="G53" s="43"/>
      <c r="H53" s="44" t="s">
        <v>46</v>
      </c>
      <c r="I53" s="93">
        <f>0.6*1.25*2*300+0.1*0.61*9*1*9.6</f>
        <v>455.2704</v>
      </c>
      <c r="J53" s="96" t="s">
        <v>55</v>
      </c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111"/>
      <c r="Z53" s="111"/>
    </row>
    <row r="54" ht="14.25" spans="1:26">
      <c r="A54" s="55"/>
      <c r="B54" s="56"/>
      <c r="C54" s="58"/>
      <c r="D54" s="43"/>
      <c r="E54" s="43"/>
      <c r="F54" s="43"/>
      <c r="G54" s="43"/>
      <c r="H54" s="44" t="s">
        <v>46</v>
      </c>
      <c r="I54" s="93">
        <f>I53/9.6</f>
        <v>47.424</v>
      </c>
      <c r="J54" s="90" t="s">
        <v>59</v>
      </c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111"/>
      <c r="Z54" s="111"/>
    </row>
    <row r="55" ht="14.25" spans="1:26">
      <c r="A55" s="60"/>
      <c r="B55" s="61"/>
      <c r="C55" s="62"/>
      <c r="D55" s="62"/>
      <c r="E55" s="62"/>
      <c r="F55" s="62"/>
      <c r="G55" s="62"/>
      <c r="H55" s="63"/>
      <c r="I55" s="97"/>
      <c r="J55" s="6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113"/>
    </row>
    <row r="56" ht="14.25" spans="1:26">
      <c r="A56" s="64" t="s">
        <v>68</v>
      </c>
      <c r="B56" s="65"/>
      <c r="C56" s="66" t="s">
        <v>69</v>
      </c>
      <c r="D56" s="43"/>
      <c r="E56" s="67"/>
      <c r="F56" s="43"/>
      <c r="G56" s="43"/>
      <c r="H56" s="44"/>
      <c r="I56" s="89"/>
      <c r="J56" s="43"/>
      <c r="K56" s="99"/>
      <c r="L56" s="88"/>
      <c r="M56" s="100"/>
      <c r="N56" s="100"/>
      <c r="O56" s="24"/>
      <c r="P56" s="100"/>
      <c r="Q56" s="100"/>
      <c r="R56" s="100"/>
      <c r="S56" s="100"/>
      <c r="T56" s="100"/>
      <c r="U56" s="100"/>
      <c r="V56" s="100"/>
      <c r="W56" s="100"/>
      <c r="X56" s="100"/>
      <c r="Y56" s="114"/>
      <c r="Z56" s="114"/>
    </row>
    <row r="57" ht="14.25" spans="1:26">
      <c r="A57" s="68"/>
      <c r="B57" s="65">
        <v>21</v>
      </c>
      <c r="C57" s="43" t="s">
        <v>70</v>
      </c>
      <c r="D57" s="43"/>
      <c r="E57" s="43"/>
      <c r="F57" s="43"/>
      <c r="G57" s="69"/>
      <c r="H57" s="69">
        <v>0.6</v>
      </c>
      <c r="I57" s="89"/>
      <c r="J57" s="43"/>
      <c r="K57" s="100"/>
      <c r="L57" s="88"/>
      <c r="M57" s="100"/>
      <c r="N57" s="100"/>
      <c r="O57" s="88"/>
      <c r="P57" s="88"/>
      <c r="Q57" s="94"/>
      <c r="R57" s="94"/>
      <c r="S57" s="94"/>
      <c r="T57" s="94"/>
      <c r="U57" s="94"/>
      <c r="V57" s="94"/>
      <c r="W57" s="88"/>
      <c r="X57" s="88"/>
      <c r="Y57" s="111"/>
      <c r="Z57" s="111"/>
    </row>
    <row r="58" ht="14.25" spans="1:26">
      <c r="A58" s="68"/>
      <c r="B58" s="65"/>
      <c r="C58" s="43"/>
      <c r="D58" s="43" t="s">
        <v>71</v>
      </c>
      <c r="E58" s="43"/>
      <c r="F58" s="43"/>
      <c r="G58" s="43"/>
      <c r="H58" s="44" t="s">
        <v>46</v>
      </c>
      <c r="I58" s="89">
        <f>H57*($D$9-$C$19)*(-$C$16)</f>
        <v>9.72</v>
      </c>
      <c r="J58" s="43" t="s">
        <v>30</v>
      </c>
      <c r="K58" s="100">
        <v>1</v>
      </c>
      <c r="L58" s="88">
        <v>1</v>
      </c>
      <c r="M58" s="101">
        <v>1.35</v>
      </c>
      <c r="N58" s="101"/>
      <c r="O58" s="88">
        <v>1</v>
      </c>
      <c r="P58" s="101"/>
      <c r="Q58" s="101">
        <v>1.35</v>
      </c>
      <c r="R58" s="101"/>
      <c r="S58" s="88">
        <v>1</v>
      </c>
      <c r="T58" s="101"/>
      <c r="U58" s="88">
        <v>1</v>
      </c>
      <c r="V58" s="101"/>
      <c r="W58" s="88">
        <v>1</v>
      </c>
      <c r="X58" s="101"/>
      <c r="Y58" s="100">
        <v>1</v>
      </c>
      <c r="Z58" s="111"/>
    </row>
    <row r="59" ht="14.25" spans="1:26">
      <c r="A59" s="68"/>
      <c r="B59" s="65"/>
      <c r="C59" s="43"/>
      <c r="D59" s="43" t="s">
        <v>72</v>
      </c>
      <c r="E59" s="43"/>
      <c r="F59" s="43"/>
      <c r="G59" s="43"/>
      <c r="H59" s="44" t="s">
        <v>46</v>
      </c>
      <c r="I59" s="89">
        <f>H57*($D$9-$C$19)*(-$C$17)</f>
        <v>27.54</v>
      </c>
      <c r="J59" s="43" t="s">
        <v>30</v>
      </c>
      <c r="K59" s="100">
        <v>1</v>
      </c>
      <c r="L59" s="88">
        <v>1</v>
      </c>
      <c r="M59" s="101">
        <v>1.35</v>
      </c>
      <c r="N59" s="101"/>
      <c r="O59" s="88">
        <v>1</v>
      </c>
      <c r="P59" s="101"/>
      <c r="Q59" s="101">
        <v>1.35</v>
      </c>
      <c r="R59" s="101"/>
      <c r="S59" s="88">
        <v>1</v>
      </c>
      <c r="T59" s="101"/>
      <c r="U59" s="88">
        <v>1</v>
      </c>
      <c r="V59" s="101"/>
      <c r="W59" s="88">
        <v>1</v>
      </c>
      <c r="X59" s="101"/>
      <c r="Y59" s="100">
        <v>1</v>
      </c>
      <c r="Z59" s="111"/>
    </row>
    <row r="60" ht="14.25" spans="1:26">
      <c r="A60" s="68"/>
      <c r="B60" s="70"/>
      <c r="C60" s="43"/>
      <c r="D60" s="43"/>
      <c r="E60" s="43"/>
      <c r="F60" s="43"/>
      <c r="G60" s="43"/>
      <c r="H60" s="44"/>
      <c r="I60" s="44"/>
      <c r="J60" s="102"/>
      <c r="K60" s="103"/>
      <c r="L60" s="103"/>
      <c r="M60" s="104"/>
      <c r="N60" s="104"/>
      <c r="O60" s="103"/>
      <c r="P60" s="104"/>
      <c r="Q60" s="103"/>
      <c r="R60" s="103"/>
      <c r="S60" s="103"/>
      <c r="T60" s="103"/>
      <c r="U60" s="103"/>
      <c r="V60" s="103"/>
      <c r="W60" s="88"/>
      <c r="X60" s="88"/>
      <c r="Y60" s="111"/>
      <c r="Z60" s="111"/>
    </row>
    <row r="61" ht="14.25" hidden="1" spans="1:26">
      <c r="A61" s="68"/>
      <c r="B61" s="65">
        <v>12</v>
      </c>
      <c r="C61" s="43" t="s">
        <v>145</v>
      </c>
      <c r="D61" s="43"/>
      <c r="E61" s="43"/>
      <c r="F61" s="43"/>
      <c r="G61" s="69"/>
      <c r="H61" s="69">
        <v>0.77</v>
      </c>
      <c r="I61" s="89"/>
      <c r="J61" s="43"/>
      <c r="K61" s="100"/>
      <c r="L61" s="88"/>
      <c r="M61" s="105"/>
      <c r="N61" s="105"/>
      <c r="O61" s="88"/>
      <c r="P61" s="106"/>
      <c r="Q61" s="94"/>
      <c r="R61" s="94"/>
      <c r="S61" s="94"/>
      <c r="T61" s="94"/>
      <c r="U61" s="94"/>
      <c r="V61" s="94"/>
      <c r="W61" s="88"/>
      <c r="X61" s="88"/>
      <c r="Y61" s="111"/>
      <c r="Z61" s="111"/>
    </row>
    <row r="62" ht="14.25" hidden="1" spans="1:26">
      <c r="A62" s="68"/>
      <c r="B62" s="65"/>
      <c r="C62" s="43"/>
      <c r="D62" s="43" t="s">
        <v>71</v>
      </c>
      <c r="E62" s="43"/>
      <c r="F62" s="43"/>
      <c r="G62" s="43"/>
      <c r="H62" s="44" t="s">
        <v>46</v>
      </c>
      <c r="I62" s="89">
        <f>H61*(D9-C19)*(-C16)</f>
        <v>12.474</v>
      </c>
      <c r="J62" s="43" t="s">
        <v>30</v>
      </c>
      <c r="K62" s="100"/>
      <c r="L62" s="88"/>
      <c r="M62" s="105"/>
      <c r="N62" s="105"/>
      <c r="O62" s="88"/>
      <c r="P62" s="106"/>
      <c r="Q62" s="94"/>
      <c r="R62" s="94"/>
      <c r="S62" s="94"/>
      <c r="T62" s="94"/>
      <c r="U62" s="94"/>
      <c r="V62" s="94"/>
      <c r="W62" s="88"/>
      <c r="X62" s="88"/>
      <c r="Y62" s="111"/>
      <c r="Z62" s="111"/>
    </row>
    <row r="63" ht="14.25" hidden="1" spans="1:26">
      <c r="A63" s="68"/>
      <c r="B63" s="65"/>
      <c r="C63" s="43"/>
      <c r="D63" s="43" t="s">
        <v>72</v>
      </c>
      <c r="E63" s="43"/>
      <c r="F63" s="43"/>
      <c r="G63" s="43"/>
      <c r="H63" s="44" t="s">
        <v>46</v>
      </c>
      <c r="I63" s="89">
        <f>H61*(D9-C19)*(-C17)</f>
        <v>35.343</v>
      </c>
      <c r="J63" s="43" t="s">
        <v>30</v>
      </c>
      <c r="K63" s="100"/>
      <c r="L63" s="88"/>
      <c r="M63" s="105"/>
      <c r="N63" s="105"/>
      <c r="O63" s="88"/>
      <c r="P63" s="106"/>
      <c r="Q63" s="94"/>
      <c r="R63" s="94"/>
      <c r="S63" s="94"/>
      <c r="T63" s="94"/>
      <c r="U63" s="94"/>
      <c r="V63" s="94"/>
      <c r="W63" s="88"/>
      <c r="X63" s="88"/>
      <c r="Y63" s="111"/>
      <c r="Z63" s="111"/>
    </row>
    <row r="64" ht="14.25" hidden="1" spans="1:26">
      <c r="A64" s="68"/>
      <c r="B64" s="71"/>
      <c r="C64" s="43"/>
      <c r="D64" s="43"/>
      <c r="E64" s="43"/>
      <c r="F64" s="43"/>
      <c r="G64" s="43"/>
      <c r="H64" s="44"/>
      <c r="I64" s="44"/>
      <c r="J64" s="43"/>
      <c r="K64" s="107"/>
      <c r="L64" s="94"/>
      <c r="M64" s="108"/>
      <c r="N64" s="108"/>
      <c r="O64" s="94"/>
      <c r="P64" s="108"/>
      <c r="Q64" s="94"/>
      <c r="R64" s="94"/>
      <c r="S64" s="94"/>
      <c r="T64" s="94"/>
      <c r="U64" s="94"/>
      <c r="V64" s="94"/>
      <c r="W64" s="88"/>
      <c r="X64" s="88"/>
      <c r="Y64" s="111"/>
      <c r="Z64" s="111"/>
    </row>
    <row r="65" ht="14.25" hidden="1" spans="1:26">
      <c r="A65" s="68"/>
      <c r="B65" s="71">
        <v>13</v>
      </c>
      <c r="C65" s="43" t="s">
        <v>146</v>
      </c>
      <c r="D65" s="43"/>
      <c r="E65" s="43"/>
      <c r="F65" s="43"/>
      <c r="G65" s="69"/>
      <c r="H65" s="69">
        <v>0.72</v>
      </c>
      <c r="I65" s="89"/>
      <c r="J65" s="43"/>
      <c r="K65" s="107"/>
      <c r="L65" s="94"/>
      <c r="M65" s="108"/>
      <c r="N65" s="108"/>
      <c r="O65" s="94"/>
      <c r="P65" s="108"/>
      <c r="Q65" s="94"/>
      <c r="R65" s="94"/>
      <c r="S65" s="94"/>
      <c r="T65" s="94"/>
      <c r="U65" s="94"/>
      <c r="V65" s="94"/>
      <c r="W65" s="88"/>
      <c r="X65" s="88"/>
      <c r="Y65" s="111"/>
      <c r="Z65" s="111"/>
    </row>
    <row r="66" ht="14.25" hidden="1" spans="1:26">
      <c r="A66" s="68"/>
      <c r="B66" s="71"/>
      <c r="C66" s="43"/>
      <c r="D66" s="43" t="s">
        <v>71</v>
      </c>
      <c r="E66" s="43"/>
      <c r="F66" s="43"/>
      <c r="G66" s="43"/>
      <c r="H66" s="44" t="s">
        <v>46</v>
      </c>
      <c r="I66" s="89">
        <f>H65*(D9-C19)*(-C16)</f>
        <v>11.664</v>
      </c>
      <c r="J66" s="43" t="s">
        <v>30</v>
      </c>
      <c r="K66" s="107"/>
      <c r="L66" s="94"/>
      <c r="M66" s="108"/>
      <c r="N66" s="108"/>
      <c r="O66" s="94"/>
      <c r="P66" s="108"/>
      <c r="Q66" s="94"/>
      <c r="R66" s="94"/>
      <c r="S66" s="94"/>
      <c r="T66" s="94"/>
      <c r="U66" s="94"/>
      <c r="V66" s="94"/>
      <c r="W66" s="88"/>
      <c r="X66" s="88"/>
      <c r="Y66" s="111"/>
      <c r="Z66" s="111"/>
    </row>
    <row r="67" ht="14.25" hidden="1" spans="1:26">
      <c r="A67" s="68"/>
      <c r="B67" s="71"/>
      <c r="C67" s="43"/>
      <c r="D67" s="43" t="s">
        <v>72</v>
      </c>
      <c r="E67" s="43"/>
      <c r="F67" s="43"/>
      <c r="G67" s="43"/>
      <c r="H67" s="44" t="s">
        <v>46</v>
      </c>
      <c r="I67" s="89">
        <f>H65*(D9-C19)*(-C17)</f>
        <v>33.048</v>
      </c>
      <c r="J67" s="43" t="s">
        <v>30</v>
      </c>
      <c r="K67" s="107"/>
      <c r="L67" s="94"/>
      <c r="M67" s="108"/>
      <c r="N67" s="108"/>
      <c r="O67" s="94"/>
      <c r="P67" s="108"/>
      <c r="Q67" s="94"/>
      <c r="R67" s="94"/>
      <c r="S67" s="94"/>
      <c r="T67" s="94"/>
      <c r="U67" s="94"/>
      <c r="V67" s="94"/>
      <c r="W67" s="88"/>
      <c r="X67" s="88"/>
      <c r="Y67" s="111"/>
      <c r="Z67" s="111"/>
    </row>
    <row r="68" ht="14.25" spans="1:26">
      <c r="A68" s="68"/>
      <c r="B68" s="112">
        <v>22</v>
      </c>
      <c r="C68" s="43" t="s">
        <v>77</v>
      </c>
      <c r="D68" s="43"/>
      <c r="E68" s="43"/>
      <c r="F68" s="43"/>
      <c r="G68" s="69"/>
      <c r="H68" s="69">
        <v>0.84</v>
      </c>
      <c r="I68" s="89"/>
      <c r="J68" s="43"/>
      <c r="K68" s="107"/>
      <c r="L68" s="94"/>
      <c r="M68" s="108"/>
      <c r="N68" s="108"/>
      <c r="O68" s="94"/>
      <c r="P68" s="108"/>
      <c r="Q68" s="94"/>
      <c r="R68" s="94"/>
      <c r="S68" s="94"/>
      <c r="T68" s="94"/>
      <c r="U68" s="94"/>
      <c r="V68" s="94"/>
      <c r="W68" s="88"/>
      <c r="X68" s="88"/>
      <c r="Y68" s="111"/>
      <c r="Z68" s="111"/>
    </row>
    <row r="69" ht="14.25" spans="1:26">
      <c r="A69" s="68"/>
      <c r="B69" s="112"/>
      <c r="C69" s="43"/>
      <c r="D69" s="43" t="s">
        <v>71</v>
      </c>
      <c r="E69" s="43"/>
      <c r="F69" s="43"/>
      <c r="G69" s="43"/>
      <c r="H69" s="44" t="s">
        <v>46</v>
      </c>
      <c r="I69" s="89">
        <f>H68*($D$9-$C$19)*(-$C$16)</f>
        <v>13.608</v>
      </c>
      <c r="J69" s="43" t="s">
        <v>30</v>
      </c>
      <c r="K69" s="107"/>
      <c r="L69" s="94"/>
      <c r="M69" s="108"/>
      <c r="N69" s="101">
        <v>1.35</v>
      </c>
      <c r="O69" s="94"/>
      <c r="P69" s="108"/>
      <c r="Q69" s="94"/>
      <c r="R69" s="101">
        <v>1.35</v>
      </c>
      <c r="S69" s="94"/>
      <c r="T69" s="101">
        <v>1.35</v>
      </c>
      <c r="U69" s="88"/>
      <c r="V69" s="101">
        <v>1.35</v>
      </c>
      <c r="W69" s="88"/>
      <c r="X69" s="101">
        <v>1.35</v>
      </c>
      <c r="Y69" s="100"/>
      <c r="Z69" s="101">
        <v>1.35</v>
      </c>
    </row>
    <row r="70" ht="14.25" spans="1:26">
      <c r="A70" s="68"/>
      <c r="B70" s="112"/>
      <c r="C70" s="43"/>
      <c r="D70" s="43" t="s">
        <v>72</v>
      </c>
      <c r="E70" s="43"/>
      <c r="F70" s="43"/>
      <c r="G70" s="43"/>
      <c r="H70" s="44" t="s">
        <v>46</v>
      </c>
      <c r="I70" s="89">
        <f>H68*($D$9-$C$19)*(-$C$17)</f>
        <v>38.556</v>
      </c>
      <c r="J70" s="43" t="s">
        <v>30</v>
      </c>
      <c r="K70" s="107"/>
      <c r="L70" s="94"/>
      <c r="M70" s="108"/>
      <c r="N70" s="101">
        <v>1.35</v>
      </c>
      <c r="O70" s="94"/>
      <c r="P70" s="108"/>
      <c r="Q70" s="94"/>
      <c r="R70" s="101">
        <v>1.35</v>
      </c>
      <c r="S70" s="94"/>
      <c r="T70" s="101">
        <v>1.35</v>
      </c>
      <c r="U70" s="88"/>
      <c r="V70" s="101">
        <v>1.35</v>
      </c>
      <c r="W70" s="88"/>
      <c r="X70" s="101">
        <v>1.35</v>
      </c>
      <c r="Y70" s="100"/>
      <c r="Z70" s="101">
        <v>1.35</v>
      </c>
    </row>
    <row r="71" ht="14.25" spans="1:26">
      <c r="A71" s="68"/>
      <c r="B71" s="115"/>
      <c r="C71" s="43"/>
      <c r="D71" s="43"/>
      <c r="E71" s="43"/>
      <c r="F71" s="43"/>
      <c r="G71" s="43"/>
      <c r="H71" s="44"/>
      <c r="I71" s="43"/>
      <c r="J71" s="43"/>
      <c r="K71" s="107"/>
      <c r="L71" s="94"/>
      <c r="M71" s="108"/>
      <c r="N71" s="108"/>
      <c r="O71" s="94"/>
      <c r="P71" s="108"/>
      <c r="Q71" s="94"/>
      <c r="R71" s="94"/>
      <c r="S71" s="94"/>
      <c r="T71" s="94"/>
      <c r="U71" s="94"/>
      <c r="V71" s="94"/>
      <c r="W71" s="88"/>
      <c r="X71" s="88"/>
      <c r="Y71" s="111"/>
      <c r="Z71" s="111"/>
    </row>
    <row r="72" ht="14.25" spans="1:26">
      <c r="A72" s="68"/>
      <c r="B72" s="65">
        <v>23</v>
      </c>
      <c r="C72" s="43" t="s">
        <v>76</v>
      </c>
      <c r="D72" s="43"/>
      <c r="E72" s="43"/>
      <c r="F72" s="43"/>
      <c r="G72" s="69"/>
      <c r="H72" s="69">
        <v>0.6</v>
      </c>
      <c r="I72" s="89"/>
      <c r="J72" s="43"/>
      <c r="K72" s="107"/>
      <c r="L72" s="94"/>
      <c r="M72" s="108"/>
      <c r="N72" s="108"/>
      <c r="O72" s="94"/>
      <c r="P72" s="108"/>
      <c r="Q72" s="94"/>
      <c r="R72" s="94"/>
      <c r="S72" s="94"/>
      <c r="T72" s="94"/>
      <c r="U72" s="94"/>
      <c r="V72" s="94"/>
      <c r="W72" s="88"/>
      <c r="X72" s="88"/>
      <c r="Y72" s="111"/>
      <c r="Z72" s="111"/>
    </row>
    <row r="73" ht="14.25" spans="1:26">
      <c r="A73" s="68"/>
      <c r="B73" s="65"/>
      <c r="C73" s="43"/>
      <c r="D73" s="43" t="s">
        <v>71</v>
      </c>
      <c r="E73" s="43"/>
      <c r="F73" s="43"/>
      <c r="G73" s="43"/>
      <c r="H73" s="44" t="s">
        <v>46</v>
      </c>
      <c r="I73" s="89">
        <f>H72*($D$9-$C$19)*(-$C$16)</f>
        <v>9.72</v>
      </c>
      <c r="J73" s="43" t="s">
        <v>30</v>
      </c>
      <c r="K73" s="107"/>
      <c r="L73" s="94"/>
      <c r="M73" s="108"/>
      <c r="N73" s="108"/>
      <c r="O73" s="94"/>
      <c r="P73" s="108"/>
      <c r="Q73" s="94"/>
      <c r="R73" s="94"/>
      <c r="S73" s="94"/>
      <c r="T73" s="94"/>
      <c r="U73" s="94"/>
      <c r="V73" s="94"/>
      <c r="W73" s="88"/>
      <c r="X73" s="88"/>
      <c r="Y73" s="111"/>
      <c r="Z73" s="111"/>
    </row>
    <row r="74" ht="14.25" spans="1:26">
      <c r="A74" s="68"/>
      <c r="B74" s="65"/>
      <c r="C74" s="43"/>
      <c r="D74" s="43" t="s">
        <v>72</v>
      </c>
      <c r="E74" s="43"/>
      <c r="F74" s="43"/>
      <c r="G74" s="43"/>
      <c r="H74" s="44" t="s">
        <v>46</v>
      </c>
      <c r="I74" s="89">
        <f>H72*($D$9-$C$19)*(-$C$17)</f>
        <v>27.54</v>
      </c>
      <c r="J74" s="43" t="s">
        <v>30</v>
      </c>
      <c r="K74" s="107"/>
      <c r="L74" s="94"/>
      <c r="M74" s="108"/>
      <c r="N74" s="108"/>
      <c r="O74" s="94"/>
      <c r="P74" s="108"/>
      <c r="Q74" s="94"/>
      <c r="R74" s="94"/>
      <c r="S74" s="94"/>
      <c r="T74" s="94"/>
      <c r="U74" s="94"/>
      <c r="V74" s="94"/>
      <c r="W74" s="88"/>
      <c r="X74" s="88"/>
      <c r="Y74" s="111"/>
      <c r="Z74" s="111"/>
    </row>
    <row r="75" ht="14.25" spans="1:26">
      <c r="A75" s="68"/>
      <c r="B75" s="115"/>
      <c r="C75" s="43"/>
      <c r="D75" s="43"/>
      <c r="E75" s="43"/>
      <c r="F75" s="43"/>
      <c r="G75" s="43"/>
      <c r="H75" s="44"/>
      <c r="I75" s="93"/>
      <c r="J75" s="43"/>
      <c r="K75" s="107"/>
      <c r="L75" s="94"/>
      <c r="M75" s="108"/>
      <c r="N75" s="108"/>
      <c r="O75" s="94"/>
      <c r="P75" s="108"/>
      <c r="Q75" s="94"/>
      <c r="R75" s="94"/>
      <c r="S75" s="94"/>
      <c r="T75" s="94"/>
      <c r="U75" s="94"/>
      <c r="V75" s="94"/>
      <c r="W75" s="88"/>
      <c r="X75" s="88"/>
      <c r="Y75" s="111"/>
      <c r="Z75" s="111"/>
    </row>
    <row r="76" ht="14.25" spans="1:26">
      <c r="A76" s="68"/>
      <c r="B76" s="112">
        <v>24</v>
      </c>
      <c r="C76" s="43" t="s">
        <v>147</v>
      </c>
      <c r="D76" s="43"/>
      <c r="E76" s="43"/>
      <c r="F76" s="43"/>
      <c r="G76" s="69"/>
      <c r="H76" s="69">
        <v>0.84</v>
      </c>
      <c r="I76" s="89"/>
      <c r="J76" s="43"/>
      <c r="K76" s="107"/>
      <c r="L76" s="94"/>
      <c r="M76" s="108"/>
      <c r="N76" s="108"/>
      <c r="O76" s="94"/>
      <c r="P76" s="108"/>
      <c r="Q76" s="94"/>
      <c r="R76" s="94"/>
      <c r="S76" s="94"/>
      <c r="T76" s="94"/>
      <c r="U76" s="94"/>
      <c r="V76" s="94"/>
      <c r="W76" s="88"/>
      <c r="X76" s="88"/>
      <c r="Y76" s="111"/>
      <c r="Z76" s="111"/>
    </row>
    <row r="77" ht="14.25" spans="1:26">
      <c r="A77" s="68"/>
      <c r="B77" s="112"/>
      <c r="C77" s="43"/>
      <c r="D77" s="43" t="s">
        <v>71</v>
      </c>
      <c r="E77" s="43"/>
      <c r="F77" s="43"/>
      <c r="G77" s="43"/>
      <c r="H77" s="44" t="s">
        <v>46</v>
      </c>
      <c r="I77" s="89">
        <f>H76*($D$9-$C$19)*(-$C$16)</f>
        <v>13.608</v>
      </c>
      <c r="J77" s="43" t="s">
        <v>30</v>
      </c>
      <c r="K77" s="107"/>
      <c r="L77" s="94"/>
      <c r="M77" s="94"/>
      <c r="N77" s="94"/>
      <c r="O77" s="88"/>
      <c r="P77" s="94"/>
      <c r="Q77" s="94"/>
      <c r="R77" s="94"/>
      <c r="S77" s="94"/>
      <c r="T77" s="94"/>
      <c r="U77" s="94"/>
      <c r="V77" s="94"/>
      <c r="W77" s="88"/>
      <c r="X77" s="88"/>
      <c r="Y77" s="111"/>
      <c r="Z77" s="111"/>
    </row>
    <row r="78" ht="14.25" spans="1:26">
      <c r="A78" s="68"/>
      <c r="B78" s="112"/>
      <c r="C78" s="43"/>
      <c r="D78" s="43" t="s">
        <v>72</v>
      </c>
      <c r="E78" s="43"/>
      <c r="F78" s="43"/>
      <c r="G78" s="43"/>
      <c r="H78" s="44" t="s">
        <v>46</v>
      </c>
      <c r="I78" s="89">
        <f>H76*($D$9-$C$19)*(-$C$17)</f>
        <v>38.556</v>
      </c>
      <c r="J78" s="43" t="s">
        <v>30</v>
      </c>
      <c r="K78" s="107"/>
      <c r="L78" s="94"/>
      <c r="M78" s="94"/>
      <c r="N78" s="94"/>
      <c r="O78" s="88"/>
      <c r="P78" s="94"/>
      <c r="Q78" s="94"/>
      <c r="R78" s="94"/>
      <c r="S78" s="94"/>
      <c r="T78" s="94"/>
      <c r="U78" s="94"/>
      <c r="V78" s="94"/>
      <c r="W78" s="88"/>
      <c r="X78" s="88"/>
      <c r="Y78" s="111"/>
      <c r="Z78" s="111"/>
    </row>
    <row r="79" ht="14.25" spans="1:26">
      <c r="A79" s="68"/>
      <c r="B79" s="71"/>
      <c r="C79" s="43"/>
      <c r="D79" s="43"/>
      <c r="E79" s="43"/>
      <c r="F79" s="43"/>
      <c r="G79" s="43"/>
      <c r="H79" s="44"/>
      <c r="I79" s="89"/>
      <c r="J79" s="43"/>
      <c r="K79" s="107"/>
      <c r="L79" s="94"/>
      <c r="M79" s="94"/>
      <c r="N79" s="94"/>
      <c r="O79" s="88"/>
      <c r="P79" s="94"/>
      <c r="Q79" s="94"/>
      <c r="R79" s="94"/>
      <c r="S79" s="94"/>
      <c r="T79" s="94"/>
      <c r="U79" s="94"/>
      <c r="V79" s="94"/>
      <c r="W79" s="88"/>
      <c r="X79" s="88"/>
      <c r="Y79" s="111"/>
      <c r="Z79" s="111"/>
    </row>
    <row r="80" ht="14.25" spans="1:26">
      <c r="A80" s="68"/>
      <c r="B80" s="65">
        <v>25</v>
      </c>
      <c r="C80" s="43" t="s">
        <v>78</v>
      </c>
      <c r="D80" s="43"/>
      <c r="E80" s="43"/>
      <c r="F80" s="43"/>
      <c r="G80" s="69"/>
      <c r="H80" s="69">
        <v>0.2</v>
      </c>
      <c r="I80" s="89"/>
      <c r="J80" s="43"/>
      <c r="K80" s="107"/>
      <c r="L80" s="94"/>
      <c r="M80" s="108"/>
      <c r="N80" s="108"/>
      <c r="O80" s="94"/>
      <c r="P80" s="108"/>
      <c r="Q80" s="94"/>
      <c r="R80" s="94"/>
      <c r="S80" s="94"/>
      <c r="T80" s="94"/>
      <c r="U80" s="94"/>
      <c r="V80" s="94"/>
      <c r="W80" s="88"/>
      <c r="X80" s="88"/>
      <c r="Y80" s="111"/>
      <c r="Z80" s="111"/>
    </row>
    <row r="81" ht="14.25" spans="1:26">
      <c r="A81" s="68"/>
      <c r="B81" s="65"/>
      <c r="C81" s="43"/>
      <c r="D81" s="43" t="s">
        <v>71</v>
      </c>
      <c r="E81" s="43"/>
      <c r="F81" s="43"/>
      <c r="G81" s="43"/>
      <c r="H81" s="44" t="s">
        <v>46</v>
      </c>
      <c r="I81" s="89">
        <f>H80*($D$9-$C$19)*(-$C$16)</f>
        <v>3.24</v>
      </c>
      <c r="J81" s="43" t="s">
        <v>30</v>
      </c>
      <c r="K81" s="107"/>
      <c r="L81" s="94"/>
      <c r="M81" s="108"/>
      <c r="N81" s="108"/>
      <c r="O81" s="94"/>
      <c r="P81" s="108"/>
      <c r="Q81" s="94"/>
      <c r="R81" s="94"/>
      <c r="S81" s="94"/>
      <c r="T81" s="94"/>
      <c r="U81" s="94"/>
      <c r="V81" s="94"/>
      <c r="W81" s="88"/>
      <c r="X81" s="88"/>
      <c r="Y81" s="111"/>
      <c r="Z81" s="111"/>
    </row>
    <row r="82" ht="14.25" spans="1:26">
      <c r="A82" s="68"/>
      <c r="B82" s="65"/>
      <c r="C82" s="43"/>
      <c r="D82" s="43" t="s">
        <v>72</v>
      </c>
      <c r="E82" s="43"/>
      <c r="F82" s="43"/>
      <c r="G82" s="43"/>
      <c r="H82" s="44" t="s">
        <v>46</v>
      </c>
      <c r="I82" s="89">
        <f>H80*($D$9-$C$19)*(-$C$17)</f>
        <v>9.18</v>
      </c>
      <c r="J82" s="43" t="s">
        <v>30</v>
      </c>
      <c r="K82" s="107"/>
      <c r="L82" s="94"/>
      <c r="M82" s="108"/>
      <c r="N82" s="108"/>
      <c r="O82" s="94"/>
      <c r="P82" s="108"/>
      <c r="Q82" s="94"/>
      <c r="R82" s="94"/>
      <c r="S82" s="94"/>
      <c r="T82" s="94"/>
      <c r="U82" s="94"/>
      <c r="V82" s="94"/>
      <c r="W82" s="88"/>
      <c r="X82" s="88"/>
      <c r="Y82" s="111"/>
      <c r="Z82" s="111"/>
    </row>
    <row r="83" ht="14.25" spans="1:26">
      <c r="A83" s="68"/>
      <c r="B83" s="115"/>
      <c r="C83" s="43"/>
      <c r="D83" s="43"/>
      <c r="E83" s="43"/>
      <c r="F83" s="43"/>
      <c r="G83" s="43"/>
      <c r="H83" s="44"/>
      <c r="I83" s="93"/>
      <c r="J83" s="43"/>
      <c r="K83" s="107"/>
      <c r="L83" s="94"/>
      <c r="M83" s="108"/>
      <c r="N83" s="108"/>
      <c r="O83" s="94"/>
      <c r="P83" s="108"/>
      <c r="Q83" s="94"/>
      <c r="R83" s="94"/>
      <c r="S83" s="94"/>
      <c r="T83" s="94"/>
      <c r="U83" s="94"/>
      <c r="V83" s="94"/>
      <c r="W83" s="88"/>
      <c r="X83" s="88"/>
      <c r="Y83" s="111"/>
      <c r="Z83" s="111"/>
    </row>
    <row r="84" ht="14.25" spans="1:26">
      <c r="A84" s="68"/>
      <c r="B84" s="112">
        <v>26</v>
      </c>
      <c r="C84" s="43" t="s">
        <v>81</v>
      </c>
      <c r="D84" s="43"/>
      <c r="E84" s="43"/>
      <c r="F84" s="43"/>
      <c r="G84" s="69"/>
      <c r="H84" s="69">
        <v>0.16</v>
      </c>
      <c r="I84" s="89"/>
      <c r="J84" s="43"/>
      <c r="K84" s="107"/>
      <c r="L84" s="94"/>
      <c r="M84" s="108"/>
      <c r="N84" s="108"/>
      <c r="O84" s="94"/>
      <c r="P84" s="108"/>
      <c r="Q84" s="94"/>
      <c r="R84" s="94"/>
      <c r="S84" s="94"/>
      <c r="T84" s="94"/>
      <c r="U84" s="94"/>
      <c r="V84" s="94"/>
      <c r="W84" s="88"/>
      <c r="X84" s="88"/>
      <c r="Y84" s="111"/>
      <c r="Z84" s="111"/>
    </row>
    <row r="85" ht="14.25" spans="1:26">
      <c r="A85" s="68"/>
      <c r="B85" s="112"/>
      <c r="C85" s="43"/>
      <c r="D85" s="43" t="s">
        <v>71</v>
      </c>
      <c r="E85" s="43"/>
      <c r="F85" s="43"/>
      <c r="G85" s="43"/>
      <c r="H85" s="44" t="s">
        <v>46</v>
      </c>
      <c r="I85" s="89">
        <f>H84*($D$9-$C$19)*(-$C$16)</f>
        <v>2.592</v>
      </c>
      <c r="J85" s="43" t="s">
        <v>30</v>
      </c>
      <c r="K85" s="107"/>
      <c r="L85" s="94"/>
      <c r="M85" s="94"/>
      <c r="N85" s="94"/>
      <c r="O85" s="88"/>
      <c r="P85" s="94"/>
      <c r="Q85" s="94"/>
      <c r="R85" s="94"/>
      <c r="S85" s="94"/>
      <c r="T85" s="94"/>
      <c r="U85" s="94"/>
      <c r="V85" s="94"/>
      <c r="W85" s="88"/>
      <c r="X85" s="88"/>
      <c r="Y85" s="111"/>
      <c r="Z85" s="111"/>
    </row>
    <row r="86" ht="14.25" spans="1:26">
      <c r="A86" s="68"/>
      <c r="B86" s="112"/>
      <c r="C86" s="43"/>
      <c r="D86" s="43" t="s">
        <v>72</v>
      </c>
      <c r="E86" s="43"/>
      <c r="F86" s="43"/>
      <c r="G86" s="43"/>
      <c r="H86" s="44" t="s">
        <v>46</v>
      </c>
      <c r="I86" s="89">
        <f>H84*($D$9-$C$19)*(-$C$17)</f>
        <v>7.344</v>
      </c>
      <c r="J86" s="43" t="s">
        <v>30</v>
      </c>
      <c r="K86" s="107"/>
      <c r="L86" s="94"/>
      <c r="M86" s="94"/>
      <c r="N86" s="94"/>
      <c r="O86" s="88"/>
      <c r="P86" s="94"/>
      <c r="Q86" s="94"/>
      <c r="R86" s="94"/>
      <c r="S86" s="94"/>
      <c r="T86" s="94"/>
      <c r="U86" s="94"/>
      <c r="V86" s="94"/>
      <c r="W86" s="88"/>
      <c r="X86" s="88"/>
      <c r="Y86" s="111"/>
      <c r="Z86" s="111"/>
    </row>
    <row r="87" ht="14.25" spans="1:26">
      <c r="A87" s="68"/>
      <c r="B87" s="71"/>
      <c r="C87" s="43"/>
      <c r="D87" s="43"/>
      <c r="E87" s="43"/>
      <c r="F87" s="43"/>
      <c r="G87" s="43"/>
      <c r="H87" s="44"/>
      <c r="I87" s="89"/>
      <c r="J87" s="43"/>
      <c r="K87" s="107"/>
      <c r="L87" s="94"/>
      <c r="M87" s="94"/>
      <c r="N87" s="94"/>
      <c r="O87" s="88"/>
      <c r="P87" s="94"/>
      <c r="Q87" s="94"/>
      <c r="R87" s="94"/>
      <c r="S87" s="94"/>
      <c r="T87" s="94"/>
      <c r="U87" s="94"/>
      <c r="V87" s="94"/>
      <c r="W87" s="88"/>
      <c r="X87" s="88"/>
      <c r="Y87" s="111"/>
      <c r="Z87" s="111"/>
    </row>
    <row r="88" ht="14.25" spans="1:26">
      <c r="A88" s="68"/>
      <c r="B88" s="65">
        <v>27</v>
      </c>
      <c r="C88" s="43" t="s">
        <v>82</v>
      </c>
      <c r="D88" s="43"/>
      <c r="E88" s="43"/>
      <c r="F88" s="43"/>
      <c r="G88" s="69"/>
      <c r="H88" s="69">
        <v>0.33</v>
      </c>
      <c r="I88" s="89"/>
      <c r="J88" s="43"/>
      <c r="K88" s="107"/>
      <c r="L88" s="94"/>
      <c r="M88" s="108"/>
      <c r="N88" s="108"/>
      <c r="O88" s="94"/>
      <c r="P88" s="108"/>
      <c r="Q88" s="94"/>
      <c r="R88" s="94"/>
      <c r="S88" s="94"/>
      <c r="T88" s="94"/>
      <c r="U88" s="94"/>
      <c r="V88" s="94"/>
      <c r="W88" s="88"/>
      <c r="X88" s="88"/>
      <c r="Y88" s="111"/>
      <c r="Z88" s="111"/>
    </row>
    <row r="89" ht="14.25" spans="1:26">
      <c r="A89" s="68"/>
      <c r="B89" s="65"/>
      <c r="C89" s="43"/>
      <c r="D89" s="43" t="s">
        <v>71</v>
      </c>
      <c r="E89" s="43"/>
      <c r="F89" s="43"/>
      <c r="G89" s="43"/>
      <c r="H89" s="44" t="s">
        <v>46</v>
      </c>
      <c r="I89" s="89">
        <f>H88*($D$9-$C$19)*(-$C$16)</f>
        <v>5.346</v>
      </c>
      <c r="J89" s="43" t="s">
        <v>30</v>
      </c>
      <c r="K89" s="107"/>
      <c r="L89" s="94"/>
      <c r="M89" s="108"/>
      <c r="N89" s="108"/>
      <c r="O89" s="94"/>
      <c r="P89" s="108"/>
      <c r="Q89" s="94"/>
      <c r="R89" s="94"/>
      <c r="S89" s="94"/>
      <c r="T89" s="94"/>
      <c r="U89" s="94"/>
      <c r="V89" s="94"/>
      <c r="W89" s="88"/>
      <c r="X89" s="88"/>
      <c r="Y89" s="111"/>
      <c r="Z89" s="111"/>
    </row>
    <row r="90" ht="14.25" spans="1:26">
      <c r="A90" s="68"/>
      <c r="B90" s="65"/>
      <c r="C90" s="43"/>
      <c r="D90" s="43" t="s">
        <v>72</v>
      </c>
      <c r="E90" s="43"/>
      <c r="F90" s="43"/>
      <c r="G90" s="43"/>
      <c r="H90" s="44" t="s">
        <v>46</v>
      </c>
      <c r="I90" s="89">
        <f>H88*($D$9-$C$19)*(-$C$17)</f>
        <v>15.147</v>
      </c>
      <c r="J90" s="43" t="s">
        <v>30</v>
      </c>
      <c r="K90" s="107"/>
      <c r="L90" s="94"/>
      <c r="M90" s="108"/>
      <c r="N90" s="108"/>
      <c r="O90" s="94"/>
      <c r="P90" s="108"/>
      <c r="Q90" s="94"/>
      <c r="R90" s="94"/>
      <c r="S90" s="94"/>
      <c r="T90" s="94"/>
      <c r="U90" s="94"/>
      <c r="V90" s="94"/>
      <c r="W90" s="88"/>
      <c r="X90" s="88"/>
      <c r="Y90" s="111"/>
      <c r="Z90" s="111"/>
    </row>
    <row r="91" ht="14.25" spans="1:26">
      <c r="A91" s="68"/>
      <c r="B91" s="115"/>
      <c r="C91" s="43"/>
      <c r="D91" s="43"/>
      <c r="E91" s="43"/>
      <c r="F91" s="43"/>
      <c r="G91" s="43"/>
      <c r="H91" s="44"/>
      <c r="I91" s="93"/>
      <c r="J91" s="43"/>
      <c r="K91" s="107"/>
      <c r="L91" s="94"/>
      <c r="M91" s="108"/>
      <c r="N91" s="108"/>
      <c r="O91" s="94"/>
      <c r="P91" s="108"/>
      <c r="Q91" s="94"/>
      <c r="R91" s="94"/>
      <c r="S91" s="94"/>
      <c r="T91" s="94"/>
      <c r="U91" s="94"/>
      <c r="V91" s="94"/>
      <c r="W91" s="88"/>
      <c r="X91" s="88"/>
      <c r="Y91" s="111"/>
      <c r="Z91" s="111"/>
    </row>
    <row r="92" ht="14.25" spans="1:26">
      <c r="A92" s="68"/>
      <c r="B92" s="112">
        <v>28</v>
      </c>
      <c r="C92" s="43" t="s">
        <v>85</v>
      </c>
      <c r="D92" s="43"/>
      <c r="E92" s="43"/>
      <c r="F92" s="43"/>
      <c r="G92" s="69"/>
      <c r="H92" s="69">
        <v>0.49</v>
      </c>
      <c r="I92" s="89"/>
      <c r="J92" s="43"/>
      <c r="K92" s="107"/>
      <c r="L92" s="94"/>
      <c r="M92" s="108"/>
      <c r="N92" s="108"/>
      <c r="O92" s="94"/>
      <c r="P92" s="108"/>
      <c r="Q92" s="94"/>
      <c r="R92" s="94"/>
      <c r="S92" s="94"/>
      <c r="T92" s="94"/>
      <c r="U92" s="94"/>
      <c r="V92" s="94"/>
      <c r="W92" s="88"/>
      <c r="X92" s="88"/>
      <c r="Y92" s="111"/>
      <c r="Z92" s="111"/>
    </row>
    <row r="93" ht="14.25" spans="1:26">
      <c r="A93" s="68"/>
      <c r="B93" s="112"/>
      <c r="C93" s="43"/>
      <c r="D93" s="43" t="s">
        <v>71</v>
      </c>
      <c r="E93" s="43"/>
      <c r="F93" s="43"/>
      <c r="G93" s="43"/>
      <c r="H93" s="44" t="s">
        <v>46</v>
      </c>
      <c r="I93" s="89">
        <f>H92*($D$9-$C$19)*(-$C$16)</f>
        <v>7.938</v>
      </c>
      <c r="J93" s="43" t="s">
        <v>30</v>
      </c>
      <c r="K93" s="107"/>
      <c r="L93" s="94"/>
      <c r="M93" s="94"/>
      <c r="N93" s="94"/>
      <c r="O93" s="88"/>
      <c r="P93" s="94"/>
      <c r="Q93" s="94"/>
      <c r="R93" s="94"/>
      <c r="S93" s="94"/>
      <c r="T93" s="94"/>
      <c r="U93" s="94"/>
      <c r="V93" s="94"/>
      <c r="W93" s="88"/>
      <c r="X93" s="88"/>
      <c r="Y93" s="111"/>
      <c r="Z93" s="111"/>
    </row>
    <row r="94" ht="14.25" spans="1:26">
      <c r="A94" s="68"/>
      <c r="B94" s="112"/>
      <c r="C94" s="43"/>
      <c r="D94" s="43" t="s">
        <v>72</v>
      </c>
      <c r="E94" s="43"/>
      <c r="F94" s="43"/>
      <c r="G94" s="43"/>
      <c r="H94" s="44" t="s">
        <v>46</v>
      </c>
      <c r="I94" s="89">
        <f>H92*($D$9-$C$19)*(-$C$17)</f>
        <v>22.491</v>
      </c>
      <c r="J94" s="43" t="s">
        <v>30</v>
      </c>
      <c r="K94" s="107"/>
      <c r="L94" s="94"/>
      <c r="M94" s="94"/>
      <c r="N94" s="94"/>
      <c r="O94" s="88"/>
      <c r="P94" s="94"/>
      <c r="Q94" s="94"/>
      <c r="R94" s="94"/>
      <c r="S94" s="94"/>
      <c r="T94" s="94"/>
      <c r="U94" s="94"/>
      <c r="V94" s="94"/>
      <c r="W94" s="88"/>
      <c r="X94" s="88"/>
      <c r="Y94" s="111"/>
      <c r="Z94" s="111"/>
    </row>
    <row r="95" ht="14.25" spans="1:26">
      <c r="A95" s="68"/>
      <c r="B95" s="71"/>
      <c r="C95" s="43"/>
      <c r="D95" s="43"/>
      <c r="E95" s="43"/>
      <c r="F95" s="43"/>
      <c r="G95" s="43"/>
      <c r="H95" s="44"/>
      <c r="I95" s="89"/>
      <c r="J95" s="43"/>
      <c r="K95" s="107"/>
      <c r="L95" s="94"/>
      <c r="M95" s="94"/>
      <c r="N95" s="94"/>
      <c r="O95" s="88"/>
      <c r="P95" s="94"/>
      <c r="Q95" s="94"/>
      <c r="R95" s="94"/>
      <c r="S95" s="94"/>
      <c r="T95" s="94"/>
      <c r="U95" s="94"/>
      <c r="V95" s="94"/>
      <c r="W95" s="88"/>
      <c r="X95" s="88"/>
      <c r="Y95" s="111"/>
      <c r="Z95" s="111"/>
    </row>
    <row r="96" ht="14.25" spans="1:26">
      <c r="A96" s="68"/>
      <c r="B96" s="65">
        <v>29</v>
      </c>
      <c r="C96" s="43" t="s">
        <v>86</v>
      </c>
      <c r="D96" s="43"/>
      <c r="E96" s="43"/>
      <c r="F96" s="43"/>
      <c r="G96" s="69"/>
      <c r="H96" s="69"/>
      <c r="I96" s="89"/>
      <c r="J96" s="43"/>
      <c r="K96" s="107"/>
      <c r="L96" s="94"/>
      <c r="M96" s="108"/>
      <c r="N96" s="108"/>
      <c r="O96" s="94"/>
      <c r="P96" s="108"/>
      <c r="Q96" s="94"/>
      <c r="R96" s="94"/>
      <c r="S96" s="94"/>
      <c r="T96" s="94"/>
      <c r="U96" s="94"/>
      <c r="V96" s="94"/>
      <c r="W96" s="88"/>
      <c r="X96" s="88"/>
      <c r="Y96" s="111"/>
      <c r="Z96" s="111"/>
    </row>
    <row r="97" ht="14.25" spans="1:26">
      <c r="A97" s="68"/>
      <c r="B97" s="65"/>
      <c r="C97" s="43"/>
      <c r="D97" s="43" t="s">
        <v>71</v>
      </c>
      <c r="E97" s="43"/>
      <c r="F97" s="43"/>
      <c r="G97" s="43"/>
      <c r="H97" s="44" t="s">
        <v>46</v>
      </c>
      <c r="I97" s="89">
        <f>I89+I128+(I53-I143*9.6)/3.3</f>
        <v>100.507743315508</v>
      </c>
      <c r="J97" s="43" t="s">
        <v>30</v>
      </c>
      <c r="K97" s="107"/>
      <c r="L97" s="94"/>
      <c r="M97" s="108"/>
      <c r="N97" s="108"/>
      <c r="O97" s="94"/>
      <c r="P97" s="108"/>
      <c r="Q97" s="94"/>
      <c r="R97" s="94"/>
      <c r="S97" s="94"/>
      <c r="T97" s="94"/>
      <c r="U97" s="94"/>
      <c r="V97" s="94"/>
      <c r="W97" s="88"/>
      <c r="X97" s="88"/>
      <c r="Y97" s="111"/>
      <c r="Z97" s="111"/>
    </row>
    <row r="98" ht="14.25" spans="1:26">
      <c r="A98" s="68"/>
      <c r="B98" s="65"/>
      <c r="C98" s="43"/>
      <c r="D98" s="43" t="s">
        <v>72</v>
      </c>
      <c r="E98" s="43"/>
      <c r="F98" s="43"/>
      <c r="G98" s="43"/>
      <c r="H98" s="44" t="s">
        <v>46</v>
      </c>
      <c r="I98" s="89">
        <f>I90+I128+(I53-I143*9.6)/3.3</f>
        <v>110.308743315508</v>
      </c>
      <c r="J98" s="43" t="s">
        <v>30</v>
      </c>
      <c r="K98" s="107"/>
      <c r="L98" s="94"/>
      <c r="M98" s="108"/>
      <c r="N98" s="108"/>
      <c r="O98" s="94"/>
      <c r="P98" s="108"/>
      <c r="Q98" s="94"/>
      <c r="R98" s="94"/>
      <c r="S98" s="94"/>
      <c r="T98" s="94"/>
      <c r="U98" s="94"/>
      <c r="V98" s="94"/>
      <c r="W98" s="88"/>
      <c r="X98" s="88"/>
      <c r="Y98" s="111"/>
      <c r="Z98" s="111"/>
    </row>
    <row r="99" ht="14.25" spans="1:26">
      <c r="A99" s="68"/>
      <c r="B99" s="115"/>
      <c r="C99" s="43"/>
      <c r="D99" s="43"/>
      <c r="E99" s="43"/>
      <c r="F99" s="43"/>
      <c r="G99" s="43"/>
      <c r="H99" s="44"/>
      <c r="I99" s="93"/>
      <c r="J99" s="43"/>
      <c r="K99" s="107"/>
      <c r="L99" s="94"/>
      <c r="M99" s="108"/>
      <c r="N99" s="108"/>
      <c r="O99" s="94"/>
      <c r="P99" s="108"/>
      <c r="Q99" s="94"/>
      <c r="R99" s="94"/>
      <c r="S99" s="94"/>
      <c r="T99" s="94"/>
      <c r="U99" s="94"/>
      <c r="V99" s="94"/>
      <c r="W99" s="88"/>
      <c r="X99" s="88"/>
      <c r="Y99" s="111"/>
      <c r="Z99" s="111"/>
    </row>
    <row r="100" ht="14.25" spans="1:26">
      <c r="A100" s="68"/>
      <c r="B100" s="112">
        <v>30</v>
      </c>
      <c r="C100" s="43" t="s">
        <v>89</v>
      </c>
      <c r="D100" s="43"/>
      <c r="E100" s="43"/>
      <c r="F100" s="43"/>
      <c r="G100" s="69"/>
      <c r="H100" s="69"/>
      <c r="I100" s="89"/>
      <c r="J100" s="43"/>
      <c r="K100" s="107"/>
      <c r="L100" s="94"/>
      <c r="M100" s="108"/>
      <c r="N100" s="108"/>
      <c r="O100" s="94"/>
      <c r="P100" s="108"/>
      <c r="Q100" s="94"/>
      <c r="R100" s="94"/>
      <c r="S100" s="94"/>
      <c r="T100" s="94"/>
      <c r="U100" s="94"/>
      <c r="V100" s="94"/>
      <c r="W100" s="88"/>
      <c r="X100" s="88"/>
      <c r="Y100" s="111"/>
      <c r="Z100" s="111"/>
    </row>
    <row r="101" ht="14.25" spans="1:26">
      <c r="A101" s="68"/>
      <c r="B101" s="112"/>
      <c r="C101" s="43"/>
      <c r="D101" s="43" t="s">
        <v>71</v>
      </c>
      <c r="E101" s="43"/>
      <c r="F101" s="43"/>
      <c r="G101" s="43"/>
      <c r="H101" s="44" t="s">
        <v>46</v>
      </c>
      <c r="I101" s="89">
        <f>I93+I136+(I53-I143*9.6)/3.3</f>
        <v>105.099743315508</v>
      </c>
      <c r="J101" s="43" t="s">
        <v>30</v>
      </c>
      <c r="K101" s="107"/>
      <c r="L101" s="94"/>
      <c r="M101" s="94"/>
      <c r="N101" s="94"/>
      <c r="O101" s="88"/>
      <c r="P101" s="94"/>
      <c r="Q101" s="94"/>
      <c r="R101" s="94"/>
      <c r="S101" s="94"/>
      <c r="T101" s="94"/>
      <c r="U101" s="94"/>
      <c r="V101" s="94"/>
      <c r="W101" s="88"/>
      <c r="X101" s="88"/>
      <c r="Y101" s="111"/>
      <c r="Z101" s="111"/>
    </row>
    <row r="102" ht="14.25" spans="1:26">
      <c r="A102" s="68"/>
      <c r="B102" s="112"/>
      <c r="C102" s="43"/>
      <c r="D102" s="43" t="s">
        <v>72</v>
      </c>
      <c r="E102" s="43"/>
      <c r="F102" s="43"/>
      <c r="G102" s="43"/>
      <c r="H102" s="44" t="s">
        <v>46</v>
      </c>
      <c r="I102" s="89">
        <f>I94+I136+(I53-I143*9.6)/3.3</f>
        <v>119.652743315508</v>
      </c>
      <c r="J102" s="43" t="s">
        <v>30</v>
      </c>
      <c r="K102" s="107"/>
      <c r="L102" s="94"/>
      <c r="M102" s="94"/>
      <c r="N102" s="94"/>
      <c r="O102" s="88"/>
      <c r="P102" s="94"/>
      <c r="Q102" s="94"/>
      <c r="R102" s="94"/>
      <c r="S102" s="94"/>
      <c r="T102" s="94"/>
      <c r="U102" s="94"/>
      <c r="V102" s="94"/>
      <c r="W102" s="88"/>
      <c r="X102" s="88"/>
      <c r="Y102" s="111"/>
      <c r="Z102" s="111"/>
    </row>
    <row r="103" ht="14.25" spans="1:26">
      <c r="A103" s="116"/>
      <c r="B103" s="117"/>
      <c r="C103" s="43"/>
      <c r="D103" s="43"/>
      <c r="E103" s="43"/>
      <c r="F103" s="43"/>
      <c r="G103" s="43"/>
      <c r="H103" s="44"/>
      <c r="I103" s="93"/>
      <c r="J103" s="16"/>
      <c r="K103" s="123"/>
      <c r="L103" s="92"/>
      <c r="M103" s="92"/>
      <c r="N103" s="92"/>
      <c r="O103" s="88"/>
      <c r="P103" s="92"/>
      <c r="Q103" s="94"/>
      <c r="R103" s="94"/>
      <c r="S103" s="94"/>
      <c r="T103" s="94"/>
      <c r="U103" s="94"/>
      <c r="V103" s="94"/>
      <c r="W103" s="88"/>
      <c r="X103" s="88"/>
      <c r="Y103" s="132"/>
      <c r="Z103" s="132"/>
    </row>
    <row r="104" ht="14.25" spans="1:26">
      <c r="A104" s="118"/>
      <c r="B104" s="61"/>
      <c r="C104" s="62"/>
      <c r="D104" s="62"/>
      <c r="E104" s="62"/>
      <c r="F104" s="62"/>
      <c r="G104" s="62"/>
      <c r="H104" s="63"/>
      <c r="I104" s="97"/>
      <c r="J104" s="124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113"/>
    </row>
    <row r="105" ht="15" customHeight="1" spans="1:26">
      <c r="A105" s="64" t="s">
        <v>90</v>
      </c>
      <c r="B105" s="65">
        <v>31</v>
      </c>
      <c r="C105" s="66" t="s">
        <v>69</v>
      </c>
      <c r="D105" s="43"/>
      <c r="E105" s="67"/>
      <c r="F105" s="43"/>
      <c r="G105" s="43"/>
      <c r="H105" s="44"/>
      <c r="I105" s="89"/>
      <c r="J105" s="43"/>
      <c r="K105" s="99"/>
      <c r="L105" s="88"/>
      <c r="M105" s="100"/>
      <c r="N105" s="100"/>
      <c r="O105" s="88"/>
      <c r="P105" s="88"/>
      <c r="Q105" s="88"/>
      <c r="R105" s="88"/>
      <c r="S105" s="88"/>
      <c r="T105" s="88"/>
      <c r="U105" s="88"/>
      <c r="V105" s="88"/>
      <c r="W105" s="99"/>
      <c r="X105" s="99"/>
      <c r="Y105" s="114"/>
      <c r="Z105" s="114"/>
    </row>
    <row r="106" ht="14.25" spans="1:26">
      <c r="A106" s="68"/>
      <c r="B106" s="71"/>
      <c r="C106" s="43" t="s">
        <v>91</v>
      </c>
      <c r="D106" s="43"/>
      <c r="E106" s="43"/>
      <c r="F106" s="67"/>
      <c r="G106" s="43"/>
      <c r="H106" s="44"/>
      <c r="I106" s="89"/>
      <c r="J106" s="43"/>
      <c r="K106" s="100"/>
      <c r="L106" s="88"/>
      <c r="M106" s="100"/>
      <c r="N106" s="100"/>
      <c r="O106" s="88"/>
      <c r="P106" s="88"/>
      <c r="Q106" s="88"/>
      <c r="R106" s="88"/>
      <c r="S106" s="88"/>
      <c r="T106" s="88"/>
      <c r="U106" s="88"/>
      <c r="V106" s="88"/>
      <c r="W106" s="100"/>
      <c r="X106" s="100"/>
      <c r="Y106" s="111"/>
      <c r="Z106" s="111"/>
    </row>
    <row r="107" ht="14.25" spans="1:26">
      <c r="A107" s="68"/>
      <c r="B107" s="71"/>
      <c r="C107" s="43"/>
      <c r="D107" s="43" t="s">
        <v>92</v>
      </c>
      <c r="E107" s="43"/>
      <c r="F107" s="43"/>
      <c r="G107" s="43"/>
      <c r="H107" s="44" t="s">
        <v>46</v>
      </c>
      <c r="I107" s="89">
        <f>C19*(-C16)</f>
        <v>18</v>
      </c>
      <c r="J107" s="43" t="s">
        <v>30</v>
      </c>
      <c r="K107" s="100">
        <v>1</v>
      </c>
      <c r="L107" s="88">
        <v>1</v>
      </c>
      <c r="M107" s="100">
        <v>1.35</v>
      </c>
      <c r="N107" s="100">
        <v>1.35</v>
      </c>
      <c r="O107" s="88">
        <v>1</v>
      </c>
      <c r="P107" s="100"/>
      <c r="Q107" s="100">
        <v>1.35</v>
      </c>
      <c r="R107" s="100">
        <v>1.35</v>
      </c>
      <c r="S107" s="88">
        <v>1</v>
      </c>
      <c r="T107" s="100">
        <v>1.35</v>
      </c>
      <c r="U107" s="88">
        <v>1</v>
      </c>
      <c r="V107" s="100">
        <v>1.35</v>
      </c>
      <c r="W107" s="100">
        <v>1</v>
      </c>
      <c r="X107" s="100">
        <v>1.35</v>
      </c>
      <c r="Y107" s="100">
        <v>1</v>
      </c>
      <c r="Z107" s="100">
        <v>1.35</v>
      </c>
    </row>
    <row r="108" ht="14.25" spans="1:26">
      <c r="A108" s="68"/>
      <c r="B108" s="71"/>
      <c r="C108" s="43"/>
      <c r="D108" s="43" t="s">
        <v>93</v>
      </c>
      <c r="E108" s="43"/>
      <c r="F108" s="43"/>
      <c r="G108" s="43"/>
      <c r="H108" s="44" t="s">
        <v>46</v>
      </c>
      <c r="I108" s="89">
        <f>C19*(-C17)</f>
        <v>51</v>
      </c>
      <c r="J108" s="43" t="s">
        <v>30</v>
      </c>
      <c r="K108" s="100">
        <v>1</v>
      </c>
      <c r="L108" s="88">
        <v>1</v>
      </c>
      <c r="M108" s="100">
        <v>1.35</v>
      </c>
      <c r="N108" s="100">
        <v>1.35</v>
      </c>
      <c r="O108" s="88">
        <v>1</v>
      </c>
      <c r="P108" s="100"/>
      <c r="Q108" s="100">
        <v>1.35</v>
      </c>
      <c r="R108" s="100">
        <v>1.35</v>
      </c>
      <c r="S108" s="88">
        <v>1</v>
      </c>
      <c r="T108" s="100">
        <v>1.35</v>
      </c>
      <c r="U108" s="88">
        <v>1</v>
      </c>
      <c r="V108" s="100">
        <v>1.35</v>
      </c>
      <c r="W108" s="100">
        <v>1</v>
      </c>
      <c r="X108" s="100">
        <v>1.35</v>
      </c>
      <c r="Y108" s="100">
        <v>1</v>
      </c>
      <c r="Z108" s="100">
        <v>1.35</v>
      </c>
    </row>
    <row r="109" ht="14.25" spans="1:26">
      <c r="A109" s="68"/>
      <c r="B109" s="71"/>
      <c r="C109" s="43"/>
      <c r="D109" s="43"/>
      <c r="E109" s="43"/>
      <c r="F109" s="43"/>
      <c r="G109" s="43"/>
      <c r="H109" s="44"/>
      <c r="I109" s="89"/>
      <c r="J109" s="43"/>
      <c r="K109" s="100"/>
      <c r="L109" s="88"/>
      <c r="M109" s="100"/>
      <c r="N109" s="100"/>
      <c r="O109" s="88"/>
      <c r="P109" s="100"/>
      <c r="Q109" s="100"/>
      <c r="R109" s="100"/>
      <c r="S109" s="100"/>
      <c r="T109" s="100"/>
      <c r="U109" s="100"/>
      <c r="V109" s="100"/>
      <c r="W109" s="100"/>
      <c r="X109" s="100"/>
      <c r="Y109" s="111"/>
      <c r="Z109" s="111"/>
    </row>
    <row r="110" ht="14.25" spans="1:26">
      <c r="A110" s="68"/>
      <c r="B110" s="71">
        <v>32</v>
      </c>
      <c r="C110" s="43" t="s">
        <v>94</v>
      </c>
      <c r="D110" s="43"/>
      <c r="E110" s="43"/>
      <c r="F110" s="43"/>
      <c r="G110" s="43"/>
      <c r="H110" s="44" t="s">
        <v>46</v>
      </c>
      <c r="I110" s="24">
        <f>C19*(-C17+D17/2)</f>
        <v>54</v>
      </c>
      <c r="J110" s="125" t="s">
        <v>30</v>
      </c>
      <c r="K110" s="100">
        <v>1</v>
      </c>
      <c r="L110" s="88">
        <v>1</v>
      </c>
      <c r="M110" s="100">
        <v>1.35</v>
      </c>
      <c r="N110" s="100">
        <v>1.35</v>
      </c>
      <c r="O110" s="88">
        <v>1</v>
      </c>
      <c r="P110" s="100"/>
      <c r="Q110" s="100">
        <v>1.35</v>
      </c>
      <c r="R110" s="100">
        <v>1.35</v>
      </c>
      <c r="S110" s="100"/>
      <c r="T110" s="100"/>
      <c r="U110" s="100">
        <v>1.35</v>
      </c>
      <c r="V110" s="100">
        <v>1.35</v>
      </c>
      <c r="W110" s="100">
        <v>1.35</v>
      </c>
      <c r="X110" s="100">
        <v>1.35</v>
      </c>
      <c r="Y110" s="111"/>
      <c r="Z110" s="111"/>
    </row>
    <row r="111" ht="14.25" spans="1:26">
      <c r="A111" s="68"/>
      <c r="B111" s="71"/>
      <c r="C111" s="43"/>
      <c r="D111" s="43"/>
      <c r="E111" s="43"/>
      <c r="F111" s="43"/>
      <c r="G111" s="43"/>
      <c r="H111" s="44"/>
      <c r="I111" s="24"/>
      <c r="J111" s="125"/>
      <c r="K111" s="100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100"/>
      <c r="X111" s="100"/>
      <c r="Y111" s="111"/>
      <c r="Z111" s="111"/>
    </row>
    <row r="112" ht="14.25" spans="1:26">
      <c r="A112" s="68"/>
      <c r="B112" s="71">
        <v>33</v>
      </c>
      <c r="C112" s="43" t="s">
        <v>95</v>
      </c>
      <c r="D112" s="43"/>
      <c r="E112" s="43"/>
      <c r="F112" s="43"/>
      <c r="G112" s="43"/>
      <c r="H112" s="44" t="s">
        <v>46</v>
      </c>
      <c r="I112" s="24">
        <f>(B16-B17-D17)*10</f>
        <v>27</v>
      </c>
      <c r="J112" s="125" t="s">
        <v>30</v>
      </c>
      <c r="K112" s="100">
        <v>1</v>
      </c>
      <c r="L112" s="88">
        <v>1</v>
      </c>
      <c r="M112" s="88">
        <v>1.35</v>
      </c>
      <c r="N112" s="88">
        <v>1.35</v>
      </c>
      <c r="O112" s="88">
        <v>1</v>
      </c>
      <c r="P112" s="88"/>
      <c r="Q112" s="88">
        <v>1.35</v>
      </c>
      <c r="R112" s="88">
        <v>1.35</v>
      </c>
      <c r="S112" s="88">
        <v>1</v>
      </c>
      <c r="T112" s="88">
        <v>1.35</v>
      </c>
      <c r="U112" s="88"/>
      <c r="V112" s="88"/>
      <c r="W112" s="100"/>
      <c r="X112" s="100"/>
      <c r="Y112" s="111"/>
      <c r="Z112" s="111"/>
    </row>
    <row r="113" ht="14.25" spans="1:26">
      <c r="A113" s="68"/>
      <c r="B113" s="71"/>
      <c r="C113" s="43"/>
      <c r="D113" s="43"/>
      <c r="E113" s="43"/>
      <c r="F113" s="43"/>
      <c r="G113" s="43"/>
      <c r="H113" s="44"/>
      <c r="I113" s="44"/>
      <c r="J113" s="43"/>
      <c r="K113" s="91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100"/>
      <c r="X113" s="100"/>
      <c r="Y113" s="111"/>
      <c r="Z113" s="111"/>
    </row>
    <row r="114" ht="14.25" spans="1:26">
      <c r="A114" s="116"/>
      <c r="B114" s="119"/>
      <c r="C114" s="43"/>
      <c r="D114" s="43"/>
      <c r="E114" s="43"/>
      <c r="F114" s="43"/>
      <c r="G114" s="43"/>
      <c r="H114" s="44"/>
      <c r="I114" s="89"/>
      <c r="J114" s="126"/>
      <c r="K114" s="123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131"/>
      <c r="X114" s="131"/>
      <c r="Y114" s="132"/>
      <c r="Z114" s="132"/>
    </row>
    <row r="115" ht="14.25" spans="1:26">
      <c r="A115" s="60"/>
      <c r="B115" s="61"/>
      <c r="C115" s="62"/>
      <c r="D115" s="62"/>
      <c r="E115" s="62"/>
      <c r="F115" s="62"/>
      <c r="G115" s="62"/>
      <c r="H115" s="63"/>
      <c r="I115" s="97"/>
      <c r="J115" s="62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113"/>
    </row>
    <row r="116" ht="14.25" spans="1:26">
      <c r="A116" s="64" t="s">
        <v>96</v>
      </c>
      <c r="B116" s="120">
        <v>41</v>
      </c>
      <c r="C116" s="43" t="s">
        <v>97</v>
      </c>
      <c r="D116" s="39"/>
      <c r="E116" s="39"/>
      <c r="F116" s="39"/>
      <c r="G116" s="69">
        <v>0.5</v>
      </c>
      <c r="H116" s="40"/>
      <c r="I116" s="87"/>
      <c r="J116" s="39"/>
      <c r="K116" s="99"/>
      <c r="L116" s="127"/>
      <c r="M116" s="128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114"/>
      <c r="Z116" s="114"/>
    </row>
    <row r="117" ht="14.25" spans="1:26">
      <c r="A117" s="68"/>
      <c r="B117" s="112"/>
      <c r="C117" s="121"/>
      <c r="D117" s="43"/>
      <c r="E117" s="43"/>
      <c r="F117" s="122" t="s">
        <v>98</v>
      </c>
      <c r="G117" s="43"/>
      <c r="H117" s="44" t="s">
        <v>46</v>
      </c>
      <c r="I117" s="89">
        <f>G116*$C$20</f>
        <v>12.5</v>
      </c>
      <c r="J117" s="43" t="s">
        <v>30</v>
      </c>
      <c r="K117" s="100">
        <v>1</v>
      </c>
      <c r="L117" s="88">
        <v>1</v>
      </c>
      <c r="M117" s="129">
        <v>1.5</v>
      </c>
      <c r="N117" s="100"/>
      <c r="O117" s="100">
        <v>1</v>
      </c>
      <c r="P117" s="100"/>
      <c r="Q117" s="100">
        <v>1.5</v>
      </c>
      <c r="R117" s="100"/>
      <c r="S117" s="100">
        <v>1</v>
      </c>
      <c r="T117" s="100"/>
      <c r="U117" s="100">
        <v>1</v>
      </c>
      <c r="V117" s="100"/>
      <c r="W117" s="100">
        <v>1</v>
      </c>
      <c r="X117" s="100"/>
      <c r="Y117" s="100">
        <v>1</v>
      </c>
      <c r="Z117" s="100"/>
    </row>
    <row r="118" ht="14.25" spans="1:26">
      <c r="A118" s="68"/>
      <c r="B118" s="112"/>
      <c r="C118" s="43"/>
      <c r="D118" s="43"/>
      <c r="E118" s="43"/>
      <c r="F118" s="43"/>
      <c r="G118" s="43"/>
      <c r="H118" s="44"/>
      <c r="I118" s="44"/>
      <c r="J118" s="43"/>
      <c r="K118" s="100"/>
      <c r="L118" s="88"/>
      <c r="M118" s="129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11"/>
      <c r="Z118" s="111"/>
    </row>
    <row r="119" ht="14.25" hidden="1" spans="1:26">
      <c r="A119" s="68"/>
      <c r="B119" s="112">
        <v>42</v>
      </c>
      <c r="C119" s="43" t="s">
        <v>99</v>
      </c>
      <c r="D119" s="43"/>
      <c r="E119" s="43"/>
      <c r="F119" s="43"/>
      <c r="G119" s="67">
        <v>0.54</v>
      </c>
      <c r="H119" s="44"/>
      <c r="I119" s="89"/>
      <c r="J119" s="43"/>
      <c r="K119" s="100"/>
      <c r="L119" s="88"/>
      <c r="M119" s="129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11"/>
      <c r="Z119" s="111"/>
    </row>
    <row r="120" ht="14.25" hidden="1" spans="1:26">
      <c r="A120" s="68"/>
      <c r="B120" s="112"/>
      <c r="C120" s="43"/>
      <c r="D120" s="43"/>
      <c r="E120" s="43"/>
      <c r="F120" s="122" t="s">
        <v>98</v>
      </c>
      <c r="G120" s="43"/>
      <c r="H120" s="44" t="s">
        <v>46</v>
      </c>
      <c r="I120" s="89">
        <f>G119*$C$20</f>
        <v>13.5</v>
      </c>
      <c r="J120" s="43" t="s">
        <v>30</v>
      </c>
      <c r="K120" s="100">
        <v>1</v>
      </c>
      <c r="L120" s="88">
        <v>1</v>
      </c>
      <c r="M120" s="129">
        <v>1.5</v>
      </c>
      <c r="N120" s="100">
        <v>1.5</v>
      </c>
      <c r="O120" s="100">
        <v>1</v>
      </c>
      <c r="P120" s="100"/>
      <c r="Q120" s="100">
        <v>1.5</v>
      </c>
      <c r="R120" s="100">
        <v>1.5</v>
      </c>
      <c r="S120" s="100"/>
      <c r="T120" s="100"/>
      <c r="U120" s="100">
        <v>1.5</v>
      </c>
      <c r="V120" s="100">
        <v>1.5</v>
      </c>
      <c r="W120" s="100">
        <v>1.5</v>
      </c>
      <c r="X120" s="100">
        <v>1.5</v>
      </c>
      <c r="Y120" s="111"/>
      <c r="Z120" s="111"/>
    </row>
    <row r="121" ht="14.25" hidden="1" spans="1:26">
      <c r="A121" s="68"/>
      <c r="B121" s="112"/>
      <c r="C121" s="43"/>
      <c r="D121" s="43"/>
      <c r="E121" s="43"/>
      <c r="F121" s="122"/>
      <c r="G121" s="43"/>
      <c r="H121" s="44"/>
      <c r="I121" s="89"/>
      <c r="J121" s="43"/>
      <c r="K121" s="100"/>
      <c r="L121" s="88"/>
      <c r="M121" s="129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11"/>
      <c r="Z121" s="111"/>
    </row>
    <row r="122" ht="14.25" hidden="1" spans="1:26">
      <c r="A122" s="68"/>
      <c r="B122" s="112">
        <v>43</v>
      </c>
      <c r="C122" s="43" t="s">
        <v>100</v>
      </c>
      <c r="D122" s="43"/>
      <c r="E122" s="43"/>
      <c r="F122" s="43"/>
      <c r="G122" s="69">
        <v>0.5</v>
      </c>
      <c r="H122" s="44"/>
      <c r="I122" s="89"/>
      <c r="J122" s="43"/>
      <c r="K122" s="100"/>
      <c r="L122" s="88"/>
      <c r="M122" s="129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11"/>
      <c r="Z122" s="111"/>
    </row>
    <row r="123" ht="14.25" hidden="1" spans="1:26">
      <c r="A123" s="68"/>
      <c r="B123" s="112"/>
      <c r="C123" s="43"/>
      <c r="D123" s="43"/>
      <c r="E123" s="43"/>
      <c r="F123" s="122" t="s">
        <v>98</v>
      </c>
      <c r="G123" s="43"/>
      <c r="H123" s="44" t="s">
        <v>46</v>
      </c>
      <c r="I123" s="89">
        <f>G122*$C$20</f>
        <v>12.5</v>
      </c>
      <c r="J123" s="43" t="s">
        <v>30</v>
      </c>
      <c r="K123" s="100"/>
      <c r="L123" s="88"/>
      <c r="M123" s="129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11"/>
      <c r="Z123" s="111"/>
    </row>
    <row r="124" ht="14.25" spans="1:26">
      <c r="A124" s="68"/>
      <c r="B124" s="41">
        <v>42</v>
      </c>
      <c r="C124" s="43" t="s">
        <v>101</v>
      </c>
      <c r="D124" s="43"/>
      <c r="E124" s="43"/>
      <c r="F124" s="43"/>
      <c r="G124" s="67">
        <v>0.58</v>
      </c>
      <c r="H124" s="44"/>
      <c r="I124" s="89"/>
      <c r="J124" s="43"/>
      <c r="K124" s="91"/>
      <c r="L124" s="91"/>
      <c r="M124" s="130"/>
      <c r="N124" s="91"/>
      <c r="O124" s="91"/>
      <c r="P124" s="91"/>
      <c r="Q124" s="91"/>
      <c r="R124" s="91"/>
      <c r="S124" s="91"/>
      <c r="T124" s="91"/>
      <c r="U124" s="91"/>
      <c r="V124" s="91"/>
      <c r="W124" s="100"/>
      <c r="X124" s="100"/>
      <c r="Y124" s="111"/>
      <c r="Z124" s="111"/>
    </row>
    <row r="125" ht="14.25" spans="1:26">
      <c r="A125" s="68"/>
      <c r="B125" s="41"/>
      <c r="C125" s="43"/>
      <c r="D125" s="43"/>
      <c r="E125" s="43"/>
      <c r="F125" s="122" t="s">
        <v>98</v>
      </c>
      <c r="G125" s="43"/>
      <c r="H125" s="44" t="s">
        <v>46</v>
      </c>
      <c r="I125" s="89">
        <f>G124*$C$20</f>
        <v>14.5</v>
      </c>
      <c r="J125" s="43" t="s">
        <v>30</v>
      </c>
      <c r="K125" s="91"/>
      <c r="L125" s="91"/>
      <c r="M125" s="130"/>
      <c r="N125" s="100">
        <v>1.5</v>
      </c>
      <c r="O125" s="91"/>
      <c r="P125" s="91"/>
      <c r="Q125" s="91"/>
      <c r="R125" s="100">
        <v>1.5</v>
      </c>
      <c r="S125" s="91"/>
      <c r="T125" s="100">
        <v>1.5</v>
      </c>
      <c r="U125" s="91"/>
      <c r="V125" s="100">
        <v>1.5</v>
      </c>
      <c r="W125" s="100"/>
      <c r="X125" s="100">
        <v>1.5</v>
      </c>
      <c r="Y125" s="111"/>
      <c r="Z125" s="100">
        <v>1.5</v>
      </c>
    </row>
    <row r="126" ht="14.25" spans="1:26">
      <c r="A126" s="68"/>
      <c r="B126" s="41"/>
      <c r="C126" s="43"/>
      <c r="D126" s="43"/>
      <c r="E126" s="43"/>
      <c r="F126" s="122"/>
      <c r="G126" s="43"/>
      <c r="H126" s="44"/>
      <c r="I126" s="89"/>
      <c r="J126" s="43"/>
      <c r="K126" s="91"/>
      <c r="L126" s="92"/>
      <c r="M126" s="130"/>
      <c r="N126" s="100"/>
      <c r="O126" s="91"/>
      <c r="P126" s="91"/>
      <c r="Q126" s="91"/>
      <c r="R126" s="100"/>
      <c r="S126" s="91"/>
      <c r="T126" s="100"/>
      <c r="U126" s="91"/>
      <c r="V126" s="100"/>
      <c r="W126" s="100"/>
      <c r="X126" s="100"/>
      <c r="Y126" s="111"/>
      <c r="Z126" s="100"/>
    </row>
    <row r="127" ht="14.25" spans="1:26">
      <c r="A127" s="68"/>
      <c r="B127" s="112">
        <v>43</v>
      </c>
      <c r="C127" s="43" t="s">
        <v>102</v>
      </c>
      <c r="D127" s="43"/>
      <c r="E127" s="43"/>
      <c r="F127" s="43"/>
      <c r="G127" s="69">
        <v>0.33</v>
      </c>
      <c r="H127" s="44"/>
      <c r="I127" s="89"/>
      <c r="J127" s="43"/>
      <c r="K127" s="100"/>
      <c r="L127" s="88"/>
      <c r="M127" s="129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11"/>
      <c r="Z127" s="111"/>
    </row>
    <row r="128" ht="14.25" spans="1:26">
      <c r="A128" s="68"/>
      <c r="B128" s="112"/>
      <c r="C128" s="121"/>
      <c r="D128" s="43"/>
      <c r="E128" s="43"/>
      <c r="F128" s="122" t="s">
        <v>98</v>
      </c>
      <c r="G128" s="43"/>
      <c r="H128" s="44" t="s">
        <v>46</v>
      </c>
      <c r="I128" s="89">
        <f>G127*$C$20</f>
        <v>8.25</v>
      </c>
      <c r="J128" s="43" t="s">
        <v>30</v>
      </c>
      <c r="K128" s="100">
        <v>1</v>
      </c>
      <c r="L128" s="88">
        <v>1</v>
      </c>
      <c r="M128" s="129">
        <v>1.5</v>
      </c>
      <c r="N128" s="100"/>
      <c r="O128" s="100">
        <v>1</v>
      </c>
      <c r="P128" s="100"/>
      <c r="Q128" s="100">
        <v>1.5</v>
      </c>
      <c r="R128" s="100"/>
      <c r="S128" s="100">
        <v>1</v>
      </c>
      <c r="T128" s="100"/>
      <c r="U128" s="100">
        <v>1</v>
      </c>
      <c r="V128" s="100"/>
      <c r="W128" s="100">
        <v>1</v>
      </c>
      <c r="X128" s="100"/>
      <c r="Y128" s="100">
        <v>1</v>
      </c>
      <c r="Z128" s="100"/>
    </row>
    <row r="129" ht="14.25" spans="1:26">
      <c r="A129" s="68"/>
      <c r="B129" s="112"/>
      <c r="C129" s="43"/>
      <c r="D129" s="43"/>
      <c r="E129" s="43"/>
      <c r="F129" s="43"/>
      <c r="G129" s="43"/>
      <c r="H129" s="44"/>
      <c r="I129" s="44"/>
      <c r="J129" s="43"/>
      <c r="K129" s="100"/>
      <c r="L129" s="88"/>
      <c r="M129" s="129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11"/>
      <c r="Z129" s="111"/>
    </row>
    <row r="130" ht="14.25" hidden="1" spans="1:26">
      <c r="A130" s="68"/>
      <c r="B130" s="112">
        <v>42</v>
      </c>
      <c r="C130" s="43" t="s">
        <v>99</v>
      </c>
      <c r="D130" s="43"/>
      <c r="E130" s="43"/>
      <c r="F130" s="43"/>
      <c r="G130" s="67">
        <v>0.54</v>
      </c>
      <c r="H130" s="44"/>
      <c r="I130" s="89"/>
      <c r="J130" s="43"/>
      <c r="K130" s="100"/>
      <c r="L130" s="88"/>
      <c r="M130" s="129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11"/>
      <c r="Z130" s="111"/>
    </row>
    <row r="131" ht="14.25" hidden="1" spans="1:26">
      <c r="A131" s="68"/>
      <c r="B131" s="112"/>
      <c r="C131" s="43"/>
      <c r="D131" s="43"/>
      <c r="E131" s="43"/>
      <c r="F131" s="122" t="s">
        <v>98</v>
      </c>
      <c r="G131" s="43"/>
      <c r="H131" s="44" t="s">
        <v>46</v>
      </c>
      <c r="I131" s="89">
        <f>G130*$C$20</f>
        <v>13.5</v>
      </c>
      <c r="J131" s="43" t="s">
        <v>30</v>
      </c>
      <c r="K131" s="100">
        <v>1</v>
      </c>
      <c r="L131" s="88">
        <v>1</v>
      </c>
      <c r="M131" s="129">
        <v>1.5</v>
      </c>
      <c r="N131" s="100">
        <v>1.5</v>
      </c>
      <c r="O131" s="100">
        <v>1</v>
      </c>
      <c r="P131" s="100"/>
      <c r="Q131" s="100">
        <v>1.5</v>
      </c>
      <c r="R131" s="100">
        <v>1.5</v>
      </c>
      <c r="S131" s="100"/>
      <c r="T131" s="100"/>
      <c r="U131" s="100">
        <v>1.5</v>
      </c>
      <c r="V131" s="100">
        <v>1.5</v>
      </c>
      <c r="W131" s="100">
        <v>1.5</v>
      </c>
      <c r="X131" s="100">
        <v>1.5</v>
      </c>
      <c r="Y131" s="111"/>
      <c r="Z131" s="111"/>
    </row>
    <row r="132" ht="14.25" hidden="1" spans="1:26">
      <c r="A132" s="68"/>
      <c r="B132" s="112"/>
      <c r="C132" s="43"/>
      <c r="D132" s="43"/>
      <c r="E132" s="43"/>
      <c r="F132" s="122"/>
      <c r="G132" s="43"/>
      <c r="H132" s="44"/>
      <c r="I132" s="89"/>
      <c r="J132" s="43"/>
      <c r="K132" s="100"/>
      <c r="L132" s="88"/>
      <c r="M132" s="129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11"/>
      <c r="Z132" s="111"/>
    </row>
    <row r="133" ht="14.25" hidden="1" spans="1:26">
      <c r="A133" s="68"/>
      <c r="B133" s="112">
        <v>43</v>
      </c>
      <c r="C133" s="43" t="s">
        <v>100</v>
      </c>
      <c r="D133" s="43"/>
      <c r="E133" s="43"/>
      <c r="F133" s="43"/>
      <c r="G133" s="69">
        <v>0.5</v>
      </c>
      <c r="H133" s="44"/>
      <c r="I133" s="89"/>
      <c r="J133" s="43"/>
      <c r="K133" s="100"/>
      <c r="L133" s="88"/>
      <c r="M133" s="129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11"/>
      <c r="Z133" s="111"/>
    </row>
    <row r="134" ht="14.25" hidden="1" spans="1:26">
      <c r="A134" s="68"/>
      <c r="B134" s="112"/>
      <c r="C134" s="43"/>
      <c r="D134" s="43"/>
      <c r="E134" s="43"/>
      <c r="F134" s="122" t="s">
        <v>98</v>
      </c>
      <c r="G134" s="43"/>
      <c r="H134" s="44" t="s">
        <v>46</v>
      </c>
      <c r="I134" s="89">
        <f>G133*$C$20</f>
        <v>12.5</v>
      </c>
      <c r="J134" s="43" t="s">
        <v>30</v>
      </c>
      <c r="K134" s="100"/>
      <c r="L134" s="88"/>
      <c r="M134" s="129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11"/>
      <c r="Z134" s="111"/>
    </row>
    <row r="135" ht="14.25" spans="1:26">
      <c r="A135" s="68"/>
      <c r="B135" s="41">
        <v>44</v>
      </c>
      <c r="C135" s="43" t="s">
        <v>105</v>
      </c>
      <c r="D135" s="43"/>
      <c r="E135" s="43"/>
      <c r="F135" s="43"/>
      <c r="G135" s="67">
        <v>0.41</v>
      </c>
      <c r="H135" s="44"/>
      <c r="I135" s="89"/>
      <c r="J135" s="43"/>
      <c r="K135" s="91"/>
      <c r="L135" s="91"/>
      <c r="M135" s="130"/>
      <c r="N135" s="91"/>
      <c r="O135" s="91"/>
      <c r="P135" s="91"/>
      <c r="Q135" s="91"/>
      <c r="R135" s="91"/>
      <c r="S135" s="91"/>
      <c r="T135" s="91"/>
      <c r="U135" s="91"/>
      <c r="V135" s="91"/>
      <c r="W135" s="100"/>
      <c r="X135" s="100"/>
      <c r="Y135" s="111"/>
      <c r="Z135" s="111"/>
    </row>
    <row r="136" ht="14.25" spans="1:26">
      <c r="A136" s="68"/>
      <c r="B136" s="41"/>
      <c r="C136" s="43"/>
      <c r="D136" s="43"/>
      <c r="E136" s="43"/>
      <c r="F136" s="122" t="s">
        <v>98</v>
      </c>
      <c r="G136" s="43"/>
      <c r="H136" s="44" t="s">
        <v>46</v>
      </c>
      <c r="I136" s="89">
        <f>G135*$C$20</f>
        <v>10.25</v>
      </c>
      <c r="J136" s="43" t="s">
        <v>30</v>
      </c>
      <c r="K136" s="91"/>
      <c r="L136" s="91"/>
      <c r="M136" s="130"/>
      <c r="N136" s="100">
        <v>1.5</v>
      </c>
      <c r="O136" s="91"/>
      <c r="P136" s="91"/>
      <c r="Q136" s="91"/>
      <c r="R136" s="100">
        <v>1.5</v>
      </c>
      <c r="S136" s="91"/>
      <c r="T136" s="100">
        <v>1.5</v>
      </c>
      <c r="U136" s="91"/>
      <c r="V136" s="100">
        <v>1.5</v>
      </c>
      <c r="W136" s="100"/>
      <c r="X136" s="100">
        <v>1.5</v>
      </c>
      <c r="Y136" s="111"/>
      <c r="Z136" s="100">
        <v>1.5</v>
      </c>
    </row>
    <row r="137" ht="14.25" spans="1:26">
      <c r="A137" s="116"/>
      <c r="B137" s="133"/>
      <c r="C137" s="16"/>
      <c r="D137" s="16"/>
      <c r="E137" s="16"/>
      <c r="F137" s="16"/>
      <c r="G137" s="16"/>
      <c r="H137" s="134"/>
      <c r="I137" s="134"/>
      <c r="J137" s="16"/>
      <c r="K137" s="123"/>
      <c r="L137" s="123"/>
      <c r="M137" s="139"/>
      <c r="N137" s="123"/>
      <c r="O137" s="123"/>
      <c r="P137" s="123"/>
      <c r="Q137" s="123"/>
      <c r="R137" s="123"/>
      <c r="S137" s="123"/>
      <c r="T137" s="123"/>
      <c r="U137" s="123"/>
      <c r="V137" s="123"/>
      <c r="W137" s="131"/>
      <c r="X137" s="131"/>
      <c r="Y137" s="132"/>
      <c r="Z137" s="132"/>
    </row>
    <row r="138" ht="14.25" spans="1:26">
      <c r="A138" s="60"/>
      <c r="B138" s="61"/>
      <c r="C138" s="62"/>
      <c r="D138" s="62"/>
      <c r="E138" s="62"/>
      <c r="F138" s="62"/>
      <c r="G138" s="62"/>
      <c r="H138" s="63"/>
      <c r="I138" s="97"/>
      <c r="J138" s="62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113"/>
    </row>
    <row r="139" ht="15" customHeight="1" spans="1:26">
      <c r="A139" s="64" t="s">
        <v>106</v>
      </c>
      <c r="B139" s="120">
        <v>51</v>
      </c>
      <c r="C139" s="39" t="s">
        <v>148</v>
      </c>
      <c r="D139" s="135"/>
      <c r="E139" s="135"/>
      <c r="F139" s="135"/>
      <c r="G139" s="136">
        <v>0.67</v>
      </c>
      <c r="H139" s="135"/>
      <c r="I139" s="135"/>
      <c r="J139" s="135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ht="14.25" spans="1:26">
      <c r="A140" s="68"/>
      <c r="B140" s="111"/>
      <c r="C140" s="137"/>
      <c r="D140" s="137"/>
      <c r="E140" s="137"/>
      <c r="F140" s="122" t="s">
        <v>108</v>
      </c>
      <c r="G140" s="137"/>
      <c r="H140" s="44" t="s">
        <v>46</v>
      </c>
      <c r="I140" s="140">
        <f>((I33*1*0.6*(9+9+3.9+3.9))/10.2+I35+I39+I41)*G139</f>
        <v>34.6330882352941</v>
      </c>
      <c r="J140" s="43" t="s">
        <v>59</v>
      </c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ht="14.25" spans="1:26">
      <c r="A141" s="68"/>
      <c r="B141" s="111"/>
      <c r="C141" s="137"/>
      <c r="D141" s="137"/>
      <c r="E141" s="137"/>
      <c r="F141" s="122"/>
      <c r="G141" s="137"/>
      <c r="H141" s="44"/>
      <c r="I141" s="140"/>
      <c r="J141" s="43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ht="15" customHeight="1" spans="1:26">
      <c r="A142" s="68"/>
      <c r="B142" s="112">
        <v>52</v>
      </c>
      <c r="C142" s="43" t="s">
        <v>109</v>
      </c>
      <c r="D142" s="137"/>
      <c r="E142" s="137"/>
      <c r="F142" s="137"/>
      <c r="G142" s="69">
        <v>0.67</v>
      </c>
      <c r="H142" s="137"/>
      <c r="I142" s="137"/>
      <c r="J142" s="137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ht="14.25" spans="1:26">
      <c r="A143" s="68"/>
      <c r="B143" s="111"/>
      <c r="C143" s="137"/>
      <c r="D143" s="137"/>
      <c r="E143" s="137"/>
      <c r="F143" s="122" t="s">
        <v>110</v>
      </c>
      <c r="G143" s="137"/>
      <c r="H143" s="44" t="s">
        <v>46</v>
      </c>
      <c r="I143" s="140">
        <f>MAX(((I33*1*0.6*(9+9+3.9+3.9))/10.2+I37+I35+I39+I41-I110)*G142,0)</f>
        <v>17.5480882352941</v>
      </c>
      <c r="J143" s="43" t="s">
        <v>59</v>
      </c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spans="1:26">
      <c r="A144" s="116"/>
      <c r="B144" s="132"/>
      <c r="C144" s="138"/>
      <c r="D144" s="138"/>
      <c r="E144" s="138"/>
      <c r="F144" s="138"/>
      <c r="G144" s="138"/>
      <c r="H144" s="138"/>
      <c r="I144" s="138"/>
      <c r="J144" s="138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6" ht="15" customHeight="1"/>
    <row r="147" ht="15" customHeight="1"/>
    <row r="148" ht="20.25" customHeight="1"/>
    <row r="160" ht="15" hidden="1" customHeight="1"/>
    <row r="161" ht="15" hidden="1" customHeight="1"/>
    <row r="162" ht="15" hidden="1" customHeight="1"/>
    <row r="164" ht="15" hidden="1" customHeight="1"/>
    <row r="165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200" ht="15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30" ht="15" hidden="1" customHeight="1"/>
    <row r="231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</sheetData>
  <mergeCells count="25">
    <mergeCell ref="K1:N1"/>
    <mergeCell ref="K2:N2"/>
    <mergeCell ref="K3:N3"/>
    <mergeCell ref="K4:N4"/>
    <mergeCell ref="C22:D22"/>
    <mergeCell ref="E22:F22"/>
    <mergeCell ref="K28:Z28"/>
    <mergeCell ref="K29:T29"/>
    <mergeCell ref="U29:Z29"/>
    <mergeCell ref="K30:N30"/>
    <mergeCell ref="O30:R30"/>
    <mergeCell ref="S30:T30"/>
    <mergeCell ref="U30:V30"/>
    <mergeCell ref="W30:X30"/>
    <mergeCell ref="Y30:Z30"/>
    <mergeCell ref="A28:A32"/>
    <mergeCell ref="A56:A103"/>
    <mergeCell ref="A105:A114"/>
    <mergeCell ref="A116:A137"/>
    <mergeCell ref="A139:A144"/>
    <mergeCell ref="B14:B15"/>
    <mergeCell ref="B28:B30"/>
    <mergeCell ref="C14:C15"/>
    <mergeCell ref="D14:D15"/>
    <mergeCell ref="A1:E3"/>
  </mergeCells>
  <pageMargins left="0.699305555555556" right="0.699305555555556" top="0.75" bottom="0.75" header="0.3" footer="0.3"/>
  <pageSetup paperSize="9" scale="18" orientation="landscape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 Case</vt:lpstr>
      <vt:lpstr>Load Combination</vt:lpstr>
      <vt:lpstr>Load Case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睡前上厕所</cp:lastModifiedBy>
  <dcterms:created xsi:type="dcterms:W3CDTF">2006-09-16T00:00:00Z</dcterms:created>
  <dcterms:modified xsi:type="dcterms:W3CDTF">2018-06-17T10:00:54Z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