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die\Documents\Hayes\"/>
    </mc:Choice>
  </mc:AlternateContent>
  <xr:revisionPtr revIDLastSave="0" documentId="13_ncr:1_{6C9AB458-82FA-4CB6-8D97-B8F7C24FD1D6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7" i="1" l="1"/>
  <c r="J57" i="1"/>
  <c r="H57" i="1"/>
  <c r="G57" i="1"/>
  <c r="E55" i="1"/>
  <c r="E56" i="1"/>
  <c r="E57" i="1"/>
  <c r="H56" i="1" l="1"/>
  <c r="G56" i="1"/>
  <c r="J56" i="1" l="1"/>
  <c r="L56" i="1" s="1"/>
  <c r="H55" i="1"/>
  <c r="G55" i="1"/>
  <c r="J55" i="1" l="1"/>
  <c r="L55" i="1" s="1"/>
  <c r="G54" i="1"/>
  <c r="E54" i="1"/>
  <c r="H54" i="1" s="1"/>
  <c r="J54" i="1" s="1"/>
  <c r="L54" i="1" l="1"/>
  <c r="G53" i="1"/>
  <c r="E53" i="1"/>
  <c r="H53" i="1" s="1"/>
  <c r="J53" i="1" l="1"/>
  <c r="L53" i="1" s="1"/>
  <c r="G51" i="1"/>
  <c r="G52" i="1"/>
  <c r="E51" i="1"/>
  <c r="H51" i="1" s="1"/>
  <c r="E52" i="1"/>
  <c r="H52" i="1" s="1"/>
  <c r="G50" i="1"/>
  <c r="E50" i="1"/>
  <c r="H50" i="1" s="1"/>
  <c r="G49" i="1"/>
  <c r="E49" i="1"/>
  <c r="H49" i="1" s="1"/>
  <c r="J49" i="1" s="1"/>
  <c r="L49" i="1" s="1"/>
  <c r="G48" i="1"/>
  <c r="E48" i="1"/>
  <c r="H48" i="1" s="1"/>
  <c r="G47" i="1"/>
  <c r="E47" i="1"/>
  <c r="H47" i="1" s="1"/>
  <c r="J47" i="1" s="1"/>
  <c r="L47" i="1" s="1"/>
  <c r="H46" i="1"/>
  <c r="G46" i="1"/>
  <c r="J46" i="1" s="1"/>
  <c r="L46" i="1" s="1"/>
  <c r="E46" i="1"/>
  <c r="G45" i="1"/>
  <c r="E45" i="1"/>
  <c r="H45" i="1" s="1"/>
  <c r="G44" i="1"/>
  <c r="E44" i="1"/>
  <c r="H44" i="1" s="1"/>
  <c r="Q43" i="1"/>
  <c r="G43" i="1"/>
  <c r="E43" i="1"/>
  <c r="H43" i="1" s="1"/>
  <c r="Q42" i="1"/>
  <c r="H42" i="1"/>
  <c r="J42" i="1" s="1"/>
  <c r="L42" i="1" s="1"/>
  <c r="G42" i="1"/>
  <c r="E42" i="1"/>
  <c r="G41" i="1"/>
  <c r="E41" i="1"/>
  <c r="H41" i="1" s="1"/>
  <c r="Q40" i="1"/>
  <c r="G40" i="1"/>
  <c r="E40" i="1"/>
  <c r="H40" i="1" s="1"/>
  <c r="Q39" i="1"/>
  <c r="G39" i="1"/>
  <c r="E39" i="1"/>
  <c r="H39" i="1" s="1"/>
  <c r="Q38" i="1"/>
  <c r="G38" i="1"/>
  <c r="E38" i="1"/>
  <c r="H38" i="1" s="1"/>
  <c r="Q37" i="1"/>
  <c r="G37" i="1"/>
  <c r="E37" i="1"/>
  <c r="H37" i="1" s="1"/>
  <c r="Q36" i="1"/>
  <c r="G36" i="1"/>
  <c r="E36" i="1"/>
  <c r="H36" i="1" s="1"/>
  <c r="G35" i="1"/>
  <c r="E35" i="1"/>
  <c r="H35" i="1" s="1"/>
  <c r="G34" i="1"/>
  <c r="E34" i="1"/>
  <c r="H34" i="1" s="1"/>
  <c r="G33" i="1"/>
  <c r="E33" i="1"/>
  <c r="H33" i="1" s="1"/>
  <c r="G32" i="1"/>
  <c r="E32" i="1"/>
  <c r="H32" i="1" s="1"/>
  <c r="J32" i="1" s="1"/>
  <c r="L32" i="1" s="1"/>
  <c r="G31" i="1"/>
  <c r="E31" i="1"/>
  <c r="H31" i="1" s="1"/>
  <c r="G30" i="1"/>
  <c r="E30" i="1"/>
  <c r="H30" i="1" s="1"/>
  <c r="G29" i="1"/>
  <c r="E29" i="1"/>
  <c r="H29" i="1" s="1"/>
  <c r="G28" i="1"/>
  <c r="E28" i="1"/>
  <c r="H28" i="1" s="1"/>
  <c r="G27" i="1"/>
  <c r="E27" i="1"/>
  <c r="H27" i="1" s="1"/>
  <c r="G26" i="1"/>
  <c r="E26" i="1"/>
  <c r="H26" i="1" s="1"/>
  <c r="J26" i="1" s="1"/>
  <c r="L26" i="1" s="1"/>
  <c r="G25" i="1"/>
  <c r="E25" i="1"/>
  <c r="H25" i="1" s="1"/>
  <c r="G24" i="1"/>
  <c r="E24" i="1"/>
  <c r="H24" i="1" s="1"/>
  <c r="G23" i="1"/>
  <c r="E23" i="1"/>
  <c r="H23" i="1" s="1"/>
  <c r="G22" i="1"/>
  <c r="E22" i="1"/>
  <c r="H22" i="1" s="1"/>
  <c r="G21" i="1"/>
  <c r="E21" i="1"/>
  <c r="H21" i="1" s="1"/>
  <c r="G20" i="1"/>
  <c r="E20" i="1"/>
  <c r="H20" i="1" s="1"/>
  <c r="J20" i="1" s="1"/>
  <c r="L20" i="1" s="1"/>
  <c r="G19" i="1"/>
  <c r="E19" i="1"/>
  <c r="H19" i="1" s="1"/>
  <c r="G18" i="1"/>
  <c r="E18" i="1"/>
  <c r="H18" i="1" s="1"/>
  <c r="G17" i="1"/>
  <c r="E17" i="1"/>
  <c r="H17" i="1" s="1"/>
  <c r="G16" i="1"/>
  <c r="E16" i="1"/>
  <c r="H16" i="1" s="1"/>
  <c r="G15" i="1"/>
  <c r="E15" i="1"/>
  <c r="H15" i="1" s="1"/>
  <c r="G14" i="1"/>
  <c r="E14" i="1"/>
  <c r="H14" i="1" s="1"/>
  <c r="J14" i="1" s="1"/>
  <c r="L14" i="1" s="1"/>
  <c r="G13" i="1"/>
  <c r="E13" i="1"/>
  <c r="H13" i="1" s="1"/>
  <c r="G12" i="1"/>
  <c r="E12" i="1"/>
  <c r="H12" i="1" s="1"/>
  <c r="G11" i="1"/>
  <c r="E11" i="1"/>
  <c r="H11" i="1" s="1"/>
  <c r="G10" i="1"/>
  <c r="E10" i="1"/>
  <c r="H10" i="1" s="1"/>
  <c r="G9" i="1"/>
  <c r="E9" i="1"/>
  <c r="H9" i="1" s="1"/>
  <c r="J52" i="1" l="1"/>
  <c r="L52" i="1" s="1"/>
  <c r="J51" i="1"/>
  <c r="L51" i="1" s="1"/>
  <c r="J29" i="1"/>
  <c r="L29" i="1" s="1"/>
  <c r="J23" i="1"/>
  <c r="L23" i="1" s="1"/>
  <c r="J39" i="1"/>
  <c r="L39" i="1" s="1"/>
  <c r="J17" i="1"/>
  <c r="L17" i="1" s="1"/>
  <c r="J11" i="1"/>
  <c r="L11" i="1" s="1"/>
  <c r="J18" i="1"/>
  <c r="L18" i="1" s="1"/>
  <c r="J40" i="1"/>
  <c r="L40" i="1" s="1"/>
  <c r="J13" i="1"/>
  <c r="L13" i="1" s="1"/>
  <c r="J36" i="1"/>
  <c r="J33" i="1"/>
  <c r="L33" i="1" s="1"/>
  <c r="J38" i="1"/>
  <c r="L38" i="1" s="1"/>
  <c r="J22" i="1"/>
  <c r="L22" i="1" s="1"/>
  <c r="J25" i="1"/>
  <c r="L25" i="1" s="1"/>
  <c r="J34" i="1"/>
  <c r="L34" i="1" s="1"/>
  <c r="J15" i="1"/>
  <c r="L15" i="1" s="1"/>
  <c r="J16" i="1"/>
  <c r="L16" i="1" s="1"/>
  <c r="J43" i="1"/>
  <c r="L43" i="1" s="1"/>
  <c r="J12" i="1"/>
  <c r="L12" i="1" s="1"/>
  <c r="J35" i="1"/>
  <c r="L35" i="1" s="1"/>
  <c r="J37" i="1"/>
  <c r="L37" i="1" s="1"/>
  <c r="J41" i="1"/>
  <c r="L41" i="1" s="1"/>
  <c r="J48" i="1"/>
  <c r="L48" i="1" s="1"/>
  <c r="J30" i="1"/>
  <c r="L30" i="1" s="1"/>
  <c r="J31" i="1"/>
  <c r="J19" i="1"/>
  <c r="J21" i="1"/>
  <c r="L21" i="1" s="1"/>
  <c r="J24" i="1"/>
  <c r="L24" i="1" s="1"/>
  <c r="J44" i="1"/>
  <c r="L44" i="1" s="1"/>
  <c r="J45" i="1"/>
  <c r="L45" i="1" s="1"/>
  <c r="J27" i="1"/>
  <c r="L27" i="1" s="1"/>
  <c r="J28" i="1"/>
  <c r="L28" i="1" s="1"/>
  <c r="J9" i="1"/>
  <c r="J10" i="1"/>
  <c r="L10" i="1" s="1"/>
  <c r="J50" i="1"/>
  <c r="L50" i="1" s="1"/>
  <c r="W31" i="1" l="1"/>
  <c r="W32" i="1" s="1"/>
  <c r="W33" i="1" s="1"/>
  <c r="W34" i="1" s="1"/>
  <c r="L31" i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L9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V19" i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L19" i="1"/>
  <c r="L36" i="1"/>
  <c r="X36" i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</calcChain>
</file>

<file path=xl/sharedStrings.xml><?xml version="1.0" encoding="utf-8"?>
<sst xmlns="http://schemas.openxmlformats.org/spreadsheetml/2006/main" count="82" uniqueCount="34">
  <si>
    <t>Year</t>
  </si>
  <si>
    <t>Month</t>
  </si>
  <si>
    <t>Rent</t>
  </si>
  <si>
    <t>Power</t>
  </si>
  <si>
    <t>Shifted Power</t>
  </si>
  <si>
    <t>Internet</t>
  </si>
  <si>
    <t>Rent per roomie</t>
  </si>
  <si>
    <t>Utilities per roomie</t>
  </si>
  <si>
    <t>HBO</t>
  </si>
  <si>
    <t>Per Roomie</t>
  </si>
  <si>
    <t>Roy Paid</t>
  </si>
  <si>
    <t>Onno Paid</t>
  </si>
  <si>
    <t>Nevin Paid</t>
  </si>
  <si>
    <t>Nick Paid</t>
  </si>
  <si>
    <t>Chan Paid</t>
  </si>
  <si>
    <t>Cappy Paid</t>
  </si>
  <si>
    <t>Roy Balance</t>
  </si>
  <si>
    <t>Onno Balance</t>
  </si>
  <si>
    <t>Nevin Balance</t>
  </si>
  <si>
    <t>Nick Balance</t>
  </si>
  <si>
    <t>Chan Balance</t>
  </si>
  <si>
    <t>Cappy 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</si>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</sst>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\-??_);_(@_)"/>
    <numFmt numFmtId="165" formatCode="\$#,##0.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BD1FB"/>
        <bgColor rgb="FFDAE3F3"/>
      </patternFill>
    </fill>
    <fill>
      <patternFill patternType="solid">
        <fgColor rgb="FFCCFFFF"/>
        <bgColor rgb="FFE2F0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165" fontId="0" fillId="0" borderId="0" xfId="1" applyNumberFormat="1" applyFont="1" applyBorder="1" applyAlignment="1" applyProtection="1"/>
    <xf numFmtId="165" fontId="0" fillId="2" borderId="0" xfId="1" applyNumberFormat="1" applyFont="1" applyFill="1" applyBorder="1" applyAlignment="1" applyProtection="1"/>
    <xf numFmtId="165" fontId="0" fillId="3" borderId="0" xfId="1" applyNumberFormat="1" applyFont="1" applyFill="1" applyBorder="1" applyAlignment="1" applyProtection="1"/>
    <xf numFmtId="165" fontId="0" fillId="4" borderId="0" xfId="1" applyNumberFormat="1" applyFont="1" applyFill="1" applyBorder="1" applyAlignment="1" applyProtection="1"/>
    <xf numFmtId="165" fontId="0" fillId="5" borderId="0" xfId="1" applyNumberFormat="1" applyFont="1" applyFill="1" applyBorder="1" applyAlignment="1" applyProtection="1"/>
    <xf numFmtId="165" fontId="0" fillId="6" borderId="0" xfId="1" applyNumberFormat="1" applyFont="1" applyFill="1" applyBorder="1" applyAlignment="1" applyProtection="1"/>
    <xf numFmtId="165" fontId="0" fillId="7" borderId="0" xfId="1" applyNumberFormat="1" applyFont="1" applyFill="1" applyBorder="1" applyAlignment="1" applyProtection="1"/>
    <xf numFmtId="165" fontId="0" fillId="8" borderId="0" xfId="0" applyNumberFormat="1" applyFill="1"/>
    <xf numFmtId="165" fontId="0" fillId="0" borderId="0" xfId="0" applyNumberFormat="1"/>
    <xf numFmtId="165" fontId="0" fillId="7" borderId="0" xfId="0" applyNumberFormat="1" applyFill="1"/>
    <xf numFmtId="165" fontId="0" fillId="8" borderId="0" xfId="1" applyNumberFormat="1" applyFont="1" applyFill="1" applyBorder="1" applyAlignmen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tabSelected="1" zoomScale="80" zoomScaleNormal="80" workbookViewId="0">
      <pane xSplit="2" ySplit="1" topLeftCell="C14" activePane="bottomRight" state="frozen"/>
      <selection pane="topRight" activeCell="K1" sqref="K1"/>
      <selection pane="bottomLeft" activeCell="A28" sqref="A28"/>
      <selection pane="bottomRight" activeCell="M57" sqref="M57"/>
    </sheetView>
  </sheetViews>
  <sheetFormatPr defaultRowHeight="15" x14ac:dyDescent="0.25"/>
  <cols>
    <col min="1" max="1" width="7" customWidth="1"/>
    <col min="2" max="2" width="9.85546875" customWidth="1"/>
    <col min="3" max="3" width="14.42578125" style="1" customWidth="1"/>
    <col min="4" max="4" width="9.7109375" style="1" customWidth="1"/>
    <col min="5" max="5" width="13.42578125" style="1" customWidth="1"/>
    <col min="6" max="6" width="7.5703125" style="1" customWidth="1"/>
    <col min="7" max="7" width="13" customWidth="1"/>
    <col min="8" max="8" width="13.28515625" style="1" customWidth="1"/>
    <col min="9" max="9" width="9.140625" style="1" customWidth="1"/>
    <col min="10" max="10" width="10.42578125" style="2" customWidth="1"/>
    <col min="11" max="11" width="16.5703125" style="1" customWidth="1"/>
    <col min="12" max="12" width="11" style="3" customWidth="1"/>
    <col min="13" max="13" width="11.42578125" style="4"/>
    <col min="14" max="14" width="9.5703125" style="5" customWidth="1"/>
    <col min="15" max="15" width="10.42578125" style="6" customWidth="1"/>
    <col min="16" max="16" width="13.140625" style="7" customWidth="1"/>
    <col min="17" max="17" width="12.42578125" style="8" customWidth="1"/>
    <col min="18" max="18" width="9.140625" style="9" customWidth="1"/>
    <col min="19" max="19" width="12.5703125" style="3" customWidth="1"/>
    <col min="20" max="20" width="12.42578125" style="4" customWidth="1"/>
    <col min="21" max="21" width="12.42578125" style="5" customWidth="1"/>
    <col min="22" max="22" width="11.28515625" style="6" customWidth="1"/>
    <col min="23" max="23" width="13.5703125" style="10" customWidth="1"/>
    <col min="24" max="24" width="13.42578125" style="8" customWidth="1"/>
    <col min="25" max="1025" width="8.7109375" customWidth="1"/>
  </cols>
  <sheetData>
    <row r="1" spans="1:24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L1" s="3" t="s">
        <v>10</v>
      </c>
      <c r="M1" s="4" t="s">
        <v>11</v>
      </c>
      <c r="N1" s="5" t="s">
        <v>12</v>
      </c>
      <c r="O1" s="6" t="s">
        <v>13</v>
      </c>
      <c r="P1" s="7" t="s">
        <v>14</v>
      </c>
      <c r="Q1" s="8" t="s">
        <v>15</v>
      </c>
      <c r="S1" s="3" t="s">
        <v>16</v>
      </c>
      <c r="T1" s="4" t="s">
        <v>17</v>
      </c>
      <c r="U1" s="5" t="s">
        <v>18</v>
      </c>
      <c r="V1" s="6" t="s">
        <v>19</v>
      </c>
      <c r="W1" s="10" t="s">
        <v>20</v>
      </c>
      <c r="X1" s="8" t="s">
        <v>21</v>
      </c>
    </row>
    <row r="2" spans="1:24" x14ac:dyDescent="0.25">
      <c r="A2">
        <v>2016</v>
      </c>
      <c r="B2" t="s">
        <v>22</v>
      </c>
    </row>
    <row r="3" spans="1:24" x14ac:dyDescent="0.25">
      <c r="B3" t="s">
        <v>23</v>
      </c>
    </row>
    <row r="4" spans="1:24" x14ac:dyDescent="0.25">
      <c r="B4" t="s">
        <v>24</v>
      </c>
    </row>
    <row r="5" spans="1:24" x14ac:dyDescent="0.25">
      <c r="B5" t="s">
        <v>25</v>
      </c>
    </row>
    <row r="6" spans="1:24" x14ac:dyDescent="0.25">
      <c r="B6" t="s">
        <v>26</v>
      </c>
    </row>
    <row r="7" spans="1:24" x14ac:dyDescent="0.25">
      <c r="B7" t="s">
        <v>27</v>
      </c>
    </row>
    <row r="8" spans="1:24" x14ac:dyDescent="0.25">
      <c r="B8" t="s">
        <v>28</v>
      </c>
      <c r="D8" s="1">
        <v>79.540000000000006</v>
      </c>
    </row>
    <row r="9" spans="1:24" x14ac:dyDescent="0.25">
      <c r="B9" t="s">
        <v>29</v>
      </c>
      <c r="C9" s="1">
        <v>1125</v>
      </c>
      <c r="D9" s="1">
        <v>87.26</v>
      </c>
      <c r="E9" s="1">
        <f t="shared" ref="E9:E57" si="0">D8</f>
        <v>79.540000000000006</v>
      </c>
      <c r="F9" s="1">
        <v>59.99</v>
      </c>
      <c r="G9" s="9">
        <f t="shared" ref="G9:G57" si="1">C9/3</f>
        <v>375</v>
      </c>
      <c r="H9" s="1">
        <f t="shared" ref="H9:H57" si="2">(E9+F9)/3</f>
        <v>46.51</v>
      </c>
      <c r="J9" s="2">
        <f t="shared" ref="J9:J57" si="3">G9+H9</f>
        <v>421.51</v>
      </c>
      <c r="L9" s="3">
        <f t="shared" ref="L9:L57" si="4">3 *J9</f>
        <v>1264.53</v>
      </c>
      <c r="M9" s="4">
        <v>420</v>
      </c>
      <c r="N9" s="5">
        <v>422</v>
      </c>
      <c r="S9" s="3">
        <f t="shared" ref="S9:S30" si="5">S8 + L9 - (J9 + M9+ N9 + O9)</f>
        <v>1.0199999999999818</v>
      </c>
      <c r="T9" s="4">
        <f t="shared" ref="T9:T30" si="6">T8 + J9 - M9</f>
        <v>1.5099999999999909</v>
      </c>
      <c r="U9" s="5">
        <f t="shared" ref="U9:U18" si="7">U8 + J9 - N9</f>
        <v>-0.49000000000000909</v>
      </c>
    </row>
    <row r="10" spans="1:24" x14ac:dyDescent="0.25">
      <c r="B10" t="s">
        <v>30</v>
      </c>
      <c r="C10" s="1">
        <v>1125</v>
      </c>
      <c r="D10" s="1">
        <v>80.03</v>
      </c>
      <c r="E10" s="1">
        <f t="shared" si="0"/>
        <v>87.26</v>
      </c>
      <c r="F10" s="1">
        <v>59.99</v>
      </c>
      <c r="G10" s="9">
        <f t="shared" si="1"/>
        <v>375</v>
      </c>
      <c r="H10" s="1">
        <f t="shared" si="2"/>
        <v>49.083333333333336</v>
      </c>
      <c r="J10" s="2">
        <f t="shared" si="3"/>
        <v>424.08333333333331</v>
      </c>
      <c r="L10" s="3">
        <f t="shared" si="4"/>
        <v>1272.25</v>
      </c>
      <c r="M10" s="4">
        <v>424</v>
      </c>
      <c r="N10" s="5">
        <v>424</v>
      </c>
      <c r="S10" s="3">
        <f t="shared" si="5"/>
        <v>1.1866666666667243</v>
      </c>
      <c r="T10" s="4">
        <f t="shared" si="6"/>
        <v>1.5933333333333053</v>
      </c>
      <c r="U10" s="5">
        <f t="shared" si="7"/>
        <v>-0.40666666666669471</v>
      </c>
    </row>
    <row r="11" spans="1:24" x14ac:dyDescent="0.25">
      <c r="B11" t="s">
        <v>31</v>
      </c>
      <c r="C11" s="1">
        <v>1125</v>
      </c>
      <c r="D11" s="1">
        <v>88.33</v>
      </c>
      <c r="E11" s="1">
        <f t="shared" si="0"/>
        <v>80.03</v>
      </c>
      <c r="F11" s="1">
        <v>59.99</v>
      </c>
      <c r="G11" s="9">
        <f t="shared" si="1"/>
        <v>375</v>
      </c>
      <c r="H11" s="1">
        <f t="shared" si="2"/>
        <v>46.673333333333339</v>
      </c>
      <c r="J11" s="2">
        <f t="shared" si="3"/>
        <v>421.67333333333335</v>
      </c>
      <c r="L11" s="3">
        <f t="shared" si="4"/>
        <v>1265.02</v>
      </c>
      <c r="N11" s="5">
        <v>421.67</v>
      </c>
      <c r="S11" s="3">
        <f t="shared" si="5"/>
        <v>422.86333333333334</v>
      </c>
      <c r="T11" s="4">
        <f t="shared" si="6"/>
        <v>423.26666666666665</v>
      </c>
      <c r="U11" s="5">
        <f t="shared" si="7"/>
        <v>-0.40333333333336441</v>
      </c>
    </row>
    <row r="12" spans="1:24" x14ac:dyDescent="0.25">
      <c r="B12" t="s">
        <v>32</v>
      </c>
      <c r="C12" s="1">
        <v>1125</v>
      </c>
      <c r="D12" s="1">
        <v>101.95</v>
      </c>
      <c r="E12" s="1">
        <f t="shared" si="0"/>
        <v>88.33</v>
      </c>
      <c r="F12" s="1">
        <v>59.99</v>
      </c>
      <c r="G12" s="9">
        <f t="shared" si="1"/>
        <v>375</v>
      </c>
      <c r="H12" s="1">
        <f t="shared" si="2"/>
        <v>49.44</v>
      </c>
      <c r="J12" s="2">
        <f t="shared" si="3"/>
        <v>424.44</v>
      </c>
      <c r="L12" s="3">
        <f t="shared" si="4"/>
        <v>1273.32</v>
      </c>
      <c r="S12" s="3">
        <f t="shared" si="5"/>
        <v>1271.7433333333333</v>
      </c>
      <c r="T12" s="4">
        <f t="shared" si="6"/>
        <v>847.70666666666671</v>
      </c>
      <c r="U12" s="5">
        <f t="shared" si="7"/>
        <v>424.03666666666663</v>
      </c>
    </row>
    <row r="13" spans="1:24" x14ac:dyDescent="0.25">
      <c r="B13" t="s">
        <v>33</v>
      </c>
      <c r="C13" s="1">
        <v>1125</v>
      </c>
      <c r="D13" s="1">
        <v>135.81</v>
      </c>
      <c r="E13" s="1">
        <f t="shared" si="0"/>
        <v>101.95</v>
      </c>
      <c r="F13" s="1">
        <v>59.99</v>
      </c>
      <c r="G13" s="9">
        <f t="shared" si="1"/>
        <v>375</v>
      </c>
      <c r="H13" s="1">
        <f t="shared" si="2"/>
        <v>53.98</v>
      </c>
      <c r="J13" s="2">
        <f t="shared" si="3"/>
        <v>428.98</v>
      </c>
      <c r="L13" s="3">
        <f t="shared" si="4"/>
        <v>1286.94</v>
      </c>
      <c r="M13" s="4">
        <v>850</v>
      </c>
      <c r="N13" s="5">
        <v>854</v>
      </c>
      <c r="S13" s="3">
        <f t="shared" si="5"/>
        <v>425.70333333333338</v>
      </c>
      <c r="T13" s="4">
        <f t="shared" si="6"/>
        <v>426.68666666666672</v>
      </c>
      <c r="U13" s="5">
        <f t="shared" si="7"/>
        <v>-0.98333333333334849</v>
      </c>
    </row>
    <row r="14" spans="1:24" x14ac:dyDescent="0.25">
      <c r="A14">
        <v>2017</v>
      </c>
      <c r="B14" t="s">
        <v>22</v>
      </c>
      <c r="C14" s="1">
        <v>1125</v>
      </c>
      <c r="D14" s="1">
        <v>191.54</v>
      </c>
      <c r="E14" s="1">
        <f t="shared" si="0"/>
        <v>135.81</v>
      </c>
      <c r="F14" s="1">
        <v>59.99</v>
      </c>
      <c r="G14" s="9">
        <f t="shared" si="1"/>
        <v>375</v>
      </c>
      <c r="H14" s="1">
        <f t="shared" si="2"/>
        <v>65.266666666666666</v>
      </c>
      <c r="J14" s="2">
        <f t="shared" si="3"/>
        <v>440.26666666666665</v>
      </c>
      <c r="L14" s="3">
        <f t="shared" si="4"/>
        <v>1320.8</v>
      </c>
      <c r="S14" s="3">
        <f t="shared" si="5"/>
        <v>1306.2366666666667</v>
      </c>
      <c r="T14" s="4">
        <f t="shared" si="6"/>
        <v>866.95333333333338</v>
      </c>
      <c r="U14" s="5">
        <f t="shared" si="7"/>
        <v>439.2833333333333</v>
      </c>
    </row>
    <row r="15" spans="1:24" x14ac:dyDescent="0.25">
      <c r="B15" t="s">
        <v>23</v>
      </c>
      <c r="C15" s="1">
        <v>1125</v>
      </c>
      <c r="D15" s="1">
        <v>214.48</v>
      </c>
      <c r="E15" s="1">
        <f t="shared" si="0"/>
        <v>191.54</v>
      </c>
      <c r="F15" s="1">
        <v>59.99</v>
      </c>
      <c r="G15" s="9">
        <f t="shared" si="1"/>
        <v>375</v>
      </c>
      <c r="H15" s="1">
        <f t="shared" si="2"/>
        <v>83.843333333333334</v>
      </c>
      <c r="J15" s="2">
        <f t="shared" si="3"/>
        <v>458.84333333333336</v>
      </c>
      <c r="L15" s="3">
        <f t="shared" si="4"/>
        <v>1376.5300000000002</v>
      </c>
      <c r="M15" s="4">
        <v>1328</v>
      </c>
      <c r="N15" s="5">
        <v>899.11</v>
      </c>
      <c r="S15" s="3">
        <f t="shared" si="5"/>
        <v>-3.1866666666664969</v>
      </c>
      <c r="T15" s="4">
        <f t="shared" si="6"/>
        <v>-2.2033333333333758</v>
      </c>
      <c r="U15" s="5">
        <f t="shared" si="7"/>
        <v>-0.98333333333334849</v>
      </c>
    </row>
    <row r="16" spans="1:24" x14ac:dyDescent="0.25">
      <c r="B16" t="s">
        <v>24</v>
      </c>
      <c r="C16" s="1">
        <v>1125</v>
      </c>
      <c r="D16" s="1">
        <v>0</v>
      </c>
      <c r="E16" s="1">
        <f t="shared" si="0"/>
        <v>214.48</v>
      </c>
      <c r="F16" s="1">
        <v>59.99</v>
      </c>
      <c r="G16" s="9">
        <f t="shared" si="1"/>
        <v>375</v>
      </c>
      <c r="H16" s="1">
        <f t="shared" si="2"/>
        <v>91.49</v>
      </c>
      <c r="J16" s="2">
        <f t="shared" si="3"/>
        <v>466.49</v>
      </c>
      <c r="L16" s="3">
        <f t="shared" si="4"/>
        <v>1399.47</v>
      </c>
      <c r="M16" s="4">
        <v>466.5</v>
      </c>
      <c r="N16" s="5">
        <v>466.5</v>
      </c>
      <c r="S16" s="3">
        <f t="shared" si="5"/>
        <v>-3.2066666666664787</v>
      </c>
      <c r="T16" s="4">
        <f t="shared" si="6"/>
        <v>-2.2133333333333667</v>
      </c>
      <c r="U16" s="5">
        <f t="shared" si="7"/>
        <v>-0.9933333333333394</v>
      </c>
    </row>
    <row r="17" spans="1:23" x14ac:dyDescent="0.25">
      <c r="B17" t="s">
        <v>25</v>
      </c>
      <c r="C17" s="1">
        <v>1125</v>
      </c>
      <c r="D17" s="1">
        <v>271.08999999999997</v>
      </c>
      <c r="E17" s="1">
        <f t="shared" si="0"/>
        <v>0</v>
      </c>
      <c r="F17" s="1">
        <v>59.99</v>
      </c>
      <c r="G17" s="9">
        <f t="shared" si="1"/>
        <v>375</v>
      </c>
      <c r="H17" s="1">
        <f t="shared" si="2"/>
        <v>19.996666666666666</v>
      </c>
      <c r="J17" s="2">
        <f t="shared" si="3"/>
        <v>394.99666666666667</v>
      </c>
      <c r="L17" s="3">
        <f t="shared" si="4"/>
        <v>1184.99</v>
      </c>
      <c r="S17" s="3">
        <f t="shared" si="5"/>
        <v>786.78666666666686</v>
      </c>
      <c r="T17" s="4">
        <f t="shared" si="6"/>
        <v>392.7833333333333</v>
      </c>
      <c r="U17" s="5">
        <f t="shared" si="7"/>
        <v>394.00333333333333</v>
      </c>
    </row>
    <row r="18" spans="1:23" x14ac:dyDescent="0.25">
      <c r="B18" t="s">
        <v>26</v>
      </c>
      <c r="C18" s="1">
        <v>1125</v>
      </c>
      <c r="D18" s="1">
        <v>116.12</v>
      </c>
      <c r="E18" s="1">
        <f t="shared" si="0"/>
        <v>271.08999999999997</v>
      </c>
      <c r="F18" s="1">
        <v>59.99</v>
      </c>
      <c r="G18" s="9">
        <f t="shared" si="1"/>
        <v>375</v>
      </c>
      <c r="H18" s="1">
        <f t="shared" si="2"/>
        <v>110.36</v>
      </c>
      <c r="J18" s="2">
        <f t="shared" si="3"/>
        <v>485.36</v>
      </c>
      <c r="L18" s="3">
        <f t="shared" si="4"/>
        <v>1456.08</v>
      </c>
      <c r="N18" s="5">
        <v>880.36</v>
      </c>
      <c r="S18" s="3">
        <f t="shared" si="5"/>
        <v>877.14666666666676</v>
      </c>
      <c r="T18" s="4">
        <f t="shared" si="6"/>
        <v>878.14333333333332</v>
      </c>
      <c r="U18" s="5">
        <f t="shared" si="7"/>
        <v>-0.9966666666666697</v>
      </c>
    </row>
    <row r="19" spans="1:23" x14ac:dyDescent="0.25">
      <c r="B19" t="s">
        <v>27</v>
      </c>
      <c r="C19" s="1">
        <v>1125</v>
      </c>
      <c r="D19" s="1">
        <v>106.96</v>
      </c>
      <c r="E19" s="1">
        <f t="shared" si="0"/>
        <v>116.12</v>
      </c>
      <c r="F19" s="1">
        <v>59.99</v>
      </c>
      <c r="G19" s="9">
        <f t="shared" si="1"/>
        <v>375</v>
      </c>
      <c r="H19" s="1">
        <f t="shared" si="2"/>
        <v>58.70333333333334</v>
      </c>
      <c r="J19" s="2">
        <f t="shared" si="3"/>
        <v>433.70333333333332</v>
      </c>
      <c r="L19" s="3">
        <f t="shared" si="4"/>
        <v>1301.1099999999999</v>
      </c>
      <c r="S19" s="3">
        <f t="shared" si="5"/>
        <v>1744.5533333333333</v>
      </c>
      <c r="T19" s="4">
        <f t="shared" si="6"/>
        <v>1311.8466666666666</v>
      </c>
      <c r="V19" s="6">
        <f t="shared" ref="V19:V34" si="8">V18 + J19 - O19</f>
        <v>433.70333333333332</v>
      </c>
    </row>
    <row r="20" spans="1:23" x14ac:dyDescent="0.25">
      <c r="B20" t="s">
        <v>28</v>
      </c>
      <c r="C20" s="1">
        <v>1125</v>
      </c>
      <c r="D20" s="1">
        <v>72</v>
      </c>
      <c r="E20" s="1">
        <f t="shared" si="0"/>
        <v>106.96</v>
      </c>
      <c r="F20" s="1">
        <v>59.99</v>
      </c>
      <c r="G20" s="9">
        <f t="shared" si="1"/>
        <v>375</v>
      </c>
      <c r="H20" s="1">
        <f t="shared" si="2"/>
        <v>55.65</v>
      </c>
      <c r="J20" s="2">
        <f t="shared" si="3"/>
        <v>430.65</v>
      </c>
      <c r="L20" s="3">
        <f t="shared" si="4"/>
        <v>1291.9499999999998</v>
      </c>
      <c r="M20" s="4">
        <v>1324.06</v>
      </c>
      <c r="O20" s="6">
        <v>864.36</v>
      </c>
      <c r="S20" s="3">
        <f t="shared" si="5"/>
        <v>417.43333333333294</v>
      </c>
      <c r="T20" s="4">
        <f t="shared" si="6"/>
        <v>418.4366666666665</v>
      </c>
      <c r="V20" s="6">
        <f t="shared" si="8"/>
        <v>-6.6666666667742902E-3</v>
      </c>
    </row>
    <row r="21" spans="1:23" x14ac:dyDescent="0.25">
      <c r="B21" t="s">
        <v>29</v>
      </c>
      <c r="C21" s="1">
        <v>1125</v>
      </c>
      <c r="D21" s="1">
        <v>72.37</v>
      </c>
      <c r="E21" s="1">
        <f t="shared" si="0"/>
        <v>72</v>
      </c>
      <c r="F21" s="1">
        <v>59.99</v>
      </c>
      <c r="G21" s="9">
        <f t="shared" si="1"/>
        <v>375</v>
      </c>
      <c r="H21" s="1">
        <f t="shared" si="2"/>
        <v>43.99666666666667</v>
      </c>
      <c r="J21" s="2">
        <f t="shared" si="3"/>
        <v>418.99666666666667</v>
      </c>
      <c r="L21" s="3">
        <f t="shared" si="4"/>
        <v>1256.99</v>
      </c>
      <c r="S21" s="3">
        <f t="shared" si="5"/>
        <v>1255.4266666666663</v>
      </c>
      <c r="T21" s="4">
        <f t="shared" si="6"/>
        <v>837.43333333333317</v>
      </c>
      <c r="V21" s="6">
        <f t="shared" si="8"/>
        <v>418.9899999999999</v>
      </c>
    </row>
    <row r="22" spans="1:23" x14ac:dyDescent="0.25">
      <c r="B22" t="s">
        <v>30</v>
      </c>
      <c r="C22" s="1">
        <v>1145</v>
      </c>
      <c r="D22" s="1">
        <v>71.7</v>
      </c>
      <c r="E22" s="1">
        <f t="shared" si="0"/>
        <v>72.37</v>
      </c>
      <c r="F22" s="1">
        <v>59.99</v>
      </c>
      <c r="G22" s="9">
        <f t="shared" si="1"/>
        <v>381.66666666666669</v>
      </c>
      <c r="H22" s="1">
        <f t="shared" si="2"/>
        <v>44.120000000000005</v>
      </c>
      <c r="J22" s="2">
        <f t="shared" si="3"/>
        <v>425.78666666666669</v>
      </c>
      <c r="L22" s="3">
        <f t="shared" si="4"/>
        <v>1277.3600000000001</v>
      </c>
      <c r="M22" s="4">
        <v>1600</v>
      </c>
      <c r="O22" s="6">
        <v>844.79</v>
      </c>
      <c r="S22" s="3">
        <f t="shared" si="5"/>
        <v>-337.79000000000042</v>
      </c>
      <c r="T22" s="4">
        <f t="shared" si="6"/>
        <v>-336.7800000000002</v>
      </c>
      <c r="V22" s="6">
        <f t="shared" si="8"/>
        <v>-1.3333333333321207E-2</v>
      </c>
    </row>
    <row r="23" spans="1:23" x14ac:dyDescent="0.25">
      <c r="B23" t="s">
        <v>31</v>
      </c>
      <c r="C23" s="1">
        <v>1145</v>
      </c>
      <c r="D23" s="1">
        <v>79.25</v>
      </c>
      <c r="E23" s="1">
        <f t="shared" si="0"/>
        <v>71.7</v>
      </c>
      <c r="F23" s="1">
        <v>59.99</v>
      </c>
      <c r="G23" s="9">
        <f t="shared" si="1"/>
        <v>381.66666666666669</v>
      </c>
      <c r="H23" s="1">
        <f t="shared" si="2"/>
        <v>43.896666666666668</v>
      </c>
      <c r="J23" s="2">
        <f t="shared" si="3"/>
        <v>425.56333333333333</v>
      </c>
      <c r="L23" s="3">
        <f t="shared" si="4"/>
        <v>1276.69</v>
      </c>
      <c r="S23" s="3">
        <f t="shared" si="5"/>
        <v>513.33666666666636</v>
      </c>
      <c r="T23" s="4">
        <f t="shared" si="6"/>
        <v>88.783333333333132</v>
      </c>
      <c r="V23" s="6">
        <f t="shared" si="8"/>
        <v>425.55</v>
      </c>
    </row>
    <row r="24" spans="1:23" x14ac:dyDescent="0.25">
      <c r="B24" t="s">
        <v>32</v>
      </c>
      <c r="C24" s="1">
        <v>1145</v>
      </c>
      <c r="D24" s="1">
        <v>135.03</v>
      </c>
      <c r="E24" s="1">
        <f t="shared" si="0"/>
        <v>79.25</v>
      </c>
      <c r="F24" s="1">
        <v>59.99</v>
      </c>
      <c r="G24" s="9">
        <f t="shared" si="1"/>
        <v>381.66666666666669</v>
      </c>
      <c r="H24" s="1">
        <f t="shared" si="2"/>
        <v>46.413333333333334</v>
      </c>
      <c r="J24" s="2">
        <f t="shared" si="3"/>
        <v>428.08000000000004</v>
      </c>
      <c r="L24" s="3">
        <f t="shared" si="4"/>
        <v>1284.2400000000002</v>
      </c>
      <c r="O24" s="6">
        <v>911</v>
      </c>
      <c r="S24" s="3">
        <f t="shared" si="5"/>
        <v>458.49666666666667</v>
      </c>
      <c r="T24" s="4">
        <f t="shared" si="6"/>
        <v>516.86333333333323</v>
      </c>
      <c r="V24" s="6">
        <f t="shared" si="8"/>
        <v>-57.369999999999891</v>
      </c>
    </row>
    <row r="25" spans="1:23" x14ac:dyDescent="0.25">
      <c r="B25" t="s">
        <v>33</v>
      </c>
      <c r="C25" s="1">
        <v>1145</v>
      </c>
      <c r="D25" s="1">
        <v>158.99</v>
      </c>
      <c r="E25" s="1">
        <f t="shared" si="0"/>
        <v>135.03</v>
      </c>
      <c r="F25" s="1">
        <v>59.99</v>
      </c>
      <c r="G25" s="9">
        <f t="shared" si="1"/>
        <v>381.66666666666669</v>
      </c>
      <c r="H25" s="1">
        <f t="shared" si="2"/>
        <v>65.006666666666675</v>
      </c>
      <c r="J25" s="2">
        <f t="shared" si="3"/>
        <v>446.67333333333335</v>
      </c>
      <c r="L25" s="3">
        <f t="shared" si="4"/>
        <v>1340.02</v>
      </c>
      <c r="S25" s="3">
        <f t="shared" si="5"/>
        <v>1351.8433333333332</v>
      </c>
      <c r="T25" s="4">
        <f t="shared" si="6"/>
        <v>963.53666666666663</v>
      </c>
      <c r="V25" s="6">
        <f t="shared" si="8"/>
        <v>389.30333333333346</v>
      </c>
    </row>
    <row r="26" spans="1:23" x14ac:dyDescent="0.25">
      <c r="A26">
        <v>2018</v>
      </c>
      <c r="B26" t="s">
        <v>22</v>
      </c>
      <c r="C26" s="1">
        <v>1145</v>
      </c>
      <c r="D26" s="1">
        <v>150.13999999999999</v>
      </c>
      <c r="E26" s="1">
        <f t="shared" si="0"/>
        <v>158.99</v>
      </c>
      <c r="F26" s="1">
        <v>59.99</v>
      </c>
      <c r="G26" s="9">
        <f t="shared" si="1"/>
        <v>381.66666666666669</v>
      </c>
      <c r="H26" s="1">
        <f t="shared" si="2"/>
        <v>72.993333333333339</v>
      </c>
      <c r="J26" s="2">
        <f t="shared" si="3"/>
        <v>454.66</v>
      </c>
      <c r="L26" s="3">
        <f t="shared" si="4"/>
        <v>1363.98</v>
      </c>
      <c r="M26" s="4">
        <v>1100</v>
      </c>
      <c r="S26" s="3">
        <f t="shared" si="5"/>
        <v>1161.1633333333332</v>
      </c>
      <c r="T26" s="4">
        <f t="shared" si="6"/>
        <v>318.19666666666672</v>
      </c>
      <c r="V26" s="6">
        <f t="shared" si="8"/>
        <v>843.96333333333348</v>
      </c>
    </row>
    <row r="27" spans="1:23" x14ac:dyDescent="0.25">
      <c r="B27" t="s">
        <v>23</v>
      </c>
      <c r="C27" s="1">
        <v>1145</v>
      </c>
      <c r="D27" s="1">
        <v>157.99</v>
      </c>
      <c r="E27" s="1">
        <f t="shared" si="0"/>
        <v>150.13999999999999</v>
      </c>
      <c r="F27" s="1">
        <v>59.99</v>
      </c>
      <c r="G27" s="9">
        <f t="shared" si="1"/>
        <v>381.66666666666669</v>
      </c>
      <c r="H27" s="1">
        <f t="shared" si="2"/>
        <v>70.043333333333337</v>
      </c>
      <c r="J27" s="2">
        <f t="shared" si="3"/>
        <v>451.71000000000004</v>
      </c>
      <c r="L27" s="3">
        <f t="shared" si="4"/>
        <v>1355.13</v>
      </c>
      <c r="O27" s="6">
        <v>500</v>
      </c>
      <c r="S27" s="3">
        <f t="shared" si="5"/>
        <v>1564.583333333333</v>
      </c>
      <c r="T27" s="4">
        <f t="shared" si="6"/>
        <v>769.90666666666675</v>
      </c>
      <c r="V27" s="6">
        <f t="shared" si="8"/>
        <v>795.67333333333363</v>
      </c>
    </row>
    <row r="28" spans="1:23" x14ac:dyDescent="0.25">
      <c r="B28" t="s">
        <v>24</v>
      </c>
      <c r="C28" s="1">
        <v>1145</v>
      </c>
      <c r="D28" s="1">
        <v>177.54</v>
      </c>
      <c r="E28" s="1">
        <f t="shared" si="0"/>
        <v>157.99</v>
      </c>
      <c r="F28" s="1">
        <v>59.99</v>
      </c>
      <c r="G28" s="9">
        <f t="shared" si="1"/>
        <v>381.66666666666669</v>
      </c>
      <c r="H28" s="1">
        <f t="shared" si="2"/>
        <v>72.660000000000011</v>
      </c>
      <c r="J28" s="2">
        <f t="shared" si="3"/>
        <v>454.32666666666671</v>
      </c>
      <c r="L28" s="3">
        <f t="shared" si="4"/>
        <v>1362.98</v>
      </c>
      <c r="M28" s="4">
        <v>1800</v>
      </c>
      <c r="O28" s="6">
        <v>1170</v>
      </c>
      <c r="S28" s="3">
        <f t="shared" si="5"/>
        <v>-496.76333333333378</v>
      </c>
      <c r="T28" s="4">
        <f t="shared" si="6"/>
        <v>-575.76666666666642</v>
      </c>
      <c r="V28" s="6">
        <f t="shared" si="8"/>
        <v>80.000000000000455</v>
      </c>
    </row>
    <row r="29" spans="1:23" x14ac:dyDescent="0.25">
      <c r="B29" t="s">
        <v>25</v>
      </c>
      <c r="C29" s="1">
        <v>1145</v>
      </c>
      <c r="D29" s="1">
        <v>164.3</v>
      </c>
      <c r="E29" s="1">
        <f t="shared" si="0"/>
        <v>177.54</v>
      </c>
      <c r="F29" s="1">
        <v>59.99</v>
      </c>
      <c r="G29" s="9">
        <f t="shared" si="1"/>
        <v>381.66666666666669</v>
      </c>
      <c r="H29" s="1">
        <f t="shared" si="2"/>
        <v>79.176666666666662</v>
      </c>
      <c r="J29" s="2">
        <f t="shared" si="3"/>
        <v>460.84333333333336</v>
      </c>
      <c r="L29" s="3">
        <f t="shared" si="4"/>
        <v>1382.5300000000002</v>
      </c>
      <c r="S29" s="3">
        <f t="shared" si="5"/>
        <v>424.92333333333306</v>
      </c>
      <c r="T29" s="4">
        <f t="shared" si="6"/>
        <v>-114.92333333333306</v>
      </c>
      <c r="V29" s="6">
        <f t="shared" si="8"/>
        <v>540.84333333333382</v>
      </c>
    </row>
    <row r="30" spans="1:23" x14ac:dyDescent="0.25">
      <c r="B30" t="s">
        <v>26</v>
      </c>
      <c r="C30" s="1">
        <v>1145</v>
      </c>
      <c r="D30" s="1">
        <v>129.44</v>
      </c>
      <c r="E30" s="1">
        <f t="shared" si="0"/>
        <v>164.3</v>
      </c>
      <c r="F30" s="1">
        <v>59.99</v>
      </c>
      <c r="G30" s="9">
        <f t="shared" si="1"/>
        <v>381.66666666666669</v>
      </c>
      <c r="H30" s="1">
        <f t="shared" si="2"/>
        <v>74.763333333333335</v>
      </c>
      <c r="J30" s="2">
        <f t="shared" si="3"/>
        <v>456.43</v>
      </c>
      <c r="L30" s="3">
        <f t="shared" si="4"/>
        <v>1369.29</v>
      </c>
      <c r="O30" s="6">
        <v>1000</v>
      </c>
      <c r="S30" s="3">
        <f t="shared" si="5"/>
        <v>337.78333333333308</v>
      </c>
      <c r="T30" s="4">
        <f t="shared" si="6"/>
        <v>341.50666666666694</v>
      </c>
      <c r="V30" s="6">
        <f t="shared" si="8"/>
        <v>-2.7266666666662331</v>
      </c>
      <c r="W30" s="7">
        <v>0</v>
      </c>
    </row>
    <row r="31" spans="1:23" x14ac:dyDescent="0.25">
      <c r="B31" t="s">
        <v>27</v>
      </c>
      <c r="C31" s="1">
        <v>1145</v>
      </c>
      <c r="D31" s="1">
        <v>102.17</v>
      </c>
      <c r="E31" s="1">
        <f t="shared" si="0"/>
        <v>129.44</v>
      </c>
      <c r="F31" s="1">
        <v>59.99</v>
      </c>
      <c r="G31" s="9">
        <f t="shared" si="1"/>
        <v>381.66666666666669</v>
      </c>
      <c r="H31" s="1">
        <f t="shared" si="2"/>
        <v>63.143333333333338</v>
      </c>
      <c r="J31" s="2">
        <f t="shared" si="3"/>
        <v>444.81</v>
      </c>
      <c r="L31" s="3">
        <f t="shared" si="4"/>
        <v>1334.43</v>
      </c>
      <c r="O31" s="6">
        <v>444.81</v>
      </c>
      <c r="P31" s="7">
        <v>444.81</v>
      </c>
      <c r="S31" s="3">
        <f>S30 + L31 - (J31 + M31+ N31 + O31 + P31)</f>
        <v>337.78333333333308</v>
      </c>
      <c r="V31" s="6">
        <f t="shared" si="8"/>
        <v>-2.7266666666662331</v>
      </c>
      <c r="W31" s="7">
        <f>W30 + J31 - P31</f>
        <v>0</v>
      </c>
    </row>
    <row r="32" spans="1:23" x14ac:dyDescent="0.25">
      <c r="B32" t="s">
        <v>28</v>
      </c>
      <c r="C32" s="1">
        <v>1145</v>
      </c>
      <c r="D32" s="1">
        <v>75.099999999999994</v>
      </c>
      <c r="E32" s="1">
        <f t="shared" si="0"/>
        <v>102.17</v>
      </c>
      <c r="F32" s="1">
        <v>59.99</v>
      </c>
      <c r="G32" s="9">
        <f t="shared" si="1"/>
        <v>381.66666666666669</v>
      </c>
      <c r="H32" s="1">
        <f t="shared" si="2"/>
        <v>54.053333333333335</v>
      </c>
      <c r="J32" s="2">
        <f t="shared" si="3"/>
        <v>435.72</v>
      </c>
      <c r="L32" s="3">
        <f t="shared" si="4"/>
        <v>1307.1600000000001</v>
      </c>
      <c r="O32" s="6">
        <v>433</v>
      </c>
      <c r="P32" s="7">
        <v>440</v>
      </c>
      <c r="S32" s="3">
        <f>S31 + L32 - (J32 + M32+ N32 + O32 + P32)</f>
        <v>336.22333333333313</v>
      </c>
      <c r="V32" s="6">
        <f t="shared" si="8"/>
        <v>-6.666666666205856E-3</v>
      </c>
      <c r="W32" s="7">
        <f>W31 + J32 - P32</f>
        <v>-4.2799999999999727</v>
      </c>
    </row>
    <row r="33" spans="1:24" x14ac:dyDescent="0.25">
      <c r="B33" t="s">
        <v>29</v>
      </c>
      <c r="C33" s="1">
        <v>1145</v>
      </c>
      <c r="D33" s="1">
        <v>94.57</v>
      </c>
      <c r="E33" s="1">
        <f t="shared" si="0"/>
        <v>75.099999999999994</v>
      </c>
      <c r="F33" s="1">
        <v>59.99</v>
      </c>
      <c r="G33" s="9">
        <f t="shared" si="1"/>
        <v>381.66666666666669</v>
      </c>
      <c r="H33" s="1">
        <f t="shared" si="2"/>
        <v>45.03</v>
      </c>
      <c r="J33" s="2">
        <f t="shared" si="3"/>
        <v>426.69666666666672</v>
      </c>
      <c r="L33" s="3">
        <f t="shared" si="4"/>
        <v>1280.0900000000001</v>
      </c>
      <c r="O33" s="6">
        <v>440</v>
      </c>
      <c r="P33" s="7">
        <v>420</v>
      </c>
      <c r="S33" s="3">
        <f>S32 + L33 - (J33 + M33+ N33 + O33 + P33)</f>
        <v>329.61666666666656</v>
      </c>
      <c r="V33" s="6">
        <f t="shared" si="8"/>
        <v>-13.309999999999491</v>
      </c>
      <c r="W33" s="7">
        <f>W32 + J33 - P33</f>
        <v>2.4166666666667425</v>
      </c>
    </row>
    <row r="34" spans="1:24" x14ac:dyDescent="0.25">
      <c r="B34" t="s">
        <v>30</v>
      </c>
      <c r="C34" s="1">
        <v>1145</v>
      </c>
      <c r="D34" s="1">
        <v>79.5</v>
      </c>
      <c r="E34" s="1">
        <f t="shared" si="0"/>
        <v>94.57</v>
      </c>
      <c r="F34" s="1">
        <v>59.99</v>
      </c>
      <c r="G34" s="9">
        <f t="shared" si="1"/>
        <v>381.66666666666669</v>
      </c>
      <c r="H34" s="1">
        <f t="shared" si="2"/>
        <v>51.52</v>
      </c>
      <c r="J34" s="2">
        <f t="shared" si="3"/>
        <v>433.18666666666667</v>
      </c>
      <c r="L34" s="3">
        <f t="shared" si="4"/>
        <v>1299.56</v>
      </c>
      <c r="O34" s="6">
        <v>420</v>
      </c>
      <c r="P34" s="7">
        <v>420</v>
      </c>
      <c r="S34" s="3">
        <f>S33 + L34 - (J34 + M34+ N34 + O34 + P34)</f>
        <v>355.98999999999978</v>
      </c>
      <c r="T34" s="4">
        <f>T30</f>
        <v>341.50666666666694</v>
      </c>
      <c r="V34" s="6">
        <f t="shared" si="8"/>
        <v>-0.12333333333282326</v>
      </c>
      <c r="W34" s="7">
        <f>W33 + J34 - P34</f>
        <v>15.60333333333341</v>
      </c>
    </row>
    <row r="35" spans="1:24" x14ac:dyDescent="0.25">
      <c r="B35" t="s">
        <v>31</v>
      </c>
      <c r="C35" s="1">
        <v>1145</v>
      </c>
      <c r="D35" s="1">
        <v>88.87</v>
      </c>
      <c r="E35" s="1">
        <f t="shared" si="0"/>
        <v>79.5</v>
      </c>
      <c r="F35" s="1">
        <v>59.99</v>
      </c>
      <c r="G35" s="9">
        <f t="shared" si="1"/>
        <v>381.66666666666669</v>
      </c>
      <c r="H35" s="1">
        <f t="shared" si="2"/>
        <v>46.49666666666667</v>
      </c>
      <c r="J35" s="2">
        <f t="shared" si="3"/>
        <v>428.16333333333336</v>
      </c>
      <c r="L35" s="3">
        <f t="shared" si="4"/>
        <v>1284.49</v>
      </c>
      <c r="S35" s="3">
        <f t="shared" ref="S35:S41" si="9">S34 + L35 - (J35 + M35+ N35 + O35 + P35 + Q35)</f>
        <v>1212.3166666666664</v>
      </c>
      <c r="T35" s="4">
        <f t="shared" ref="T35:T57" si="10">T34 + J35 - M35</f>
        <v>769.6700000000003</v>
      </c>
      <c r="W35" s="7"/>
      <c r="X35" s="8">
        <v>0</v>
      </c>
    </row>
    <row r="36" spans="1:24" x14ac:dyDescent="0.25">
      <c r="B36" t="s">
        <v>32</v>
      </c>
      <c r="C36" s="1">
        <v>1145</v>
      </c>
      <c r="D36" s="1">
        <v>104.95</v>
      </c>
      <c r="E36" s="1">
        <f t="shared" si="0"/>
        <v>88.87</v>
      </c>
      <c r="F36" s="1">
        <v>59.99</v>
      </c>
      <c r="G36" s="9">
        <f t="shared" si="1"/>
        <v>381.66666666666669</v>
      </c>
      <c r="H36" s="1">
        <f t="shared" si="2"/>
        <v>49.620000000000005</v>
      </c>
      <c r="J36" s="2">
        <f t="shared" si="3"/>
        <v>431.28666666666669</v>
      </c>
      <c r="L36" s="3">
        <f t="shared" si="4"/>
        <v>1293.8600000000001</v>
      </c>
      <c r="M36" s="4">
        <v>3800</v>
      </c>
      <c r="Q36" s="8">
        <f>381.67</f>
        <v>381.67</v>
      </c>
      <c r="S36" s="3">
        <f t="shared" si="9"/>
        <v>-2106.7800000000007</v>
      </c>
      <c r="T36" s="4">
        <f t="shared" si="10"/>
        <v>-2599.0433333333331</v>
      </c>
      <c r="W36" s="7"/>
      <c r="X36" s="11">
        <f t="shared" ref="X36:X41" si="11">X35 + J36 - Q36</f>
        <v>49.616666666666674</v>
      </c>
    </row>
    <row r="37" spans="1:24" x14ac:dyDescent="0.25">
      <c r="B37" t="s">
        <v>33</v>
      </c>
      <c r="C37" s="1">
        <v>1145</v>
      </c>
      <c r="D37" s="1">
        <v>130.52000000000001</v>
      </c>
      <c r="E37" s="1">
        <f t="shared" si="0"/>
        <v>104.95</v>
      </c>
      <c r="F37" s="1">
        <v>59.99</v>
      </c>
      <c r="G37" s="9">
        <f t="shared" si="1"/>
        <v>381.66666666666669</v>
      </c>
      <c r="H37" s="1">
        <f t="shared" si="2"/>
        <v>54.98</v>
      </c>
      <c r="J37" s="2">
        <f t="shared" si="3"/>
        <v>436.6466666666667</v>
      </c>
      <c r="L37" s="3">
        <f t="shared" si="4"/>
        <v>1309.94</v>
      </c>
      <c r="Q37" s="8">
        <f>381.67+49.62+54.97</f>
        <v>486.26</v>
      </c>
      <c r="S37" s="3">
        <f t="shared" si="9"/>
        <v>-1719.7466666666674</v>
      </c>
      <c r="T37" s="4">
        <f t="shared" si="10"/>
        <v>-2162.3966666666665</v>
      </c>
      <c r="X37" s="11">
        <f t="shared" si="11"/>
        <v>3.3333333333871451E-3</v>
      </c>
    </row>
    <row r="38" spans="1:24" x14ac:dyDescent="0.25">
      <c r="A38">
        <v>2019</v>
      </c>
      <c r="B38" t="s">
        <v>22</v>
      </c>
      <c r="C38" s="1">
        <v>1145</v>
      </c>
      <c r="D38" s="1">
        <v>128</v>
      </c>
      <c r="E38" s="1">
        <f t="shared" si="0"/>
        <v>130.52000000000001</v>
      </c>
      <c r="F38" s="1">
        <v>65.989999999999995</v>
      </c>
      <c r="G38" s="9">
        <f t="shared" si="1"/>
        <v>381.66666666666669</v>
      </c>
      <c r="H38" s="1">
        <f t="shared" si="2"/>
        <v>65.50333333333333</v>
      </c>
      <c r="J38" s="2">
        <f t="shared" si="3"/>
        <v>447.17</v>
      </c>
      <c r="L38" s="3">
        <f t="shared" si="4"/>
        <v>1341.51</v>
      </c>
      <c r="Q38" s="8">
        <f>381.67+63.5</f>
        <v>445.17</v>
      </c>
      <c r="S38" s="3">
        <f t="shared" si="9"/>
        <v>-1270.5766666666673</v>
      </c>
      <c r="T38" s="4">
        <f t="shared" si="10"/>
        <v>-1715.2266666666665</v>
      </c>
      <c r="X38" s="11">
        <f t="shared" si="11"/>
        <v>2.0033333333333871</v>
      </c>
    </row>
    <row r="39" spans="1:24" x14ac:dyDescent="0.25">
      <c r="B39" t="s">
        <v>23</v>
      </c>
      <c r="C39" s="1">
        <v>1145</v>
      </c>
      <c r="D39" s="1">
        <v>161.32</v>
      </c>
      <c r="E39" s="1">
        <f t="shared" si="0"/>
        <v>128</v>
      </c>
      <c r="F39" s="1">
        <v>65.989999999999995</v>
      </c>
      <c r="G39" s="9">
        <f t="shared" si="1"/>
        <v>381.66666666666669</v>
      </c>
      <c r="H39" s="1">
        <f t="shared" si="2"/>
        <v>64.663333333333341</v>
      </c>
      <c r="J39" s="2">
        <f t="shared" si="3"/>
        <v>446.33000000000004</v>
      </c>
      <c r="L39" s="3">
        <f t="shared" si="4"/>
        <v>1338.9900000000002</v>
      </c>
      <c r="Q39" s="8">
        <f>381.66+62.67</f>
        <v>444.33000000000004</v>
      </c>
      <c r="S39" s="3">
        <f t="shared" si="9"/>
        <v>-822.24666666666712</v>
      </c>
      <c r="T39" s="4">
        <f t="shared" si="10"/>
        <v>-1268.8966666666665</v>
      </c>
      <c r="X39" s="11">
        <f t="shared" si="11"/>
        <v>4.0033333333333871</v>
      </c>
    </row>
    <row r="40" spans="1:24" x14ac:dyDescent="0.25">
      <c r="B40" t="s">
        <v>24</v>
      </c>
      <c r="C40" s="1">
        <v>1145</v>
      </c>
      <c r="D40" s="1">
        <v>194.78</v>
      </c>
      <c r="E40" s="1">
        <f t="shared" si="0"/>
        <v>161.32</v>
      </c>
      <c r="F40" s="1">
        <v>65.989999999999995</v>
      </c>
      <c r="G40" s="9">
        <f t="shared" si="1"/>
        <v>381.66666666666669</v>
      </c>
      <c r="H40" s="1">
        <f t="shared" si="2"/>
        <v>75.77</v>
      </c>
      <c r="J40" s="2">
        <f t="shared" si="3"/>
        <v>457.43666666666667</v>
      </c>
      <c r="L40" s="3">
        <f t="shared" si="4"/>
        <v>1372.31</v>
      </c>
      <c r="Q40" s="8">
        <f>381.67+73.77 + 2*15</f>
        <v>485.44</v>
      </c>
      <c r="S40" s="3">
        <f t="shared" si="9"/>
        <v>-392.81333333333384</v>
      </c>
      <c r="T40" s="4">
        <f t="shared" si="10"/>
        <v>-811.45999999999981</v>
      </c>
      <c r="X40" s="11">
        <f t="shared" si="11"/>
        <v>-23.999999999999943</v>
      </c>
    </row>
    <row r="41" spans="1:24" x14ac:dyDescent="0.25">
      <c r="B41" t="s">
        <v>25</v>
      </c>
      <c r="C41" s="1">
        <v>1145</v>
      </c>
      <c r="D41" s="1">
        <v>147.07</v>
      </c>
      <c r="E41" s="1">
        <f t="shared" si="0"/>
        <v>194.78</v>
      </c>
      <c r="F41" s="1">
        <v>65.989999999999995</v>
      </c>
      <c r="G41" s="9">
        <f t="shared" si="1"/>
        <v>381.66666666666669</v>
      </c>
      <c r="H41" s="1">
        <f t="shared" si="2"/>
        <v>86.923333333333332</v>
      </c>
      <c r="J41" s="2">
        <f t="shared" si="3"/>
        <v>468.59000000000003</v>
      </c>
      <c r="L41" s="3">
        <f t="shared" si="4"/>
        <v>1405.77</v>
      </c>
      <c r="M41" s="4">
        <v>100</v>
      </c>
      <c r="S41" s="3">
        <f t="shared" si="9"/>
        <v>444.36666666666611</v>
      </c>
      <c r="T41" s="4">
        <f t="shared" si="10"/>
        <v>-442.86999999999978</v>
      </c>
      <c r="X41" s="11">
        <f t="shared" si="11"/>
        <v>444.59000000000009</v>
      </c>
    </row>
    <row r="42" spans="1:24" x14ac:dyDescent="0.25">
      <c r="B42" t="s">
        <v>26</v>
      </c>
      <c r="C42" s="1">
        <v>1145</v>
      </c>
      <c r="D42" s="1">
        <v>136.30000000000001</v>
      </c>
      <c r="E42" s="1">
        <f t="shared" si="0"/>
        <v>147.07</v>
      </c>
      <c r="F42" s="1">
        <v>65.989999999999995</v>
      </c>
      <c r="G42" s="9">
        <f t="shared" si="1"/>
        <v>381.66666666666669</v>
      </c>
      <c r="H42" s="1">
        <f t="shared" si="2"/>
        <v>71.02</v>
      </c>
      <c r="I42" s="1">
        <v>15</v>
      </c>
      <c r="J42" s="2">
        <f t="shared" si="3"/>
        <v>452.68666666666667</v>
      </c>
      <c r="L42" s="3">
        <f t="shared" si="4"/>
        <v>1358.06</v>
      </c>
      <c r="Q42" s="8">
        <f>2*381.67 + 86.92 + 71.02 + 6</f>
        <v>927.28</v>
      </c>
      <c r="S42" s="3">
        <f t="shared" ref="S42:S57" si="12">S41 + L42 - (J42 + M42+ N42 + O42 + P42 + Q42) + I42</f>
        <v>437.45999999999935</v>
      </c>
      <c r="T42" s="4">
        <f t="shared" si="10"/>
        <v>9.8166666666668903</v>
      </c>
      <c r="X42" s="11">
        <f t="shared" ref="X42:X57" si="13">X41 + J42 - Q42 + I42</f>
        <v>-15.003333333333217</v>
      </c>
    </row>
    <row r="43" spans="1:24" x14ac:dyDescent="0.25">
      <c r="B43" t="s">
        <v>27</v>
      </c>
      <c r="C43" s="1">
        <v>1145</v>
      </c>
      <c r="D43" s="1">
        <v>132.13</v>
      </c>
      <c r="E43" s="1">
        <f t="shared" si="0"/>
        <v>136.30000000000001</v>
      </c>
      <c r="F43" s="1">
        <v>65.989999999999995</v>
      </c>
      <c r="G43" s="9">
        <f t="shared" si="1"/>
        <v>381.66666666666669</v>
      </c>
      <c r="H43" s="1">
        <f t="shared" si="2"/>
        <v>67.430000000000007</v>
      </c>
      <c r="I43" s="1">
        <v>15</v>
      </c>
      <c r="J43" s="2">
        <f t="shared" si="3"/>
        <v>449.09666666666669</v>
      </c>
      <c r="L43" s="3">
        <f t="shared" si="4"/>
        <v>1347.29</v>
      </c>
      <c r="M43" s="4">
        <v>1754</v>
      </c>
      <c r="Q43" s="8">
        <f>381.67 + 67.43</f>
        <v>449.1</v>
      </c>
      <c r="S43" s="3">
        <f t="shared" si="12"/>
        <v>-852.4466666666674</v>
      </c>
      <c r="T43" s="4">
        <f t="shared" si="10"/>
        <v>-1295.0866666666664</v>
      </c>
      <c r="X43" s="11">
        <f t="shared" si="13"/>
        <v>-6.6666666665469165E-3</v>
      </c>
    </row>
    <row r="44" spans="1:24" x14ac:dyDescent="0.25">
      <c r="B44" t="s">
        <v>28</v>
      </c>
      <c r="C44" s="1">
        <v>1145</v>
      </c>
      <c r="D44" s="1">
        <v>89.4</v>
      </c>
      <c r="E44" s="1">
        <f t="shared" si="0"/>
        <v>132.13</v>
      </c>
      <c r="F44" s="1">
        <v>65.989999999999995</v>
      </c>
      <c r="G44" s="9">
        <f t="shared" si="1"/>
        <v>381.66666666666669</v>
      </c>
      <c r="H44" s="1">
        <f t="shared" si="2"/>
        <v>66.040000000000006</v>
      </c>
      <c r="I44" s="1">
        <v>15</v>
      </c>
      <c r="J44" s="2">
        <f t="shared" si="3"/>
        <v>447.70666666666671</v>
      </c>
      <c r="L44" s="3">
        <f t="shared" si="4"/>
        <v>1343.1200000000001</v>
      </c>
      <c r="Q44" s="8">
        <v>381.67</v>
      </c>
      <c r="S44" s="3">
        <f t="shared" si="12"/>
        <v>-323.70333333333406</v>
      </c>
      <c r="T44" s="4">
        <f t="shared" si="10"/>
        <v>-847.37999999999965</v>
      </c>
      <c r="X44" s="11">
        <f t="shared" si="13"/>
        <v>81.030000000000143</v>
      </c>
    </row>
    <row r="45" spans="1:24" x14ac:dyDescent="0.25">
      <c r="B45" t="s">
        <v>29</v>
      </c>
      <c r="C45" s="1">
        <v>1145</v>
      </c>
      <c r="D45" s="1">
        <v>68.34</v>
      </c>
      <c r="E45" s="1">
        <f t="shared" si="0"/>
        <v>89.4</v>
      </c>
      <c r="F45" s="1">
        <v>65.989999999999995</v>
      </c>
      <c r="G45" s="9">
        <f t="shared" si="1"/>
        <v>381.66666666666669</v>
      </c>
      <c r="H45" s="1">
        <f t="shared" si="2"/>
        <v>51.79666666666666</v>
      </c>
      <c r="I45" s="1">
        <v>15</v>
      </c>
      <c r="J45" s="2">
        <f t="shared" si="3"/>
        <v>433.46333333333337</v>
      </c>
      <c r="L45" s="3">
        <f t="shared" si="4"/>
        <v>1300.3900000000001</v>
      </c>
      <c r="S45" s="3">
        <f t="shared" si="12"/>
        <v>558.22333333333268</v>
      </c>
      <c r="T45" s="4">
        <f t="shared" si="10"/>
        <v>-413.91666666666629</v>
      </c>
      <c r="X45" s="11">
        <f t="shared" si="13"/>
        <v>529.49333333333357</v>
      </c>
    </row>
    <row r="46" spans="1:24" x14ac:dyDescent="0.25">
      <c r="B46" t="s">
        <v>30</v>
      </c>
      <c r="C46" s="1">
        <v>1145</v>
      </c>
      <c r="D46" s="1">
        <v>63.6</v>
      </c>
      <c r="E46" s="1">
        <f t="shared" si="0"/>
        <v>68.34</v>
      </c>
      <c r="F46" s="1">
        <v>65.989999999999995</v>
      </c>
      <c r="G46" s="9">
        <f t="shared" si="1"/>
        <v>381.66666666666669</v>
      </c>
      <c r="H46" s="1">
        <f t="shared" si="2"/>
        <v>44.776666666666664</v>
      </c>
      <c r="I46" s="1">
        <v>15</v>
      </c>
      <c r="J46" s="2">
        <f t="shared" si="3"/>
        <v>426.44333333333333</v>
      </c>
      <c r="L46" s="3">
        <f t="shared" si="4"/>
        <v>1279.33</v>
      </c>
      <c r="S46" s="3">
        <f t="shared" si="12"/>
        <v>1426.1099999999992</v>
      </c>
      <c r="T46" s="4">
        <f t="shared" si="10"/>
        <v>12.52666666666704</v>
      </c>
      <c r="X46" s="11">
        <f t="shared" si="13"/>
        <v>970.93666666666695</v>
      </c>
    </row>
    <row r="47" spans="1:24" x14ac:dyDescent="0.25">
      <c r="B47" t="s">
        <v>31</v>
      </c>
      <c r="C47" s="1">
        <v>1145</v>
      </c>
      <c r="D47" s="1">
        <v>45.6</v>
      </c>
      <c r="E47" s="1">
        <f t="shared" si="0"/>
        <v>63.6</v>
      </c>
      <c r="F47" s="1">
        <v>65.989999999999995</v>
      </c>
      <c r="G47" s="9">
        <f t="shared" si="1"/>
        <v>381.66666666666669</v>
      </c>
      <c r="H47" s="1">
        <f t="shared" si="2"/>
        <v>43.196666666666665</v>
      </c>
      <c r="J47" s="2">
        <f t="shared" si="3"/>
        <v>424.86333333333334</v>
      </c>
      <c r="L47" s="3">
        <f t="shared" si="4"/>
        <v>1274.5900000000001</v>
      </c>
      <c r="Q47" s="8">
        <v>1389.8</v>
      </c>
      <c r="S47" s="3">
        <f t="shared" si="12"/>
        <v>886.03666666666595</v>
      </c>
      <c r="T47" s="4">
        <f t="shared" si="10"/>
        <v>437.39000000000038</v>
      </c>
      <c r="X47" s="11">
        <f t="shared" si="13"/>
        <v>6.0000000000002274</v>
      </c>
    </row>
    <row r="48" spans="1:24" x14ac:dyDescent="0.25">
      <c r="B48" t="s">
        <v>32</v>
      </c>
      <c r="C48" s="1">
        <v>1145</v>
      </c>
      <c r="D48" s="1">
        <v>147.66999999999999</v>
      </c>
      <c r="E48" s="1">
        <f t="shared" si="0"/>
        <v>45.6</v>
      </c>
      <c r="F48" s="1">
        <v>65.989999999999995</v>
      </c>
      <c r="G48" s="9">
        <f t="shared" si="1"/>
        <v>381.66666666666669</v>
      </c>
      <c r="H48" s="1">
        <f t="shared" si="2"/>
        <v>37.196666666666665</v>
      </c>
      <c r="J48" s="2">
        <f t="shared" si="3"/>
        <v>418.86333333333334</v>
      </c>
      <c r="L48" s="3">
        <f t="shared" si="4"/>
        <v>1256.5900000000001</v>
      </c>
      <c r="Q48" s="8">
        <v>424.86</v>
      </c>
      <c r="S48" s="3">
        <f t="shared" si="12"/>
        <v>1298.9033333333327</v>
      </c>
      <c r="T48" s="4">
        <f t="shared" si="10"/>
        <v>856.25333333333379</v>
      </c>
      <c r="X48" s="11">
        <f t="shared" si="13"/>
        <v>3.3333333335576754E-3</v>
      </c>
    </row>
    <row r="49" spans="1:24" x14ac:dyDescent="0.25">
      <c r="B49" t="s">
        <v>33</v>
      </c>
      <c r="C49" s="1">
        <v>1145</v>
      </c>
      <c r="D49" s="1">
        <v>149.66999999999999</v>
      </c>
      <c r="E49" s="1">
        <f t="shared" si="0"/>
        <v>147.66999999999999</v>
      </c>
      <c r="F49" s="1">
        <v>65.989999999999995</v>
      </c>
      <c r="G49" s="9">
        <f t="shared" si="1"/>
        <v>381.66666666666669</v>
      </c>
      <c r="H49" s="1">
        <f t="shared" si="2"/>
        <v>71.219999999999985</v>
      </c>
      <c r="J49" s="2">
        <f t="shared" si="3"/>
        <v>452.88666666666666</v>
      </c>
      <c r="L49" s="3">
        <f t="shared" si="4"/>
        <v>1358.6599999999999</v>
      </c>
      <c r="M49" s="4">
        <v>3166</v>
      </c>
      <c r="S49" s="3">
        <f t="shared" si="12"/>
        <v>-961.32333333333418</v>
      </c>
      <c r="T49" s="4">
        <f t="shared" si="10"/>
        <v>-1856.8599999999997</v>
      </c>
      <c r="X49" s="11">
        <f t="shared" si="13"/>
        <v>452.89000000000021</v>
      </c>
    </row>
    <row r="50" spans="1:24" x14ac:dyDescent="0.25">
      <c r="A50">
        <v>2020</v>
      </c>
      <c r="B50" t="s">
        <v>22</v>
      </c>
      <c r="C50" s="1">
        <v>1145</v>
      </c>
      <c r="D50" s="1">
        <v>161.91999999999999</v>
      </c>
      <c r="E50" s="1">
        <f t="shared" si="0"/>
        <v>149.66999999999999</v>
      </c>
      <c r="F50" s="1">
        <v>65.989999999999995</v>
      </c>
      <c r="G50" s="9">
        <f t="shared" si="1"/>
        <v>381.66666666666669</v>
      </c>
      <c r="H50" s="1">
        <f t="shared" si="2"/>
        <v>71.886666666666656</v>
      </c>
      <c r="J50" s="2">
        <f t="shared" si="3"/>
        <v>453.55333333333334</v>
      </c>
      <c r="L50" s="3">
        <f t="shared" si="4"/>
        <v>1360.66</v>
      </c>
      <c r="Q50" s="8">
        <v>906.44</v>
      </c>
      <c r="S50" s="3">
        <f t="shared" si="12"/>
        <v>-960.65666666666743</v>
      </c>
      <c r="T50" s="4">
        <f t="shared" si="10"/>
        <v>-1403.3066666666664</v>
      </c>
      <c r="X50" s="11">
        <f t="shared" si="13"/>
        <v>3.3333333335576754E-3</v>
      </c>
    </row>
    <row r="51" spans="1:24" x14ac:dyDescent="0.25">
      <c r="B51" t="s">
        <v>23</v>
      </c>
      <c r="C51" s="1">
        <v>1145</v>
      </c>
      <c r="D51" s="1">
        <v>153.19</v>
      </c>
      <c r="E51" s="1">
        <f t="shared" si="0"/>
        <v>161.91999999999999</v>
      </c>
      <c r="F51" s="1">
        <v>65.989999999999995</v>
      </c>
      <c r="G51" s="9">
        <f t="shared" si="1"/>
        <v>381.66666666666669</v>
      </c>
      <c r="H51" s="1">
        <f t="shared" si="2"/>
        <v>75.969999999999985</v>
      </c>
      <c r="J51" s="2">
        <f t="shared" si="3"/>
        <v>457.63666666666666</v>
      </c>
      <c r="L51" s="3">
        <f t="shared" si="4"/>
        <v>1372.9099999999999</v>
      </c>
      <c r="Q51" s="8">
        <v>457.64</v>
      </c>
      <c r="S51" s="3">
        <f t="shared" si="12"/>
        <v>-503.02333333333422</v>
      </c>
      <c r="T51" s="4">
        <f t="shared" si="10"/>
        <v>-945.66999999999973</v>
      </c>
      <c r="X51" s="11">
        <f t="shared" si="13"/>
        <v>2.2737367544323206E-13</v>
      </c>
    </row>
    <row r="52" spans="1:24" x14ac:dyDescent="0.25">
      <c r="B52" t="s">
        <v>24</v>
      </c>
      <c r="C52" s="1">
        <v>1145</v>
      </c>
      <c r="D52" s="1">
        <v>164.8</v>
      </c>
      <c r="E52" s="1">
        <f t="shared" si="0"/>
        <v>153.19</v>
      </c>
      <c r="F52" s="1">
        <v>65.989999999999995</v>
      </c>
      <c r="G52" s="9">
        <f t="shared" si="1"/>
        <v>381.66666666666669</v>
      </c>
      <c r="H52" s="1">
        <f t="shared" si="2"/>
        <v>73.06</v>
      </c>
      <c r="J52" s="2">
        <f t="shared" si="3"/>
        <v>454.72666666666669</v>
      </c>
      <c r="L52" s="3">
        <f t="shared" si="4"/>
        <v>1364.18</v>
      </c>
      <c r="Q52" s="8">
        <v>454.73</v>
      </c>
      <c r="S52" s="3">
        <f t="shared" si="12"/>
        <v>-48.300000000000864</v>
      </c>
      <c r="T52" s="4">
        <f t="shared" si="10"/>
        <v>-490.94333333333304</v>
      </c>
      <c r="X52" s="11">
        <f t="shared" si="13"/>
        <v>-3.333333333102928E-3</v>
      </c>
    </row>
    <row r="53" spans="1:24" x14ac:dyDescent="0.25">
      <c r="B53" t="s">
        <v>25</v>
      </c>
      <c r="C53" s="1">
        <v>1145</v>
      </c>
      <c r="D53" s="1">
        <v>182.17</v>
      </c>
      <c r="E53" s="1">
        <f t="shared" si="0"/>
        <v>164.8</v>
      </c>
      <c r="F53" s="1">
        <v>65.989999999999995</v>
      </c>
      <c r="G53" s="9">
        <f t="shared" si="1"/>
        <v>381.66666666666669</v>
      </c>
      <c r="H53" s="1">
        <f t="shared" si="2"/>
        <v>76.930000000000007</v>
      </c>
      <c r="J53" s="2">
        <f t="shared" si="3"/>
        <v>458.59666666666669</v>
      </c>
      <c r="L53" s="3">
        <f t="shared" si="4"/>
        <v>1375.79</v>
      </c>
      <c r="Q53" s="8">
        <v>458.59</v>
      </c>
      <c r="S53" s="3">
        <f t="shared" si="12"/>
        <v>410.30333333333238</v>
      </c>
      <c r="T53" s="4">
        <f t="shared" si="10"/>
        <v>-32.346666666666351</v>
      </c>
      <c r="X53" s="11">
        <f t="shared" si="13"/>
        <v>3.3333333336145188E-3</v>
      </c>
    </row>
    <row r="54" spans="1:24" x14ac:dyDescent="0.25">
      <c r="B54" t="s">
        <v>26</v>
      </c>
      <c r="C54" s="1">
        <v>1145</v>
      </c>
      <c r="D54" s="1">
        <v>0</v>
      </c>
      <c r="E54" s="1">
        <f t="shared" si="0"/>
        <v>182.17</v>
      </c>
      <c r="F54" s="1">
        <v>65.989999999999995</v>
      </c>
      <c r="G54" s="9">
        <f t="shared" si="1"/>
        <v>381.66666666666669</v>
      </c>
      <c r="H54" s="1">
        <f t="shared" si="2"/>
        <v>82.719999999999985</v>
      </c>
      <c r="J54" s="2">
        <f t="shared" si="3"/>
        <v>464.38666666666666</v>
      </c>
      <c r="L54" s="3">
        <f t="shared" si="4"/>
        <v>1393.1599999999999</v>
      </c>
      <c r="Q54" s="8">
        <v>464.39</v>
      </c>
      <c r="S54" s="3">
        <f t="shared" si="12"/>
        <v>874.68666666666559</v>
      </c>
      <c r="T54" s="4">
        <f t="shared" si="10"/>
        <v>432.0400000000003</v>
      </c>
      <c r="X54" s="11">
        <f t="shared" si="13"/>
        <v>2.8421709430404007E-13</v>
      </c>
    </row>
    <row r="55" spans="1:24" x14ac:dyDescent="0.25">
      <c r="B55" t="s">
        <v>27</v>
      </c>
      <c r="C55" s="1">
        <v>1145</v>
      </c>
      <c r="D55" s="1">
        <v>0</v>
      </c>
      <c r="E55" s="1">
        <f t="shared" si="0"/>
        <v>0</v>
      </c>
      <c r="F55" s="1">
        <v>65.989999999999995</v>
      </c>
      <c r="G55" s="9">
        <f t="shared" si="1"/>
        <v>381.66666666666669</v>
      </c>
      <c r="H55" s="1">
        <f t="shared" si="2"/>
        <v>21.996666666666666</v>
      </c>
      <c r="J55" s="2">
        <f t="shared" si="3"/>
        <v>403.66333333333336</v>
      </c>
      <c r="L55" s="3">
        <f t="shared" si="4"/>
        <v>1210.99</v>
      </c>
      <c r="Q55" s="8">
        <v>403.66</v>
      </c>
      <c r="S55" s="3">
        <f t="shared" si="12"/>
        <v>1278.3533333333321</v>
      </c>
      <c r="T55" s="4">
        <f t="shared" si="10"/>
        <v>835.7033333333336</v>
      </c>
      <c r="X55" s="11">
        <f t="shared" si="13"/>
        <v>3.3333333336145188E-3</v>
      </c>
    </row>
    <row r="56" spans="1:24" x14ac:dyDescent="0.25">
      <c r="B56" t="s">
        <v>28</v>
      </c>
      <c r="C56" s="1">
        <v>1145</v>
      </c>
      <c r="D56" s="1">
        <v>352.35</v>
      </c>
      <c r="E56" s="1">
        <f t="shared" si="0"/>
        <v>0</v>
      </c>
      <c r="F56" s="1">
        <v>65.989999999999995</v>
      </c>
      <c r="G56" s="9">
        <f t="shared" si="1"/>
        <v>381.66666666666669</v>
      </c>
      <c r="H56" s="1">
        <f t="shared" si="2"/>
        <v>21.996666666666666</v>
      </c>
      <c r="J56" s="2">
        <f t="shared" si="3"/>
        <v>403.66333333333336</v>
      </c>
      <c r="L56" s="3">
        <f t="shared" si="4"/>
        <v>1210.99</v>
      </c>
      <c r="M56" s="4">
        <v>1760</v>
      </c>
      <c r="Q56" s="8">
        <v>403.67</v>
      </c>
      <c r="S56" s="3">
        <f t="shared" si="12"/>
        <v>-77.990000000001146</v>
      </c>
      <c r="T56" s="4">
        <f t="shared" si="10"/>
        <v>-520.63333333333298</v>
      </c>
      <c r="X56" s="11">
        <f t="shared" si="13"/>
        <v>-3.3333333330460846E-3</v>
      </c>
    </row>
    <row r="57" spans="1:24" x14ac:dyDescent="0.25">
      <c r="B57" t="s">
        <v>29</v>
      </c>
      <c r="C57" s="1">
        <v>1145</v>
      </c>
      <c r="E57" s="1">
        <f t="shared" si="0"/>
        <v>352.35</v>
      </c>
      <c r="F57" s="1">
        <v>65.989999999999995</v>
      </c>
      <c r="G57" s="9">
        <f t="shared" si="1"/>
        <v>381.66666666666669</v>
      </c>
      <c r="H57" s="1">
        <f t="shared" si="2"/>
        <v>139.44666666666669</v>
      </c>
      <c r="J57" s="2">
        <f t="shared" si="3"/>
        <v>521.11333333333334</v>
      </c>
      <c r="L57" s="3">
        <f t="shared" si="4"/>
        <v>1563.3400000000001</v>
      </c>
      <c r="S57" s="3">
        <f t="shared" si="12"/>
        <v>964.23666666666566</v>
      </c>
      <c r="T57" s="4">
        <f t="shared" si="10"/>
        <v>0.48000000000035925</v>
      </c>
      <c r="X57" s="11">
        <f t="shared" si="13"/>
        <v>521.11000000000035</v>
      </c>
    </row>
    <row r="58" spans="1:24" x14ac:dyDescent="0.25">
      <c r="B58" t="s">
        <v>30</v>
      </c>
      <c r="C58" s="1">
        <v>1145</v>
      </c>
    </row>
    <row r="59" spans="1:24" x14ac:dyDescent="0.25">
      <c r="B59" t="s">
        <v>31</v>
      </c>
      <c r="C59" s="1">
        <v>1145</v>
      </c>
    </row>
    <row r="60" spans="1:24" x14ac:dyDescent="0.25">
      <c r="B60" t="s">
        <v>32</v>
      </c>
      <c r="C60" s="1">
        <v>1145</v>
      </c>
    </row>
    <row r="61" spans="1:24" x14ac:dyDescent="0.25">
      <c r="B61" t="s">
        <v>33</v>
      </c>
      <c r="C61" s="1">
        <v>1145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Smart</dc:creator>
  <dc:description/>
  <cp:lastModifiedBy>byrdie</cp:lastModifiedBy>
  <cp:revision>9</cp:revision>
  <dcterms:created xsi:type="dcterms:W3CDTF">2018-01-04T19:55:49Z</dcterms:created>
  <dcterms:modified xsi:type="dcterms:W3CDTF">2020-07-30T17:26:56Z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