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rongaspard/Documents/Projects/ATTiny416_Dev_Board/"/>
    </mc:Choice>
  </mc:AlternateContent>
  <xr:revisionPtr revIDLastSave="0" documentId="13_ncr:1_{74D85E3A-4DA0-044C-BFD9-34F9DD0E2991}" xr6:coauthVersionLast="47" xr6:coauthVersionMax="47" xr10:uidLastSave="{00000000-0000-0000-0000-000000000000}"/>
  <bookViews>
    <workbookView xWindow="16100" yWindow="3380" windowWidth="32840" windowHeight="22420" xr2:uid="{2659BE2E-C9A2-F44E-A528-49405614E409}"/>
  </bookViews>
  <sheets>
    <sheet name="32kHz Crystal Load Capacitors" sheetId="1" r:id="rId1"/>
    <sheet name="SPI Flash Calculations" sheetId="2" r:id="rId2"/>
    <sheet name="LED Calculations" sheetId="3" r:id="rId3"/>
    <sheet name="POWER" sheetId="4" r:id="rId4"/>
  </sheets>
  <definedNames>
    <definedName name="C_EL1">'32kHz Crystal Load Capacitors'!$B$40</definedName>
    <definedName name="C_EL2">'32kHz Crystal Load Capacitors'!$B$41</definedName>
    <definedName name="C_L1">'32kHz Crystal Load Capacitors'!$B$38</definedName>
    <definedName name="C_L2">'32kHz Crystal Load Capacitors'!$B$39</definedName>
    <definedName name="C_P1">'32kHz Crystal Load Capacitors'!$B$42</definedName>
    <definedName name="C_P2">'32kHz Crystal Load Capacitors'!$B$43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B4" i="2"/>
  <c r="B7" i="2"/>
  <c r="B8" i="2" s="1"/>
  <c r="B5" i="2"/>
  <c r="B2" i="2"/>
  <c r="D9" i="3"/>
  <c r="B7" i="3"/>
  <c r="B9" i="3" s="1"/>
  <c r="B28" i="1"/>
  <c r="B45" i="1"/>
  <c r="E9" i="3" l="1"/>
</calcChain>
</file>

<file path=xl/sharedStrings.xml><?xml version="1.0" encoding="utf-8"?>
<sst xmlns="http://schemas.openxmlformats.org/spreadsheetml/2006/main" count="58" uniqueCount="51">
  <si>
    <t>C_L1</t>
  </si>
  <si>
    <t>C_L2</t>
  </si>
  <si>
    <t>C_P1</t>
  </si>
  <si>
    <t>C_P2</t>
  </si>
  <si>
    <t>C_EL1</t>
  </si>
  <si>
    <t>C_EL2</t>
  </si>
  <si>
    <t>Variable</t>
  </si>
  <si>
    <t>Reference</t>
  </si>
  <si>
    <t>Internal Parasitic Load Capacitance from ATTiny416 Datasheet</t>
  </si>
  <si>
    <t>Value [pF]</t>
  </si>
  <si>
    <t>Assumed parasitics in board</t>
  </si>
  <si>
    <t>C_T</t>
  </si>
  <si>
    <t>C_L</t>
  </si>
  <si>
    <t>C_EL</t>
  </si>
  <si>
    <t>C_P</t>
  </si>
  <si>
    <t>External Load Capacitor</t>
  </si>
  <si>
    <t>Solved a simplified version of Equation 3-5 for C_P, assuming:</t>
  </si>
  <si>
    <t>C_P = C_P1 = C_P2 = External Load capactor values</t>
  </si>
  <si>
    <t>C_EL = C_EL1 = C_EL2 = External parasitic capacitance</t>
  </si>
  <si>
    <t>C_L = C_L1 = C_L2 = ATTiny416 internal parasitic capacitance.</t>
  </si>
  <si>
    <t>C_T = Total load capacitance (Set with value from selected crystal)</t>
  </si>
  <si>
    <t>Simplified Equation 3-5:</t>
  </si>
  <si>
    <t>C_T = ((C_L + C_P + C_EL)^2)/(2C_L + 2C_P + 2C_EL)</t>
  </si>
  <si>
    <t xml:space="preserve">Simplified Equation 3-5 solved for C_P: </t>
  </si>
  <si>
    <t>C_P = 2C_T - C_L - C_EL</t>
  </si>
  <si>
    <t>Equation 3-5 Solver</t>
  </si>
  <si>
    <t>C_P Solver</t>
  </si>
  <si>
    <t>ATTiny416 Datasheet</t>
  </si>
  <si>
    <t>Assumed</t>
  </si>
  <si>
    <t>Calculated</t>
  </si>
  <si>
    <t>Other Random Junk</t>
  </si>
  <si>
    <t>Calculate External Load Capacitor Required for 32 kHz Crystal.</t>
  </si>
  <si>
    <t>MU01499-32.768K Datasheet</t>
  </si>
  <si>
    <t>VCC</t>
  </si>
  <si>
    <t>VF_Min</t>
  </si>
  <si>
    <t>VF_Max</t>
  </si>
  <si>
    <t>PN</t>
  </si>
  <si>
    <t>Color</t>
  </si>
  <si>
    <t>RED</t>
  </si>
  <si>
    <t>EAST2012RA2</t>
  </si>
  <si>
    <t>IF</t>
  </si>
  <si>
    <t>R_MAX</t>
  </si>
  <si>
    <t>R_P [Watt]</t>
  </si>
  <si>
    <t>Sample Bytes</t>
  </si>
  <si>
    <t>Sample Bits</t>
  </si>
  <si>
    <t>Sample Rate [Hz]</t>
  </si>
  <si>
    <t>Bits/Sec</t>
  </si>
  <si>
    <t>Bits/Min</t>
  </si>
  <si>
    <t>Run Time [min]</t>
  </si>
  <si>
    <t>Total Data [Bits]</t>
  </si>
  <si>
    <t>Total Data [Mbit]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</si>
</sst>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134939</xdr:colOff>
      <xdr:row>0</xdr:row>
      <xdr:rowOff>74532</xdr:rowOff>
    </xdr:from>
    <xdr:to>
      <xdr:col>9</xdr:col>
      <xdr:colOff>539751</xdr:colOff>
      <xdr:row>22</xdr:row>
      <xdr:rowOff>186188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B173A-C519-A130-477B-03CB622A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39" y="74532"/>
          <a:ext cx="5357812" cy="46519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10</xdr:row>
      <xdr:rowOff>79395</xdr:rowOff>
    </xdr:from>
    <xdr:to>
      <xdr:col>2</xdr:col>
      <xdr:colOff>2357438</xdr:colOff>
      <xdr:row>17</xdr:row>
      <xdr:rowOff>134937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5032A3-848F-54E6-6DA0-FB2D4C62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2" y="4206895"/>
          <a:ext cx="2992436" cy="1500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0F44-27C2-7E42-A62B-D1B78F376FF3}">
  <dimension ref="A1:J45"/>
  <sheetViews>
    <sheetView tabSelected="1" zoomScale="160" zoomScaleNormal="160" workbookViewId="0">
      <selection activeCell="B28" sqref="B28"/>
    </sheetView>
  </sheetViews>
  <sheetFormatPr baseColWidth="10" defaultRowHeight="16" x14ac:dyDescent="0.2"/>
  <cols>
    <col min="3" max="3" width="53.33203125" bestFit="1" customWidth="1"/>
  </cols>
  <sheetData>
    <row r="1" spans="1:4" x14ac:dyDescent="0.2">
      <c r="A1" s="5" t="s">
        <v>31</v>
      </c>
      <c r="B1" s="5"/>
      <c r="C1" s="5"/>
      <c r="D1" s="5"/>
    </row>
    <row r="3" spans="1:4" x14ac:dyDescent="0.2">
      <c r="A3" t="s">
        <v>16</v>
      </c>
    </row>
    <row r="4" spans="1:4" x14ac:dyDescent="0.2">
      <c r="B4" t="s">
        <v>17</v>
      </c>
    </row>
    <row r="5" spans="1:4" x14ac:dyDescent="0.2">
      <c r="B5" t="s">
        <v>18</v>
      </c>
    </row>
    <row r="6" spans="1:4" x14ac:dyDescent="0.2">
      <c r="B6" t="s">
        <v>19</v>
      </c>
    </row>
    <row r="7" spans="1:4" x14ac:dyDescent="0.2">
      <c r="B7" t="s">
        <v>20</v>
      </c>
    </row>
    <row r="9" spans="1:4" x14ac:dyDescent="0.2">
      <c r="B9" t="s">
        <v>21</v>
      </c>
    </row>
    <row r="10" spans="1:4" x14ac:dyDescent="0.2">
      <c r="C10" t="s">
        <v>22</v>
      </c>
    </row>
    <row r="19" spans="1:3" x14ac:dyDescent="0.2">
      <c r="B19" t="s">
        <v>23</v>
      </c>
    </row>
    <row r="20" spans="1:3" x14ac:dyDescent="0.2">
      <c r="C20" t="s">
        <v>24</v>
      </c>
    </row>
    <row r="23" spans="1:3" ht="24" x14ac:dyDescent="0.3">
      <c r="A23" s="8" t="s">
        <v>26</v>
      </c>
      <c r="B23" s="8"/>
      <c r="C23" s="8"/>
    </row>
    <row r="24" spans="1:3" x14ac:dyDescent="0.2">
      <c r="A24" s="2" t="s">
        <v>6</v>
      </c>
      <c r="B24" s="2" t="s">
        <v>9</v>
      </c>
      <c r="C24" s="2" t="s">
        <v>7</v>
      </c>
    </row>
    <row r="25" spans="1:3" x14ac:dyDescent="0.2">
      <c r="A25" t="s">
        <v>11</v>
      </c>
      <c r="B25">
        <v>9</v>
      </c>
      <c r="C25" t="s">
        <v>32</v>
      </c>
    </row>
    <row r="26" spans="1:3" x14ac:dyDescent="0.2">
      <c r="A26" t="s">
        <v>12</v>
      </c>
      <c r="B26">
        <v>4.5</v>
      </c>
      <c r="C26" t="s">
        <v>27</v>
      </c>
    </row>
    <row r="27" spans="1:3" x14ac:dyDescent="0.2">
      <c r="A27" t="s">
        <v>13</v>
      </c>
      <c r="B27">
        <v>0</v>
      </c>
      <c r="C27" t="s">
        <v>28</v>
      </c>
    </row>
    <row r="28" spans="1:3" x14ac:dyDescent="0.2">
      <c r="A28" t="s">
        <v>14</v>
      </c>
      <c r="B28" s="3">
        <f>(2*B25)-B26-B27</f>
        <v>13.5</v>
      </c>
      <c r="C28" t="s">
        <v>29</v>
      </c>
    </row>
    <row r="33" spans="1:10" x14ac:dyDescent="0.2">
      <c r="A33" s="7" t="s">
        <v>30</v>
      </c>
      <c r="B33" s="7"/>
      <c r="C33" s="7"/>
      <c r="D33" s="7"/>
      <c r="E33" s="7"/>
      <c r="F33" s="7"/>
      <c r="G33" s="7"/>
      <c r="H33" s="7"/>
      <c r="I33" s="7"/>
    </row>
    <row r="34" spans="1:10" x14ac:dyDescent="0.2">
      <c r="A34" s="7"/>
      <c r="B34" s="7"/>
      <c r="C34" s="7"/>
      <c r="D34" s="7"/>
      <c r="E34" s="7"/>
      <c r="F34" s="7"/>
      <c r="G34" s="7"/>
      <c r="H34" s="7"/>
      <c r="I34" s="7"/>
      <c r="J34" s="1"/>
    </row>
    <row r="35" spans="1:10" x14ac:dyDescent="0.2">
      <c r="A35" s="1"/>
    </row>
    <row r="36" spans="1:10" x14ac:dyDescent="0.2">
      <c r="A36" s="5" t="s">
        <v>25</v>
      </c>
      <c r="B36" s="6"/>
      <c r="C36" s="6"/>
    </row>
    <row r="37" spans="1:10" x14ac:dyDescent="0.2">
      <c r="A37" s="2" t="s">
        <v>6</v>
      </c>
      <c r="B37" s="2" t="s">
        <v>9</v>
      </c>
      <c r="C37" s="2" t="s">
        <v>7</v>
      </c>
    </row>
    <row r="38" spans="1:10" x14ac:dyDescent="0.2">
      <c r="A38" t="s">
        <v>0</v>
      </c>
      <c r="B38">
        <v>4.5</v>
      </c>
      <c r="C38" t="s">
        <v>8</v>
      </c>
    </row>
    <row r="39" spans="1:10" x14ac:dyDescent="0.2">
      <c r="A39" t="s">
        <v>1</v>
      </c>
      <c r="B39">
        <v>4.5</v>
      </c>
      <c r="C39" t="s">
        <v>8</v>
      </c>
    </row>
    <row r="40" spans="1:10" x14ac:dyDescent="0.2">
      <c r="A40" t="s">
        <v>4</v>
      </c>
      <c r="B40">
        <v>8.5</v>
      </c>
      <c r="C40" t="s">
        <v>15</v>
      </c>
    </row>
    <row r="41" spans="1:10" x14ac:dyDescent="0.2">
      <c r="A41" t="s">
        <v>5</v>
      </c>
      <c r="B41">
        <v>8.5</v>
      </c>
      <c r="C41" t="s">
        <v>15</v>
      </c>
    </row>
    <row r="42" spans="1:10" x14ac:dyDescent="0.2">
      <c r="A42" t="s">
        <v>2</v>
      </c>
      <c r="B42">
        <v>5</v>
      </c>
      <c r="C42" t="s">
        <v>10</v>
      </c>
    </row>
    <row r="43" spans="1:10" x14ac:dyDescent="0.2">
      <c r="A43" t="s">
        <v>3</v>
      </c>
      <c r="B43">
        <v>5</v>
      </c>
      <c r="C43" t="s">
        <v>10</v>
      </c>
    </row>
    <row r="45" spans="1:10" x14ac:dyDescent="0.2">
      <c r="A45" t="s">
        <v>12</v>
      </c>
      <c r="B45">
        <f>((C_L1+C_EL1+C_P1)*(C_L2+C_EL2+C_P2))/SUM(B38:B43)</f>
        <v>9</v>
      </c>
    </row>
  </sheetData>
  <mergeCells count="4">
    <mergeCell ref="A36:C36"/>
    <mergeCell ref="A33:I34"/>
    <mergeCell ref="A1:D1"/>
    <mergeCell ref="A23:C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82C6-E5D0-FD44-A8C5-6C51C276E6C5}">
  <dimension ref="A1:B8"/>
  <sheetViews>
    <sheetView zoomScale="130" zoomScaleNormal="130" workbookViewId="0">
      <selection activeCell="B5" sqref="B5"/>
    </sheetView>
  </sheetViews>
  <sheetFormatPr baseColWidth="10" defaultRowHeight="16" x14ac:dyDescent="0.2"/>
  <cols>
    <col min="1" max="1" width="15.5" bestFit="1" customWidth="1"/>
  </cols>
  <sheetData>
    <row r="1" spans="1:2" x14ac:dyDescent="0.2">
      <c r="A1" t="s">
        <v>43</v>
      </c>
      <c r="B1">
        <v>2</v>
      </c>
    </row>
    <row r="2" spans="1:2" x14ac:dyDescent="0.2">
      <c r="A2" t="s">
        <v>44</v>
      </c>
      <c r="B2">
        <f>B1*8</f>
        <v>16</v>
      </c>
    </row>
    <row r="3" spans="1:2" x14ac:dyDescent="0.2">
      <c r="A3" t="s">
        <v>45</v>
      </c>
      <c r="B3">
        <v>1000</v>
      </c>
    </row>
    <row r="4" spans="1:2" x14ac:dyDescent="0.2">
      <c r="A4" t="s">
        <v>46</v>
      </c>
      <c r="B4">
        <f>B3*B2</f>
        <v>16000</v>
      </c>
    </row>
    <row r="5" spans="1:2" x14ac:dyDescent="0.2">
      <c r="A5" t="s">
        <v>47</v>
      </c>
      <c r="B5">
        <f>B4*60</f>
        <v>960000</v>
      </c>
    </row>
    <row r="6" spans="1:2" x14ac:dyDescent="0.2">
      <c r="A6" t="s">
        <v>48</v>
      </c>
      <c r="B6">
        <v>30</v>
      </c>
    </row>
    <row r="7" spans="1:2" x14ac:dyDescent="0.2">
      <c r="A7" t="s">
        <v>49</v>
      </c>
      <c r="B7">
        <f>B6*B5</f>
        <v>28800000</v>
      </c>
    </row>
    <row r="8" spans="1:2" x14ac:dyDescent="0.2">
      <c r="A8" t="s">
        <v>50</v>
      </c>
      <c r="B8">
        <f>B7/1027/1024</f>
        <v>27.385589094449855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8737-8BB0-F043-B940-9D26377C809F}">
  <dimension ref="A1:E9"/>
  <sheetViews>
    <sheetView zoomScale="180" zoomScaleNormal="180" workbookViewId="0">
      <selection activeCell="B7" sqref="B7"/>
    </sheetView>
  </sheetViews>
  <sheetFormatPr baseColWidth="10" defaultRowHeight="16" x14ac:dyDescent="0.2"/>
  <cols>
    <col min="2" max="2" width="12.6640625" bestFit="1" customWidth="1"/>
  </cols>
  <sheetData>
    <row r="1" spans="1:5" x14ac:dyDescent="0.2">
      <c r="A1" t="s">
        <v>33</v>
      </c>
      <c r="B1">
        <v>3.3</v>
      </c>
    </row>
    <row r="2" spans="1:5" x14ac:dyDescent="0.2">
      <c r="A2" t="s">
        <v>36</v>
      </c>
      <c r="B2" t="s">
        <v>39</v>
      </c>
    </row>
    <row r="3" spans="1:5" x14ac:dyDescent="0.2">
      <c r="A3" t="s">
        <v>37</v>
      </c>
      <c r="B3" t="s">
        <v>38</v>
      </c>
    </row>
    <row r="4" spans="1:5" x14ac:dyDescent="0.2">
      <c r="A4" t="s">
        <v>34</v>
      </c>
      <c r="B4">
        <v>1.8</v>
      </c>
    </row>
    <row r="5" spans="1:5" x14ac:dyDescent="0.2">
      <c r="A5" t="s">
        <v>35</v>
      </c>
      <c r="B5">
        <v>1.8</v>
      </c>
    </row>
    <row r="6" spans="1:5" x14ac:dyDescent="0.2">
      <c r="A6" t="s">
        <v>40</v>
      </c>
      <c r="B6">
        <v>3.0000000000000001E-3</v>
      </c>
    </row>
    <row r="7" spans="1:5" x14ac:dyDescent="0.2">
      <c r="A7" t="s">
        <v>41</v>
      </c>
      <c r="B7">
        <f>($B$1-B4)/$B$6</f>
        <v>499.99999999999994</v>
      </c>
    </row>
    <row r="9" spans="1:5" x14ac:dyDescent="0.2">
      <c r="A9" t="s">
        <v>42</v>
      </c>
      <c r="B9">
        <f>B6*B6*B7</f>
        <v>4.4999999999999997E-3</v>
      </c>
      <c r="D9">
        <f>B1-B5</f>
        <v>1.4999999999999998</v>
      </c>
      <c r="E9">
        <f>D9/B7</f>
        <v>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8807-FD38-E34D-AC21-3CFDB1F0145B}">
  <dimension ref="B6:C7"/>
  <sheetViews>
    <sheetView workbookViewId="0">
      <selection activeCell="C8" sqref="C8"/>
    </sheetView>
  </sheetViews>
  <sheetFormatPr baseColWidth="10" defaultRowHeight="16" x14ac:dyDescent="0.2"/>
  <sheetData>
    <row r="6" spans="2:3" x14ac:dyDescent="0.2">
      <c r="B6">
        <v>3.3</v>
      </c>
    </row>
    <row r="7" spans="2:3" x14ac:dyDescent="0.2">
      <c r="B7" s="4">
        <v>0.09</v>
      </c>
      <c r="C7" s="4">
        <f>B6/B7</f>
        <v>36.666666666666664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32kHz Crystal Load Capacitors</vt:lpstr>
      <vt:lpstr>SPI Flash Calculations</vt:lpstr>
      <vt:lpstr>LED Calculations</vt:lpstr>
      <vt:lpstr>POWER</vt:lpstr>
      <vt:lpstr>C_EL1</vt:lpstr>
      <vt:lpstr>C_EL2</vt:lpstr>
      <vt:lpstr>C_L1</vt:lpstr>
      <vt:lpstr>C_L2</vt:lpstr>
      <vt:lpstr>C_P1</vt:lpstr>
      <vt:lpstr>C_P2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gaspard</dc:creator>
  <cp:lastModifiedBy>byron gaspard</cp:lastModifiedBy>
  <dcterms:created xsi:type="dcterms:W3CDTF">2025-01-26T14:31:37Z</dcterms:created>
  <dcterms:modified xsi:type="dcterms:W3CDTF">2025-02-09T21:21:45Z</dcterms:modified>
</cp:coreProperties>
</file>