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065" windowWidth="18375" windowHeight="4080" activeTab="17"/>
  </bookViews>
  <sheets>
    <sheet name="Coca-Cola Global" sheetId="15" r:id="rId1"/>
    <sheet name="CBTH" sheetId="1" r:id="rId2"/>
    <sheet name="FIORAVANTI" sheetId="18" r:id="rId3"/>
    <sheet name="Trophy Tour" sheetId="14" state="hidden" r:id="rId4"/>
    <sheet name="Flagbearers" sheetId="19" state="hidden" r:id="rId5"/>
    <sheet name="Bandera EC" sheetId="20" state="hidden" r:id="rId6"/>
    <sheet name="WWHNS" sheetId="22" state="hidden" r:id="rId7"/>
    <sheet name="COKE FM" sheetId="2" r:id="rId8"/>
    <sheet name="Balón de Todos" sheetId="23" state="hidden" r:id="rId9"/>
    <sheet name="Omnibus" sheetId="24" state="hidden" r:id="rId10"/>
    <sheet name="El Himno" sheetId="25" state="hidden" r:id="rId11"/>
    <sheet name="Camión del optimismo" sheetId="26" state="hidden" r:id="rId12"/>
    <sheet name="Señales" sheetId="29" state="hidden" r:id="rId13"/>
    <sheet name="World Cup" sheetId="28" state="hidden" r:id="rId14"/>
    <sheet name="After Rio" sheetId="31" state="hidden" r:id="rId15"/>
    <sheet name="Sheet3" sheetId="33" state="hidden" r:id="rId16"/>
    <sheet name="Sprite" sheetId="36" r:id="rId17"/>
    <sheet name="CONTOUR" sheetId="37" r:id="rId1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7" l="1"/>
  <c r="D6" i="37"/>
  <c r="B9" i="36"/>
  <c r="B10" i="36"/>
  <c r="C10" i="36"/>
  <c r="C9" i="36"/>
  <c r="C8" i="36"/>
  <c r="C7" i="36"/>
  <c r="C6" i="36"/>
  <c r="B9" i="18"/>
  <c r="B10" i="18"/>
  <c r="B8" i="18"/>
  <c r="B7" i="18"/>
  <c r="B6" i="18"/>
  <c r="C10" i="18"/>
  <c r="C9" i="18"/>
  <c r="C8" i="18"/>
  <c r="C7" i="18"/>
  <c r="C6" i="18"/>
  <c r="B9" i="1"/>
  <c r="B10" i="1"/>
  <c r="C10" i="1"/>
  <c r="C9" i="1"/>
  <c r="C8" i="1"/>
  <c r="C7" i="1"/>
  <c r="C6" i="1"/>
  <c r="B8" i="15"/>
  <c r="B7" i="15"/>
  <c r="B6" i="15"/>
  <c r="C8" i="15"/>
  <c r="C7" i="15"/>
  <c r="C6" i="15"/>
  <c r="B7" i="36"/>
  <c r="B6" i="36"/>
  <c r="E6" i="18"/>
  <c r="E5" i="18"/>
  <c r="B7" i="1"/>
  <c r="B6" i="1"/>
  <c r="B8" i="36"/>
  <c r="B8" i="1"/>
  <c r="D10" i="37"/>
  <c r="D5" i="37"/>
  <c r="D5" i="18"/>
  <c r="E6" i="1"/>
  <c r="E7" i="1"/>
  <c r="E8" i="1"/>
  <c r="E9" i="1"/>
  <c r="E10" i="1"/>
  <c r="E5" i="1"/>
  <c r="E7" i="18"/>
  <c r="E8" i="18"/>
  <c r="E9" i="18"/>
  <c r="E10" i="18"/>
  <c r="D9" i="36"/>
  <c r="D10" i="36"/>
  <c r="D8" i="36"/>
  <c r="D7" i="36"/>
  <c r="D6" i="36"/>
  <c r="D5" i="36"/>
  <c r="D5" i="1"/>
  <c r="D16" i="31"/>
  <c r="D12" i="31"/>
  <c r="D11" i="31"/>
  <c r="D10" i="31"/>
  <c r="D7" i="31"/>
  <c r="D6" i="31"/>
  <c r="D5" i="31"/>
  <c r="D6" i="18"/>
  <c r="D7" i="18"/>
  <c r="D16" i="29"/>
  <c r="D12" i="29"/>
  <c r="D11" i="29"/>
  <c r="D10" i="29"/>
  <c r="D7" i="29"/>
  <c r="D6" i="29"/>
  <c r="D5" i="29"/>
  <c r="D12" i="28"/>
  <c r="D11" i="28"/>
  <c r="D10" i="28"/>
  <c r="D7" i="28"/>
  <c r="D6" i="28"/>
  <c r="D5" i="28"/>
  <c r="D17" i="25"/>
  <c r="D12" i="26"/>
  <c r="D11" i="26"/>
  <c r="D10" i="26"/>
  <c r="D7" i="26"/>
  <c r="D6" i="26"/>
  <c r="D5" i="26"/>
  <c r="D7" i="1"/>
  <c r="D18" i="23"/>
  <c r="D12" i="25"/>
  <c r="D11" i="25"/>
  <c r="D10" i="25"/>
  <c r="D7" i="25"/>
  <c r="D6" i="25"/>
  <c r="D5" i="25"/>
  <c r="D17" i="24"/>
  <c r="D12" i="24"/>
  <c r="D11" i="24"/>
  <c r="D10" i="24"/>
  <c r="D7" i="24"/>
  <c r="D6" i="24"/>
  <c r="D5" i="24"/>
  <c r="D16" i="19"/>
  <c r="D17" i="23"/>
  <c r="D12" i="23"/>
  <c r="D11" i="23"/>
  <c r="D10" i="23"/>
  <c r="D7" i="23"/>
  <c r="D6" i="23"/>
  <c r="D5" i="23"/>
  <c r="D16" i="22"/>
  <c r="D15" i="22"/>
  <c r="D12" i="22"/>
  <c r="D11" i="22"/>
  <c r="D10" i="22"/>
  <c r="D7" i="22"/>
  <c r="D6" i="22"/>
  <c r="D5" i="22"/>
  <c r="D12" i="20"/>
  <c r="D11" i="20"/>
  <c r="D10" i="20"/>
  <c r="D7" i="20"/>
  <c r="D6" i="20"/>
  <c r="D5" i="20"/>
  <c r="D17" i="14"/>
  <c r="D8" i="15"/>
  <c r="D7" i="15"/>
  <c r="D6" i="15"/>
  <c r="D7" i="19"/>
  <c r="D6" i="19"/>
  <c r="D5" i="19"/>
  <c r="D23" i="19"/>
  <c r="D20" i="19"/>
  <c r="D19" i="19"/>
  <c r="D15" i="19"/>
  <c r="D12" i="19"/>
  <c r="D11" i="19"/>
  <c r="D10" i="19"/>
  <c r="D15" i="18"/>
  <c r="D14" i="18"/>
  <c r="D13" i="18"/>
  <c r="D10" i="18"/>
  <c r="D9" i="18"/>
  <c r="D8" i="18"/>
  <c r="D5" i="15"/>
  <c r="D16" i="14"/>
  <c r="D15" i="14"/>
  <c r="D10" i="14"/>
  <c r="D21" i="14"/>
  <c r="D11" i="14"/>
  <c r="D12" i="15"/>
  <c r="D13" i="15"/>
  <c r="D11" i="15"/>
  <c r="D26" i="14"/>
  <c r="D22" i="14"/>
  <c r="D20" i="14"/>
  <c r="D6" i="1"/>
  <c r="D7" i="2"/>
  <c r="D8" i="2"/>
  <c r="D9" i="2"/>
  <c r="D12" i="14"/>
  <c r="D7" i="14"/>
  <c r="D6" i="14"/>
  <c r="D5" i="14"/>
  <c r="D8" i="1"/>
  <c r="D9" i="1"/>
  <c r="D10" i="1"/>
</calcChain>
</file>

<file path=xl/sharedStrings.xml><?xml version="1.0" encoding="utf-8"?>
<sst xmlns="http://schemas.openxmlformats.org/spreadsheetml/2006/main" count="345" uniqueCount="87">
  <si>
    <t>FACEBOOK</t>
  </si>
  <si>
    <t>TWITTER</t>
  </si>
  <si>
    <t>YOUTUBE</t>
  </si>
  <si>
    <t>ECUADOR- Cada Botella Tiene Una Historia</t>
  </si>
  <si>
    <t>•Número de Fans (Total)</t>
  </si>
  <si>
    <t>Actual</t>
  </si>
  <si>
    <t>•Número de Comentarios (Total)</t>
  </si>
  <si>
    <t>•Likes (Total)</t>
  </si>
  <si>
    <t>•Share per post (Total)</t>
  </si>
  <si>
    <t>Likes</t>
  </si>
  <si>
    <t>•Seguidores</t>
  </si>
  <si>
    <t>•Siguiendo</t>
  </si>
  <si>
    <t>•Tweets</t>
  </si>
  <si>
    <t>•RT</t>
  </si>
  <si>
    <t xml:space="preserve">•Personas hablando </t>
  </si>
  <si>
    <t>FACEBOOK (Coca-Cola global)</t>
  </si>
  <si>
    <t>Antes</t>
  </si>
  <si>
    <t>Teleamazonas</t>
  </si>
  <si>
    <t>Crecimiento</t>
  </si>
  <si>
    <t>•FAV</t>
  </si>
  <si>
    <t>•Número de Fans (Ecuador)</t>
  </si>
  <si>
    <t>Ecuavisa</t>
  </si>
  <si>
    <t>TWITTER (@cocacolafmec)</t>
  </si>
  <si>
    <t>TWITTER (@cocacolaec)</t>
  </si>
  <si>
    <t>ECUADOR- CokeFM REDES SOCIALES</t>
  </si>
  <si>
    <t>Trophy Tour</t>
  </si>
  <si>
    <t>•Coca-Cola - Pronto podrás ver en vivo el #Trofeo de la Copa Mundial de la FIFA™ http://www.youtube.com/watch?v=lOAPFqXwrE0&amp;feature=youtu.be</t>
  </si>
  <si>
    <t>Sitios Web Clics</t>
  </si>
  <si>
    <t>•Fútbol Sites</t>
  </si>
  <si>
    <t>•Ecuagol</t>
  </si>
  <si>
    <t>•Teradeportes</t>
  </si>
  <si>
    <t>APP Pasa la bola</t>
  </si>
  <si>
    <t>•Registros</t>
  </si>
  <si>
    <t>Clics deseados</t>
  </si>
  <si>
    <t xml:space="preserve">  </t>
  </si>
  <si>
    <t>•Coca-Cola - Coca-Cola - Conoce a Silvio Gazzaniga http://www.youtube.com/watch?v=mJgY55AIzy0&amp;feature=youtu.be</t>
  </si>
  <si>
    <t>Vistas Actual</t>
  </si>
  <si>
    <t>Visitas Antes</t>
  </si>
  <si>
    <t>Creciemiento</t>
  </si>
  <si>
    <t>Global</t>
  </si>
  <si>
    <t>•Alcance Semanal</t>
  </si>
  <si>
    <t>ECUADOR- FIORAVANTI</t>
  </si>
  <si>
    <t>Flagbearers</t>
  </si>
  <si>
    <t>•Mtv y Nick</t>
  </si>
  <si>
    <t xml:space="preserve">APP </t>
  </si>
  <si>
    <t>•Clics pauta</t>
  </si>
  <si>
    <t>MAILING</t>
  </si>
  <si>
    <t>•Primer envio</t>
  </si>
  <si>
    <t>•Coca-Cola: Esta es tu oportunidad de acompañar a La Tri http://youtu.be/NF67lgN7oxk</t>
  </si>
  <si>
    <t>Aperturas</t>
  </si>
  <si>
    <t>Clics</t>
  </si>
  <si>
    <t>•Spotify</t>
  </si>
  <si>
    <t>•Segundo envio</t>
  </si>
  <si>
    <t>Contenido Sitios Web</t>
  </si>
  <si>
    <t>Studio Futbol</t>
  </si>
  <si>
    <t>Bench mark</t>
  </si>
  <si>
    <t>•Coca-Cola - Ecuador - Coca-Cola &amp; FIFA World Cup™ Trophy Tour Stop http://www.youtube.com/watch?v=mHW2gKqkvgg&amp;feature=youtu.be</t>
  </si>
  <si>
    <t>Bandera Ec</t>
  </si>
  <si>
    <t>•Historias de La Copa de Todos: Los héroes de la Tri. http://bit.ly/Oe8ilG</t>
  </si>
  <si>
    <t>WWHNS</t>
  </si>
  <si>
    <t>•One World, One Game- Brasil (Subs Español) https://www.youtube.com/watch?v=9gvoXzKPkT8</t>
  </si>
  <si>
    <t>Contenido Teleamazonas</t>
  </si>
  <si>
    <t>Contenido Ecuavisa</t>
  </si>
  <si>
    <t>Contenido Futbol Ecuador</t>
  </si>
  <si>
    <t>•Coca-Cola: Próximo destino: Brasil https://www.youtube.com/watch?v=-kDj5U8qmc8</t>
  </si>
  <si>
    <t>•#ElBalóndeTodos : Freestyle https://www.youtube.com/watch?v=pYdnC5mqVC8</t>
  </si>
  <si>
    <t>Balón de Todos</t>
  </si>
  <si>
    <t>Omnibus</t>
  </si>
  <si>
    <t>Himno</t>
  </si>
  <si>
    <t>•#ElBalónDeTodos: Surf &amp; Fútbol https://www.youtube.com/watch?list=PLp3yfBbo18noKrDTJ5lX6nb6C7KuiQwxV&amp;v=FBog0ekuK2o</t>
  </si>
  <si>
    <t>•Coca-Cola te da la bienvenida a la Copa Mundial de la FIFA Brasil  https://www.youtube.com/watch?v=8LKJwXe1PSU</t>
  </si>
  <si>
    <t>•La Copa de Todos por Carlos Vives y Gaby Amarantos. https://www.youtube.com/watch?v=HNzw81xRSxA</t>
  </si>
  <si>
    <t>Camión del Optimismo</t>
  </si>
  <si>
    <t>World Cup</t>
  </si>
  <si>
    <t>Señales</t>
  </si>
  <si>
    <t>•Coca-Cola: Señales https://www.youtube.com/watch?v=b1s-UwEVOIE</t>
  </si>
  <si>
    <t>Day After Rio</t>
  </si>
  <si>
    <t>•Coca-Cola: Para los ecuatorianos que sueñan con fútbol #HoyEmpiezaTodo https://www.youtube.com/watch?v=DWUdlHVy9y8</t>
  </si>
  <si>
    <t>Sprite</t>
  </si>
  <si>
    <t>FACEBOOK Todos unidos para que sea un bacán</t>
  </si>
  <si>
    <t>La pauta Finalizo en Noviembre</t>
  </si>
  <si>
    <t>Pauta Google Display</t>
  </si>
  <si>
    <t>•Coca-Cola: Tv SAC</t>
  </si>
  <si>
    <t>CONTOUR</t>
  </si>
  <si>
    <t>•Coca-Cola: ¿Preparado para el lanzamiento más refrescante de tu vida?  https://www.youtube.com/watch?v=wax7UGuZ_Ak&amp;feature=youtu.be</t>
  </si>
  <si>
    <t>•Coca-Cola: Contour 100 años.  https://www.youtube.com/watch?v=nGLwQEU-ipg&amp;feature=youtu.be</t>
  </si>
  <si>
    <t>•Coca-Cola: Recuerdos en cada burbuja.https://www.youtube.com/watch?v=b8nPMQWWam0&amp;feature=youtu.be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</si>
</sst>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2E5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45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1" xfId="0" applyFont="1" applyFill="1" applyBorder="1" applyAlignment="1">
      <alignment horizontal="left" vertical="center" indent="3" readingOrder="1"/>
    </xf>
    <xf numFmtId="0" fontId="4" fillId="4" borderId="1" xfId="0" applyFont="1" applyFill="1" applyBorder="1" applyAlignment="1">
      <alignment horizontal="left" vertical="center" indent="3" readingOrder="1"/>
    </xf>
    <xf numFmtId="0" fontId="4" fillId="5" borderId="1" xfId="0" applyFont="1" applyFill="1" applyBorder="1" applyAlignment="1">
      <alignment horizontal="left" vertical="center" indent="3" readingOrder="1"/>
    </xf>
    <xf numFmtId="0" fontId="5" fillId="2" borderId="0" xfId="0" applyFont="1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indent="3" readingOrder="1"/>
    </xf>
    <xf numFmtId="3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/>
    <xf numFmtId="9" fontId="8" fillId="0" borderId="1" xfId="1" applyFont="1" applyFill="1" applyBorder="1"/>
    <xf numFmtId="165" fontId="8" fillId="0" borderId="1" xfId="1" applyNumberFormat="1" applyFont="1" applyFill="1" applyBorder="1"/>
    <xf numFmtId="0" fontId="7" fillId="0" borderId="0" xfId="1" applyNumberFormat="1" applyFont="1" applyFill="1" applyBorder="1"/>
    <xf numFmtId="165" fontId="8" fillId="0" borderId="1" xfId="0" applyNumberFormat="1" applyFont="1" applyBorder="1"/>
    <xf numFmtId="0" fontId="4" fillId="7" borderId="1" xfId="0" applyFont="1" applyFill="1" applyBorder="1" applyAlignment="1">
      <alignment horizontal="left" vertical="center" indent="3" readingOrder="1"/>
    </xf>
    <xf numFmtId="0" fontId="6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indent="3" readingOrder="1"/>
    </xf>
    <xf numFmtId="0" fontId="0" fillId="0" borderId="1" xfId="0" applyBorder="1" applyAlignment="1">
      <alignment horizontal="left"/>
    </xf>
    <xf numFmtId="9" fontId="8" fillId="0" borderId="1" xfId="1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0" fontId="6" fillId="3" borderId="5" xfId="0" applyFont="1" applyFill="1" applyBorder="1" applyAlignment="1">
      <alignment horizontal="left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3" fontId="0" fillId="0" borderId="0" xfId="0" applyNumberFormat="1"/>
    <xf numFmtId="3" fontId="6" fillId="7" borderId="1" xfId="0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horizontal="left" vertical="center"/>
    </xf>
    <xf numFmtId="0" fontId="15" fillId="2" borderId="0" xfId="0" applyFont="1" applyFill="1"/>
    <xf numFmtId="0" fontId="4" fillId="5" borderId="0" xfId="0" applyFont="1" applyFill="1" applyBorder="1" applyAlignment="1">
      <alignment horizontal="left" vertical="center" indent="3" readingOrder="1"/>
    </xf>
    <xf numFmtId="2" fontId="0" fillId="2" borderId="0" xfId="0" applyNumberForma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745">
    <cellStyle name="Hipervínculo" xfId="739" builtinId="8" hidden="1"/>
    <cellStyle name="Hipervínculo" xfId="741" builtinId="8" hidden="1"/>
    <cellStyle name="Hipervínculo" xfId="743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706" builtinId="9" hidden="1"/>
    <cellStyle name="Hipervínculo visitado" xfId="707" builtinId="9" hidden="1"/>
    <cellStyle name="Hipervínculo visitado" xfId="708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1D1D"/>
      <color rgb="FFFF66CC"/>
      <color rgb="FFFF4343"/>
      <color rgb="FFFF5050"/>
      <color rgb="FFF22E5D"/>
      <color rgb="FFB40049"/>
      <color rgb="FFD60057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jpeg"/><Relationship Id="rId5" Type="http://schemas.openxmlformats.org/officeDocument/2006/relationships/image" Target="../media/image10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32</xdr:row>
      <xdr:rowOff>82096</xdr:rowOff>
    </xdr:from>
    <xdr:to>
      <xdr:col>1</xdr:col>
      <xdr:colOff>1066801</xdr:colOff>
      <xdr:row>51</xdr:row>
      <xdr:rowOff>95250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8101" y="7435396"/>
          <a:ext cx="3848100" cy="363265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914400</xdr:colOff>
      <xdr:row>64</xdr:row>
      <xdr:rowOff>95250</xdr:rowOff>
    </xdr:from>
    <xdr:to>
      <xdr:col>5</xdr:col>
      <xdr:colOff>228600</xdr:colOff>
      <xdr:row>68</xdr:row>
      <xdr:rowOff>123826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733800" y="13554075"/>
          <a:ext cx="5019675" cy="790576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54</xdr:row>
      <xdr:rowOff>95249</xdr:rowOff>
    </xdr:from>
    <xdr:to>
      <xdr:col>1</xdr:col>
      <xdr:colOff>607467</xdr:colOff>
      <xdr:row>80</xdr:row>
      <xdr:rowOff>133350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99" y="11649074"/>
          <a:ext cx="3350668" cy="4991101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83</xdr:row>
      <xdr:rowOff>165610</xdr:rowOff>
    </xdr:from>
    <xdr:to>
      <xdr:col>2</xdr:col>
      <xdr:colOff>288481</xdr:colOff>
      <xdr:row>101</xdr:row>
      <xdr:rowOff>171450</xdr:rowOff>
    </xdr:to>
    <xdr:pic>
      <xdr:nvPicPr>
        <xdr:cNvPr id="5" name="Imagen 12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6675" y="17253460"/>
          <a:ext cx="4108006" cy="343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866775</xdr:colOff>
      <xdr:row>83</xdr:row>
      <xdr:rowOff>95249</xdr:rowOff>
    </xdr:from>
    <xdr:to>
      <xdr:col>4</xdr:col>
      <xdr:colOff>133350</xdr:colOff>
      <xdr:row>104</xdr:row>
      <xdr:rowOff>0</xdr:rowOff>
    </xdr:to>
    <xdr:pic>
      <xdr:nvPicPr>
        <xdr:cNvPr id="6" name="Imagen 22" descr="image00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752975" y="17183099"/>
          <a:ext cx="2543175" cy="3905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18</xdr:row>
      <xdr:rowOff>114299</xdr:rowOff>
    </xdr:from>
    <xdr:to>
      <xdr:col>0</xdr:col>
      <xdr:colOff>2663591</xdr:colOff>
      <xdr:row>31</xdr:row>
      <xdr:rowOff>104775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2425" y="4714874"/>
          <a:ext cx="2311166" cy="246697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257176</xdr:colOff>
      <xdr:row>35</xdr:row>
      <xdr:rowOff>63069</xdr:rowOff>
    </xdr:from>
    <xdr:to>
      <xdr:col>1</xdr:col>
      <xdr:colOff>1085850</xdr:colOff>
      <xdr:row>52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7176" y="7978344"/>
          <a:ext cx="3648074" cy="3223056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18</xdr:row>
      <xdr:rowOff>123824</xdr:rowOff>
    </xdr:from>
    <xdr:to>
      <xdr:col>2</xdr:col>
      <xdr:colOff>2066925</xdr:colOff>
      <xdr:row>31</xdr:row>
      <xdr:rowOff>158097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29025" y="4724399"/>
          <a:ext cx="2400300" cy="251077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35</xdr:row>
      <xdr:rowOff>38100</xdr:rowOff>
    </xdr:from>
    <xdr:to>
      <xdr:col>3</xdr:col>
      <xdr:colOff>927677</xdr:colOff>
      <xdr:row>51</xdr:row>
      <xdr:rowOff>171450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81474" y="7953375"/>
          <a:ext cx="2823153" cy="3190875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56</xdr:row>
      <xdr:rowOff>23893</xdr:rowOff>
    </xdr:from>
    <xdr:to>
      <xdr:col>2</xdr:col>
      <xdr:colOff>1521579</xdr:colOff>
      <xdr:row>71</xdr:row>
      <xdr:rowOff>38100</xdr:rowOff>
    </xdr:to>
    <xdr:pic>
      <xdr:nvPicPr>
        <xdr:cNvPr id="6" name="Imagen 2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61924" y="12025393"/>
          <a:ext cx="5322055" cy="2881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133349</xdr:colOff>
      <xdr:row>71</xdr:row>
      <xdr:rowOff>180975</xdr:rowOff>
    </xdr:from>
    <xdr:to>
      <xdr:col>2</xdr:col>
      <xdr:colOff>1512501</xdr:colOff>
      <xdr:row>84</xdr:row>
      <xdr:rowOff>66675</xdr:rowOff>
    </xdr:to>
    <xdr:pic>
      <xdr:nvPicPr>
        <xdr:cNvPr id="7" name="Imagen 3" descr="image00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33349" y="15049500"/>
          <a:ext cx="5341552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F16"/>
  <sheetViews>
    <sheetView showGridLines="0" workbookViewId="0">
      <selection activeCell="A17" sqref="A17"/>
    </sheetView>
  </sheetViews>
  <sheetFormatPr baseColWidth="10" defaultColWidth="11.42578125" defaultRowHeight="15" x14ac:dyDescent="0.25"/>
  <cols>
    <col min="1" max="1" width="42.140625" customWidth="1"/>
    <col min="2" max="3" width="15.85546875" bestFit="1" customWidth="1"/>
    <col min="4" max="4" width="17.85546875" customWidth="1"/>
  </cols>
  <sheetData>
    <row r="2" spans="1:6" ht="23.25" x14ac:dyDescent="0.35">
      <c r="A2" s="42" t="s">
        <v>39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</row>
    <row r="5" spans="1:6" ht="18.75" x14ac:dyDescent="0.25">
      <c r="A5" s="3" t="s">
        <v>20</v>
      </c>
      <c r="B5" s="12">
        <v>864283</v>
      </c>
      <c r="C5" s="12">
        <v>861789</v>
      </c>
      <c r="D5" s="20">
        <f>B5/C5-1</f>
        <v>2.8939798488958335E-3</v>
      </c>
      <c r="E5" s="36"/>
      <c r="F5" s="36"/>
    </row>
    <row r="6" spans="1:6" ht="18.75" x14ac:dyDescent="0.25">
      <c r="A6" s="3" t="s">
        <v>6</v>
      </c>
      <c r="B6" s="12">
        <f>6130+83+74+58+115+39+46+13+53+18+28</f>
        <v>6657</v>
      </c>
      <c r="C6" s="12">
        <f>6130+83+74+58+115+39+46+13+53+18</f>
        <v>6629</v>
      </c>
      <c r="D6" s="19">
        <f>B6/C6-1</f>
        <v>4.2238648363253084E-3</v>
      </c>
    </row>
    <row r="7" spans="1:6" ht="18.75" x14ac:dyDescent="0.25">
      <c r="A7" s="3" t="s">
        <v>7</v>
      </c>
      <c r="B7" s="12">
        <f>27590+12311+12882+14722+9890+11064+2882+7795+2972+4443+1616+7838</f>
        <v>116005</v>
      </c>
      <c r="C7" s="12">
        <f>27590+12311+12882+14722+9890+11064+2882+7795+2972+4443+1616</f>
        <v>108167</v>
      </c>
      <c r="D7" s="19">
        <f>B7/C7-1</f>
        <v>7.2462026311167049E-2</v>
      </c>
    </row>
    <row r="8" spans="1:6" ht="18.75" x14ac:dyDescent="0.25">
      <c r="A8" s="3" t="s">
        <v>8</v>
      </c>
      <c r="B8" s="12">
        <f>5256+588+229+261+329+253+280+383+92+34+35+82+51+27</f>
        <v>7900</v>
      </c>
      <c r="C8" s="12">
        <f>5256+588+229+261+329+253+280+383+92+34+35+82+51</f>
        <v>7873</v>
      </c>
      <c r="D8" s="19">
        <f>B8/C8-1</f>
        <v>3.4294423980694155E-3</v>
      </c>
    </row>
    <row r="9" spans="1:6" x14ac:dyDescent="0.25">
      <c r="A9" s="2"/>
      <c r="B9" s="7"/>
      <c r="C9" s="7"/>
      <c r="D9" s="17"/>
    </row>
    <row r="10" spans="1:6" ht="21" x14ac:dyDescent="0.35">
      <c r="A10" s="6" t="s">
        <v>23</v>
      </c>
      <c r="B10" s="9" t="s">
        <v>5</v>
      </c>
      <c r="C10" s="9" t="s">
        <v>16</v>
      </c>
      <c r="D10" s="9" t="s">
        <v>18</v>
      </c>
    </row>
    <row r="11" spans="1:6" ht="18.75" x14ac:dyDescent="0.25">
      <c r="A11" s="4" t="s">
        <v>10</v>
      </c>
      <c r="B11" s="12">
        <v>68160</v>
      </c>
      <c r="C11" s="12">
        <v>67508</v>
      </c>
      <c r="D11" s="20">
        <f>B11/C11-1</f>
        <v>9.6581145938259283E-3</v>
      </c>
    </row>
    <row r="12" spans="1:6" ht="18.75" x14ac:dyDescent="0.25">
      <c r="A12" s="4" t="s">
        <v>11</v>
      </c>
      <c r="B12" s="12">
        <v>2557</v>
      </c>
      <c r="C12" s="12">
        <v>2554</v>
      </c>
      <c r="D12" s="20">
        <f>B12/C12-1</f>
        <v>1.1746280344557825E-3</v>
      </c>
    </row>
    <row r="13" spans="1:6" ht="18.75" x14ac:dyDescent="0.25">
      <c r="A13" s="4" t="s">
        <v>12</v>
      </c>
      <c r="B13" s="12">
        <v>4501</v>
      </c>
      <c r="C13" s="12">
        <v>4463</v>
      </c>
      <c r="D13" s="20">
        <f>B13/C13-1</f>
        <v>8.5144521622226854E-3</v>
      </c>
    </row>
    <row r="14" spans="1:6" x14ac:dyDescent="0.25">
      <c r="B14" s="36"/>
    </row>
    <row r="15" spans="1:6" x14ac:dyDescent="0.25">
      <c r="B15" s="36"/>
    </row>
    <row r="16" spans="1:6" x14ac:dyDescent="0.25">
      <c r="B16" s="36"/>
    </row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CC"/>
  </sheetPr>
  <dimension ref="A2:F68"/>
  <sheetViews>
    <sheetView showGridLines="0" workbookViewId="0">
      <selection activeCell="B18" sqref="B18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6" ht="23.25" x14ac:dyDescent="0.35">
      <c r="A2" s="42" t="s">
        <v>67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6" ht="18.75" x14ac:dyDescent="0.25">
      <c r="A5" s="3" t="s">
        <v>6</v>
      </c>
      <c r="B5" s="13">
        <v>16</v>
      </c>
      <c r="C5" s="13">
        <v>16</v>
      </c>
      <c r="D5" s="19">
        <f>B5/C5-1</f>
        <v>0</v>
      </c>
      <c r="E5" s="21"/>
    </row>
    <row r="6" spans="1:6" ht="18.75" x14ac:dyDescent="0.25">
      <c r="A6" s="3" t="s">
        <v>7</v>
      </c>
      <c r="B6" s="13">
        <v>522</v>
      </c>
      <c r="C6" s="13">
        <v>522</v>
      </c>
      <c r="D6" s="19">
        <f>B6/C6-1</f>
        <v>0</v>
      </c>
      <c r="E6" s="21"/>
    </row>
    <row r="7" spans="1:6" ht="18.75" x14ac:dyDescent="0.25">
      <c r="A7" s="3" t="s">
        <v>8</v>
      </c>
      <c r="B7" s="13">
        <v>64</v>
      </c>
      <c r="C7" s="13">
        <v>64</v>
      </c>
      <c r="D7" s="19">
        <f>B7/C7-1</f>
        <v>0</v>
      </c>
      <c r="E7" s="21"/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0</v>
      </c>
      <c r="C10" s="34">
        <v>0</v>
      </c>
      <c r="D10" s="20" t="e">
        <f>B10/C10-1</f>
        <v>#DIV/0!</v>
      </c>
    </row>
    <row r="11" spans="1:6" ht="18.75" x14ac:dyDescent="0.25">
      <c r="A11" s="4" t="s">
        <v>13</v>
      </c>
      <c r="B11" s="13">
        <v>0</v>
      </c>
      <c r="C11" s="35">
        <v>0</v>
      </c>
      <c r="D11" s="20" t="e">
        <f>B11/C11-1</f>
        <v>#DIV/0!</v>
      </c>
    </row>
    <row r="12" spans="1:6" ht="18.75" x14ac:dyDescent="0.25">
      <c r="A12" s="4" t="s">
        <v>19</v>
      </c>
      <c r="B12" s="13">
        <v>0</v>
      </c>
      <c r="C12" s="35">
        <v>0</v>
      </c>
      <c r="D12" s="20" t="e">
        <f>B12/C12-1</f>
        <v>#DIV/0!</v>
      </c>
    </row>
    <row r="13" spans="1:6" x14ac:dyDescent="0.25">
      <c r="A13" s="2"/>
      <c r="B13" s="7"/>
      <c r="C13" s="7"/>
      <c r="D13" s="17"/>
    </row>
    <row r="16" spans="1:6" ht="21" x14ac:dyDescent="0.35">
      <c r="A16" s="6" t="s">
        <v>2</v>
      </c>
      <c r="B16" s="10" t="s">
        <v>36</v>
      </c>
      <c r="C16" s="10" t="s">
        <v>37</v>
      </c>
      <c r="D16" s="10" t="s">
        <v>38</v>
      </c>
      <c r="E16" s="10" t="s">
        <v>9</v>
      </c>
      <c r="F16" s="10" t="s">
        <v>33</v>
      </c>
    </row>
    <row r="17" spans="1:6" ht="18.75" x14ac:dyDescent="0.25">
      <c r="A17" s="5" t="s">
        <v>70</v>
      </c>
      <c r="B17" s="13">
        <v>16316</v>
      </c>
      <c r="C17" s="13">
        <v>16287</v>
      </c>
      <c r="D17" s="20">
        <f>B17/C17-1</f>
        <v>1.7805611837662383E-3</v>
      </c>
      <c r="E17" s="18">
        <v>71</v>
      </c>
      <c r="F17" s="33">
        <v>5000</v>
      </c>
    </row>
    <row r="39" spans="1:1" ht="15.75" x14ac:dyDescent="0.25">
      <c r="A39" s="29"/>
    </row>
    <row r="68" spans="1:1" ht="15.75" x14ac:dyDescent="0.25">
      <c r="A68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2:F68"/>
  <sheetViews>
    <sheetView showGridLines="0" workbookViewId="0">
      <selection activeCell="D33" sqref="D33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6" ht="23.25" x14ac:dyDescent="0.35">
      <c r="A2" s="42" t="s">
        <v>68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6" ht="18.75" x14ac:dyDescent="0.25">
      <c r="A5" s="3" t="s">
        <v>6</v>
      </c>
      <c r="B5" s="13">
        <v>1</v>
      </c>
      <c r="C5" s="13">
        <v>1</v>
      </c>
      <c r="D5" s="19">
        <f>B5/C5-1</f>
        <v>0</v>
      </c>
      <c r="E5" s="21"/>
    </row>
    <row r="6" spans="1:6" ht="18.75" x14ac:dyDescent="0.25">
      <c r="A6" s="3" t="s">
        <v>7</v>
      </c>
      <c r="B6" s="13">
        <v>55</v>
      </c>
      <c r="C6" s="13">
        <v>55</v>
      </c>
      <c r="D6" s="19">
        <f>B6/C6-1</f>
        <v>0</v>
      </c>
      <c r="E6" s="21"/>
    </row>
    <row r="7" spans="1:6" ht="18.75" x14ac:dyDescent="0.25">
      <c r="A7" s="3" t="s">
        <v>8</v>
      </c>
      <c r="B7" s="13">
        <v>1</v>
      </c>
      <c r="C7" s="13">
        <v>1</v>
      </c>
      <c r="D7" s="19">
        <f>B7/C7-1</f>
        <v>0</v>
      </c>
      <c r="E7" s="21"/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0</v>
      </c>
      <c r="C10" s="13">
        <v>0</v>
      </c>
      <c r="D10" s="20" t="e">
        <f>B10/C10-1</f>
        <v>#DIV/0!</v>
      </c>
    </row>
    <row r="11" spans="1:6" ht="18.75" x14ac:dyDescent="0.25">
      <c r="A11" s="4" t="s">
        <v>13</v>
      </c>
      <c r="B11" s="13">
        <v>0</v>
      </c>
      <c r="C11" s="13">
        <v>0</v>
      </c>
      <c r="D11" s="20" t="e">
        <f>B11/C11-1</f>
        <v>#DIV/0!</v>
      </c>
    </row>
    <row r="12" spans="1:6" ht="18.75" x14ac:dyDescent="0.25">
      <c r="A12" s="4" t="s">
        <v>19</v>
      </c>
      <c r="B12" s="13">
        <v>0</v>
      </c>
      <c r="C12" s="13">
        <v>0</v>
      </c>
      <c r="D12" s="20" t="e">
        <f>B12/C12-1</f>
        <v>#DIV/0!</v>
      </c>
    </row>
    <row r="13" spans="1:6" x14ac:dyDescent="0.25">
      <c r="A13" s="2"/>
      <c r="B13" s="7"/>
      <c r="C13" s="7"/>
      <c r="D13" s="17"/>
    </row>
    <row r="16" spans="1:6" ht="21" x14ac:dyDescent="0.35">
      <c r="A16" s="6" t="s">
        <v>2</v>
      </c>
      <c r="B16" s="10" t="s">
        <v>36</v>
      </c>
      <c r="C16" s="10" t="s">
        <v>37</v>
      </c>
      <c r="D16" s="10" t="s">
        <v>38</v>
      </c>
      <c r="E16" s="10" t="s">
        <v>9</v>
      </c>
      <c r="F16" s="10" t="s">
        <v>33</v>
      </c>
    </row>
    <row r="17" spans="1:6" ht="18.75" x14ac:dyDescent="0.25">
      <c r="A17" s="5" t="s">
        <v>71</v>
      </c>
      <c r="B17" s="13">
        <v>607471</v>
      </c>
      <c r="C17" s="13">
        <v>604760</v>
      </c>
      <c r="D17" s="20">
        <f>B17/C17-1</f>
        <v>4.4827700244725044E-3</v>
      </c>
      <c r="E17" s="18">
        <v>2892</v>
      </c>
      <c r="F17" s="33">
        <v>5000</v>
      </c>
    </row>
    <row r="39" spans="1:1" ht="15.75" x14ac:dyDescent="0.25">
      <c r="A39" s="29"/>
    </row>
    <row r="68" spans="1:1" ht="15.75" x14ac:dyDescent="0.25">
      <c r="A68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2:E66"/>
  <sheetViews>
    <sheetView showGridLines="0" workbookViewId="0">
      <selection activeCell="C10" sqref="C10:C12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5" ht="23.25" x14ac:dyDescent="0.35">
      <c r="A2" s="42" t="s">
        <v>72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6</v>
      </c>
      <c r="B5" s="13">
        <v>180</v>
      </c>
      <c r="C5" s="13">
        <v>180</v>
      </c>
      <c r="D5" s="19">
        <f>B5/C5-1</f>
        <v>0</v>
      </c>
      <c r="E5" s="21"/>
    </row>
    <row r="6" spans="1:5" ht="18.75" x14ac:dyDescent="0.25">
      <c r="A6" s="3" t="s">
        <v>7</v>
      </c>
      <c r="B6" s="13">
        <v>6411</v>
      </c>
      <c r="C6" s="13">
        <v>6411</v>
      </c>
      <c r="D6" s="19">
        <f>B6/C6-1</f>
        <v>0</v>
      </c>
      <c r="E6" s="21"/>
    </row>
    <row r="7" spans="1:5" ht="18.75" x14ac:dyDescent="0.25">
      <c r="A7" s="3" t="s">
        <v>8</v>
      </c>
      <c r="B7" s="13">
        <v>836</v>
      </c>
      <c r="C7" s="13">
        <v>836</v>
      </c>
      <c r="D7" s="19">
        <f>B7/C7-1</f>
        <v>0</v>
      </c>
      <c r="E7" s="21"/>
    </row>
    <row r="8" spans="1:5" x14ac:dyDescent="0.25">
      <c r="A8" s="2"/>
      <c r="B8" s="7"/>
      <c r="C8" s="7"/>
      <c r="D8" s="17"/>
    </row>
    <row r="9" spans="1:5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5" ht="18.75" x14ac:dyDescent="0.25">
      <c r="A10" s="4" t="s">
        <v>12</v>
      </c>
      <c r="B10" s="13">
        <v>25</v>
      </c>
      <c r="C10" s="13">
        <v>25</v>
      </c>
      <c r="D10" s="20">
        <f>B10/C10-1</f>
        <v>0</v>
      </c>
    </row>
    <row r="11" spans="1:5" ht="18.75" x14ac:dyDescent="0.25">
      <c r="A11" s="4" t="s">
        <v>13</v>
      </c>
      <c r="B11" s="13">
        <v>189</v>
      </c>
      <c r="C11" s="13">
        <v>189</v>
      </c>
      <c r="D11" s="20">
        <f>B11/C11-1</f>
        <v>0</v>
      </c>
    </row>
    <row r="12" spans="1:5" ht="18.75" x14ac:dyDescent="0.25">
      <c r="A12" s="4" t="s">
        <v>19</v>
      </c>
      <c r="B12" s="13">
        <v>280</v>
      </c>
      <c r="C12" s="13">
        <v>280</v>
      </c>
      <c r="D12" s="20">
        <f>B12/C12-1</f>
        <v>0</v>
      </c>
    </row>
    <row r="13" spans="1:5" x14ac:dyDescent="0.25">
      <c r="A13" s="2"/>
      <c r="B13" s="7"/>
      <c r="C13" s="7"/>
      <c r="D13" s="17"/>
    </row>
    <row r="37" spans="1:1" ht="15.75" x14ac:dyDescent="0.25">
      <c r="A37" s="29"/>
    </row>
    <row r="66" spans="1:1" ht="15.75" x14ac:dyDescent="0.25">
      <c r="A66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2:E66"/>
  <sheetViews>
    <sheetView showGridLines="0" workbookViewId="0">
      <selection activeCell="B17" sqref="B17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5" width="19.28515625" bestFit="1" customWidth="1"/>
  </cols>
  <sheetData>
    <row r="2" spans="1:5" ht="23.25" x14ac:dyDescent="0.35">
      <c r="A2" s="42" t="s">
        <v>74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6</v>
      </c>
      <c r="B5" s="13">
        <v>36</v>
      </c>
      <c r="C5" s="13">
        <v>36</v>
      </c>
      <c r="D5" s="19">
        <f>B5/C5-1</f>
        <v>0</v>
      </c>
      <c r="E5" s="21"/>
    </row>
    <row r="6" spans="1:5" ht="18.75" x14ac:dyDescent="0.25">
      <c r="A6" s="3" t="s">
        <v>7</v>
      </c>
      <c r="B6" s="13">
        <v>3531</v>
      </c>
      <c r="C6" s="13">
        <v>3531</v>
      </c>
      <c r="D6" s="19">
        <f>B6/C6-1</f>
        <v>0</v>
      </c>
      <c r="E6" s="21"/>
    </row>
    <row r="7" spans="1:5" ht="18.75" x14ac:dyDescent="0.25">
      <c r="A7" s="3" t="s">
        <v>8</v>
      </c>
      <c r="B7" s="13">
        <v>16</v>
      </c>
      <c r="C7" s="13">
        <v>16</v>
      </c>
      <c r="D7" s="19">
        <f>B7/C7-1</f>
        <v>0</v>
      </c>
      <c r="E7" s="21"/>
    </row>
    <row r="8" spans="1:5" x14ac:dyDescent="0.25">
      <c r="A8" s="2"/>
      <c r="B8" s="7"/>
      <c r="C8" s="7"/>
      <c r="D8" s="17"/>
    </row>
    <row r="9" spans="1:5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5" ht="18.75" x14ac:dyDescent="0.25">
      <c r="A10" s="4" t="s">
        <v>12</v>
      </c>
      <c r="B10" s="13">
        <v>1</v>
      </c>
      <c r="C10" s="13">
        <v>1</v>
      </c>
      <c r="D10" s="20">
        <f>B10/C10-1</f>
        <v>0</v>
      </c>
    </row>
    <row r="11" spans="1:5" ht="18.75" x14ac:dyDescent="0.25">
      <c r="A11" s="4" t="s">
        <v>13</v>
      </c>
      <c r="B11" s="13">
        <v>3</v>
      </c>
      <c r="C11" s="13">
        <v>3</v>
      </c>
      <c r="D11" s="20">
        <f>B11/C11-1</f>
        <v>0</v>
      </c>
    </row>
    <row r="12" spans="1:5" ht="18.75" x14ac:dyDescent="0.25">
      <c r="A12" s="4" t="s">
        <v>19</v>
      </c>
      <c r="B12" s="13">
        <v>3</v>
      </c>
      <c r="C12" s="13">
        <v>3</v>
      </c>
      <c r="D12" s="20">
        <f>B12/C12-1</f>
        <v>0</v>
      </c>
    </row>
    <row r="13" spans="1:5" x14ac:dyDescent="0.25">
      <c r="A13" s="2"/>
      <c r="B13" s="7"/>
      <c r="C13" s="7"/>
      <c r="D13" s="17"/>
    </row>
    <row r="15" spans="1:5" ht="21" x14ac:dyDescent="0.35">
      <c r="A15" s="6" t="s">
        <v>2</v>
      </c>
      <c r="B15" s="10" t="s">
        <v>36</v>
      </c>
      <c r="C15" s="10" t="s">
        <v>37</v>
      </c>
      <c r="D15" s="10" t="s">
        <v>38</v>
      </c>
      <c r="E15" s="10" t="s">
        <v>9</v>
      </c>
    </row>
    <row r="16" spans="1:5" ht="18.75" x14ac:dyDescent="0.25">
      <c r="A16" s="5" t="s">
        <v>75</v>
      </c>
      <c r="B16" s="13">
        <v>46168</v>
      </c>
      <c r="C16" s="13">
        <v>46133</v>
      </c>
      <c r="D16" s="20">
        <f>B16/C16-1</f>
        <v>7.5867600199419627E-4</v>
      </c>
      <c r="E16" s="18">
        <v>80</v>
      </c>
    </row>
    <row r="37" spans="1:1" ht="15.75" x14ac:dyDescent="0.25">
      <c r="A37" s="29"/>
    </row>
    <row r="66" spans="1:1" ht="15.75" x14ac:dyDescent="0.25">
      <c r="A66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2:E66"/>
  <sheetViews>
    <sheetView showGridLines="0" workbookViewId="0">
      <selection activeCell="C10" sqref="C10:C12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5" ht="23.25" x14ac:dyDescent="0.35">
      <c r="A2" s="42" t="s">
        <v>73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6</v>
      </c>
      <c r="B5" s="13">
        <v>2210</v>
      </c>
      <c r="C5" s="13">
        <v>2210</v>
      </c>
      <c r="D5" s="19">
        <f>B5/C5-1</f>
        <v>0</v>
      </c>
      <c r="E5" s="21"/>
    </row>
    <row r="6" spans="1:5" ht="18.75" x14ac:dyDescent="0.25">
      <c r="A6" s="3" t="s">
        <v>7</v>
      </c>
      <c r="B6" s="13">
        <v>31166</v>
      </c>
      <c r="C6" s="13">
        <v>31166</v>
      </c>
      <c r="D6" s="19">
        <f>B6/C6-1</f>
        <v>0</v>
      </c>
      <c r="E6" s="21"/>
    </row>
    <row r="7" spans="1:5" ht="18.75" x14ac:dyDescent="0.25">
      <c r="A7" s="3" t="s">
        <v>8</v>
      </c>
      <c r="B7" s="13">
        <v>1425</v>
      </c>
      <c r="C7" s="13">
        <v>1425</v>
      </c>
      <c r="D7" s="19">
        <f>B7/C7-1</f>
        <v>0</v>
      </c>
      <c r="E7" s="21"/>
    </row>
    <row r="8" spans="1:5" x14ac:dyDescent="0.25">
      <c r="A8" s="2"/>
      <c r="B8" s="7"/>
      <c r="C8" s="7"/>
      <c r="D8" s="17"/>
    </row>
    <row r="9" spans="1:5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5" ht="18.75" x14ac:dyDescent="0.25">
      <c r="A10" s="4" t="s">
        <v>12</v>
      </c>
      <c r="B10" s="13">
        <v>68</v>
      </c>
      <c r="C10" s="13">
        <v>68</v>
      </c>
      <c r="D10" s="20">
        <f>B10/C10-1</f>
        <v>0</v>
      </c>
    </row>
    <row r="11" spans="1:5" ht="18.75" x14ac:dyDescent="0.25">
      <c r="A11" s="4" t="s">
        <v>13</v>
      </c>
      <c r="B11" s="13">
        <v>1331</v>
      </c>
      <c r="C11" s="13">
        <v>1331</v>
      </c>
      <c r="D11" s="20">
        <f>B11/C11-1</f>
        <v>0</v>
      </c>
    </row>
    <row r="12" spans="1:5" ht="18.75" x14ac:dyDescent="0.25">
      <c r="A12" s="4" t="s">
        <v>19</v>
      </c>
      <c r="B12" s="13">
        <v>1223</v>
      </c>
      <c r="C12" s="13">
        <v>1223</v>
      </c>
      <c r="D12" s="20">
        <f>B12/C12-1</f>
        <v>0</v>
      </c>
    </row>
    <row r="13" spans="1:5" x14ac:dyDescent="0.25">
      <c r="A13" s="2"/>
      <c r="B13" s="7"/>
      <c r="C13" s="7"/>
      <c r="D13" s="17"/>
    </row>
    <row r="37" spans="1:1" ht="15.75" x14ac:dyDescent="0.25">
      <c r="A37" s="29"/>
    </row>
    <row r="66" spans="1:1" ht="15.75" x14ac:dyDescent="0.25">
      <c r="A66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2:E66"/>
  <sheetViews>
    <sheetView showGridLines="0" workbookViewId="0">
      <selection activeCell="F35" sqref="F35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5" ht="23.25" x14ac:dyDescent="0.35">
      <c r="A2" s="42" t="s">
        <v>76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6</v>
      </c>
      <c r="B5" s="13">
        <v>49</v>
      </c>
      <c r="C5" s="13">
        <v>49</v>
      </c>
      <c r="D5" s="19">
        <f>B5/C5-1</f>
        <v>0</v>
      </c>
      <c r="E5" s="21"/>
    </row>
    <row r="6" spans="1:5" ht="18.75" x14ac:dyDescent="0.25">
      <c r="A6" s="3" t="s">
        <v>7</v>
      </c>
      <c r="B6" s="13">
        <v>2370</v>
      </c>
      <c r="C6" s="13">
        <v>2370</v>
      </c>
      <c r="D6" s="19">
        <f>B6/C6-1</f>
        <v>0</v>
      </c>
      <c r="E6" s="21"/>
    </row>
    <row r="7" spans="1:5" ht="18.75" x14ac:dyDescent="0.25">
      <c r="A7" s="3" t="s">
        <v>8</v>
      </c>
      <c r="B7" s="13">
        <v>107</v>
      </c>
      <c r="C7" s="13">
        <v>107</v>
      </c>
      <c r="D7" s="19">
        <f>B7/C7-1</f>
        <v>0</v>
      </c>
      <c r="E7" s="21"/>
    </row>
    <row r="8" spans="1:5" x14ac:dyDescent="0.25">
      <c r="A8" s="2"/>
      <c r="B8" s="7"/>
      <c r="C8" s="7"/>
      <c r="D8" s="17"/>
    </row>
    <row r="9" spans="1:5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5" ht="18.75" x14ac:dyDescent="0.25">
      <c r="A10" s="4" t="s">
        <v>12</v>
      </c>
      <c r="B10" s="13">
        <v>7</v>
      </c>
      <c r="C10" s="13">
        <v>7</v>
      </c>
      <c r="D10" s="20">
        <f>B10/C10-1</f>
        <v>0</v>
      </c>
    </row>
    <row r="11" spans="1:5" ht="18.75" x14ac:dyDescent="0.25">
      <c r="A11" s="4" t="s">
        <v>13</v>
      </c>
      <c r="B11" s="13">
        <v>41</v>
      </c>
      <c r="C11" s="13">
        <v>41</v>
      </c>
      <c r="D11" s="20">
        <f>B11/C11-1</f>
        <v>0</v>
      </c>
    </row>
    <row r="12" spans="1:5" ht="18.75" x14ac:dyDescent="0.25">
      <c r="A12" s="4" t="s">
        <v>19</v>
      </c>
      <c r="B12" s="13">
        <v>56</v>
      </c>
      <c r="C12" s="13">
        <v>56</v>
      </c>
      <c r="D12" s="20">
        <f>B12/C12-1</f>
        <v>0</v>
      </c>
    </row>
    <row r="13" spans="1:5" x14ac:dyDescent="0.25">
      <c r="A13" s="2"/>
      <c r="B13" s="7"/>
      <c r="C13" s="7"/>
      <c r="D13" s="17"/>
    </row>
    <row r="15" spans="1:5" ht="21" x14ac:dyDescent="0.35">
      <c r="A15" s="6" t="s">
        <v>2</v>
      </c>
      <c r="B15" s="10" t="s">
        <v>36</v>
      </c>
      <c r="C15" s="10" t="s">
        <v>37</v>
      </c>
      <c r="D15" s="10" t="s">
        <v>38</v>
      </c>
      <c r="E15" s="10" t="s">
        <v>9</v>
      </c>
    </row>
    <row r="16" spans="1:5" ht="18.75" x14ac:dyDescent="0.25">
      <c r="A16" s="5" t="s">
        <v>77</v>
      </c>
      <c r="B16" s="13">
        <v>6449</v>
      </c>
      <c r="C16" s="13">
        <v>6387</v>
      </c>
      <c r="D16" s="20">
        <f>B16/C16-1</f>
        <v>9.7072177861281528E-3</v>
      </c>
      <c r="E16" s="18">
        <v>39</v>
      </c>
    </row>
    <row r="37" spans="1:1" ht="15.75" x14ac:dyDescent="0.25">
      <c r="A37" s="29"/>
    </row>
    <row r="66" spans="1:1" ht="15.75" x14ac:dyDescent="0.25">
      <c r="A66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5" sqref="Q55"/>
    </sheetView>
  </sheetViews>
  <sheetFormatPr baseColWidth="10" defaultColWidth="11.42578125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E54"/>
  <sheetViews>
    <sheetView showGridLines="0" workbookViewId="0">
      <selection activeCell="B10" sqref="B10"/>
    </sheetView>
  </sheetViews>
  <sheetFormatPr baseColWidth="10" defaultColWidth="8.85546875" defaultRowHeight="15" x14ac:dyDescent="0.25"/>
  <cols>
    <col min="1" max="1" width="62.140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5" ht="23.25" x14ac:dyDescent="0.35">
      <c r="A2" s="42" t="s">
        <v>78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79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20</v>
      </c>
      <c r="B5" s="12">
        <v>689333</v>
      </c>
      <c r="C5" s="12">
        <v>689472</v>
      </c>
      <c r="D5" s="20">
        <f>B5/C5-1</f>
        <v>-2.0160354590181839E-4</v>
      </c>
    </row>
    <row r="6" spans="1:5" ht="18.75" x14ac:dyDescent="0.25">
      <c r="A6" s="3" t="s">
        <v>6</v>
      </c>
      <c r="B6" s="12">
        <f>181+23+404+788+262+68+153+81+68+94+35+52+28+2+7+7</f>
        <v>2253</v>
      </c>
      <c r="C6" s="12">
        <f>181+23+404+788+262+68+153+81+68+94+35+52+28+2+7+7</f>
        <v>2253</v>
      </c>
      <c r="D6" s="20">
        <f>B6/C6-1</f>
        <v>0</v>
      </c>
    </row>
    <row r="7" spans="1:5" ht="18.75" x14ac:dyDescent="0.25">
      <c r="A7" s="3" t="s">
        <v>7</v>
      </c>
      <c r="B7" s="12">
        <f>6317+3983+3800+2707+874+1100+1457+8500+7500+11000+4000+7900+6000+3516+1332+1505</f>
        <v>71491</v>
      </c>
      <c r="C7" s="12">
        <f>6317+3983+3800+2707+874+1100+1457+8500+7500+11000+4000+7900+6000+3516+1332+1505</f>
        <v>71491</v>
      </c>
      <c r="D7" s="20">
        <f>B7/C7-1</f>
        <v>0</v>
      </c>
    </row>
    <row r="8" spans="1:5" ht="18.75" x14ac:dyDescent="0.25">
      <c r="A8" s="3" t="s">
        <v>8</v>
      </c>
      <c r="B8" s="12">
        <f>98+23+171+629+83+24+112+53+44+39+12+29+7+4</f>
        <v>1328</v>
      </c>
      <c r="C8" s="12">
        <f>98+23+171+629+83+24+112+53+44+39+12+29+7+4</f>
        <v>1328</v>
      </c>
      <c r="D8" s="20">
        <f>B8/C8-1</f>
        <v>0</v>
      </c>
    </row>
    <row r="9" spans="1:5" ht="18.75" x14ac:dyDescent="0.25">
      <c r="A9" s="3" t="s">
        <v>14</v>
      </c>
      <c r="B9" s="12">
        <f>4753+23+62+1397+123+60+45</f>
        <v>6463</v>
      </c>
      <c r="C9" s="12">
        <f>4753+23+62+1397+123+60</f>
        <v>6418</v>
      </c>
      <c r="D9" s="20">
        <f t="shared" ref="D9:D10" si="0">B9/C9-1</f>
        <v>7.011530071673322E-3</v>
      </c>
    </row>
    <row r="10" spans="1:5" ht="18.75" x14ac:dyDescent="0.25">
      <c r="A10" s="3" t="s">
        <v>40</v>
      </c>
      <c r="B10" s="12">
        <f>1628345+22313+17023+16691+52159+17100+13229+9737</f>
        <v>1776597</v>
      </c>
      <c r="C10" s="12">
        <f>1628345+22313+17023+16691+52159+17100+13229</f>
        <v>1766860</v>
      </c>
      <c r="D10" s="20">
        <f t="shared" si="0"/>
        <v>5.5109063536442626E-3</v>
      </c>
    </row>
    <row r="11" spans="1:5" x14ac:dyDescent="0.25">
      <c r="A11" s="2"/>
      <c r="B11" s="7"/>
      <c r="C11" s="7"/>
      <c r="D11" s="17"/>
    </row>
    <row r="12" spans="1:5" x14ac:dyDescent="0.25">
      <c r="A12" s="2"/>
      <c r="B12" s="7"/>
      <c r="C12" s="12"/>
      <c r="D12" s="17"/>
    </row>
    <row r="25" spans="1:1" ht="15.75" x14ac:dyDescent="0.25">
      <c r="A25" s="29"/>
    </row>
    <row r="54" spans="1:1" ht="15.75" x14ac:dyDescent="0.25">
      <c r="A54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"/>
  <sheetViews>
    <sheetView tabSelected="1" workbookViewId="0">
      <selection activeCell="A13" sqref="A13"/>
    </sheetView>
  </sheetViews>
  <sheetFormatPr baseColWidth="10" defaultRowHeight="15" x14ac:dyDescent="0.25"/>
  <cols>
    <col min="1" max="1" width="61.28515625" style="1" customWidth="1"/>
    <col min="2" max="3" width="15.85546875" style="1" bestFit="1" customWidth="1"/>
    <col min="4" max="4" width="16.42578125" style="1" bestFit="1" customWidth="1"/>
    <col min="5" max="30" width="10.85546875" style="1"/>
  </cols>
  <sheetData>
    <row r="2" spans="1:5" ht="23.25" x14ac:dyDescent="0.35">
      <c r="A2" s="42" t="s">
        <v>83</v>
      </c>
      <c r="B2" s="43"/>
    </row>
    <row r="4" spans="1:5" ht="21" x14ac:dyDescent="0.35">
      <c r="A4" s="6" t="s">
        <v>2</v>
      </c>
      <c r="B4" s="10" t="s">
        <v>36</v>
      </c>
      <c r="C4" s="10" t="s">
        <v>37</v>
      </c>
      <c r="D4" s="10" t="s">
        <v>38</v>
      </c>
      <c r="E4" s="10" t="s">
        <v>9</v>
      </c>
    </row>
    <row r="5" spans="1:5" ht="18.75" x14ac:dyDescent="0.25">
      <c r="A5" s="5" t="s">
        <v>85</v>
      </c>
      <c r="B5" s="12">
        <v>40978</v>
      </c>
      <c r="C5" s="12">
        <v>40597</v>
      </c>
      <c r="D5" s="20">
        <f>B5/C5-1</f>
        <v>9.3849299209300963E-3</v>
      </c>
      <c r="E5" s="18">
        <v>72</v>
      </c>
    </row>
    <row r="6" spans="1:5" ht="18.75" x14ac:dyDescent="0.25">
      <c r="A6" s="5" t="s">
        <v>84</v>
      </c>
      <c r="B6" s="12">
        <v>24793</v>
      </c>
      <c r="C6" s="12">
        <v>23688</v>
      </c>
      <c r="D6" s="20">
        <f>B6/C6-1</f>
        <v>4.6648091860857832E-2</v>
      </c>
      <c r="E6" s="18">
        <v>60</v>
      </c>
    </row>
    <row r="7" spans="1:5" ht="18.75" x14ac:dyDescent="0.25">
      <c r="A7" s="40" t="s">
        <v>86</v>
      </c>
      <c r="B7" s="12">
        <v>19740</v>
      </c>
      <c r="C7" s="12">
        <v>7279</v>
      </c>
      <c r="D7" s="20">
        <f>B7/C7-1</f>
        <v>1.7119109767825251</v>
      </c>
      <c r="E7" s="18">
        <v>53</v>
      </c>
    </row>
    <row r="8" spans="1:5" x14ac:dyDescent="0.25">
      <c r="A8"/>
      <c r="B8" s="36"/>
      <c r="C8" s="36"/>
      <c r="D8"/>
    </row>
    <row r="9" spans="1:5" ht="21" x14ac:dyDescent="0.35">
      <c r="A9" s="6" t="s">
        <v>81</v>
      </c>
      <c r="B9" s="37" t="s">
        <v>5</v>
      </c>
      <c r="C9" s="37" t="s">
        <v>16</v>
      </c>
      <c r="D9" s="24" t="s">
        <v>18</v>
      </c>
    </row>
    <row r="10" spans="1:5" ht="18.75" x14ac:dyDescent="0.25">
      <c r="A10" s="23" t="s">
        <v>82</v>
      </c>
      <c r="B10" s="12">
        <v>98331</v>
      </c>
      <c r="C10" s="12">
        <v>86303</v>
      </c>
      <c r="D10" s="22">
        <f>B10/C10-1</f>
        <v>0.13936943095836751</v>
      </c>
    </row>
  </sheetData>
  <mergeCells count="1">
    <mergeCell ref="A2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499984740745262"/>
  </sheetPr>
  <dimension ref="A2:BK85"/>
  <sheetViews>
    <sheetView showGridLines="0" showRowColHeaders="0" workbookViewId="0">
      <selection activeCell="A22" sqref="A22"/>
    </sheetView>
  </sheetViews>
  <sheetFormatPr baseColWidth="10" defaultColWidth="8.85546875" defaultRowHeight="15" x14ac:dyDescent="0.25"/>
  <cols>
    <col min="1" max="1" width="65.28515625" style="2" customWidth="1"/>
    <col min="2" max="2" width="22.42578125" style="7" customWidth="1"/>
    <col min="3" max="3" width="27" style="7" customWidth="1"/>
    <col min="4" max="4" width="16.7109375" style="17" customWidth="1"/>
    <col min="5" max="5" width="16.7109375" style="17" bestFit="1" customWidth="1"/>
    <col min="6" max="63" width="8.85546875" style="17"/>
    <col min="64" max="16384" width="8.85546875" style="1"/>
  </cols>
  <sheetData>
    <row r="2" spans="1:7" ht="23.25" x14ac:dyDescent="0.35">
      <c r="A2" s="42" t="s">
        <v>3</v>
      </c>
      <c r="B2" s="43"/>
      <c r="C2" s="7" t="s">
        <v>80</v>
      </c>
    </row>
    <row r="3" spans="1:7" x14ac:dyDescent="0.25">
      <c r="A3" s="1"/>
    </row>
    <row r="4" spans="1:7" ht="21" x14ac:dyDescent="0.35">
      <c r="A4" s="6" t="s">
        <v>0</v>
      </c>
      <c r="B4" s="8" t="s">
        <v>5</v>
      </c>
      <c r="C4" s="8" t="s">
        <v>16</v>
      </c>
      <c r="D4" s="8" t="s">
        <v>18</v>
      </c>
      <c r="E4" s="30" t="s">
        <v>55</v>
      </c>
    </row>
    <row r="5" spans="1:7" ht="18.75" x14ac:dyDescent="0.25">
      <c r="A5" s="3" t="s">
        <v>4</v>
      </c>
      <c r="B5" s="12">
        <v>282135</v>
      </c>
      <c r="C5" s="12">
        <v>282176</v>
      </c>
      <c r="D5" s="20">
        <f>B5/C5-1</f>
        <v>-1.4529938761620453E-4</v>
      </c>
      <c r="E5" s="31">
        <f>(B5-C5)/B5</f>
        <v>-1.4532050259627484E-4</v>
      </c>
    </row>
    <row r="6" spans="1:7" ht="18.75" x14ac:dyDescent="0.25">
      <c r="A6" s="3" t="s">
        <v>6</v>
      </c>
      <c r="B6" s="12">
        <f>984+93+102+61+7+7+28+141+52+4+2+9+1+2</f>
        <v>1493</v>
      </c>
      <c r="C6" s="12">
        <f>984+93+102+61+7+7+28+141+52+4+2+9+1+2</f>
        <v>1493</v>
      </c>
      <c r="D6" s="20">
        <f t="shared" ref="D6:D10" si="0">B6/C6-1</f>
        <v>0</v>
      </c>
      <c r="E6" s="31">
        <f t="shared" ref="E6:E10" si="1">(B6-C6)/B6</f>
        <v>0</v>
      </c>
    </row>
    <row r="7" spans="1:7" ht="18.75" x14ac:dyDescent="0.25">
      <c r="A7" s="3" t="s">
        <v>7</v>
      </c>
      <c r="B7" s="12">
        <f>66882+17300+19500+10100+1200+739+4300+6000+3400+166+23+86+2+84+19+69+41</f>
        <v>129911</v>
      </c>
      <c r="C7" s="12">
        <f>66882+17300+19500+10100+1200+739+4300+6000+3400+166+23+86+2+84+19+69+41</f>
        <v>129911</v>
      </c>
      <c r="D7" s="20">
        <f t="shared" si="0"/>
        <v>0</v>
      </c>
      <c r="E7" s="31">
        <f t="shared" si="1"/>
        <v>0</v>
      </c>
    </row>
    <row r="8" spans="1:7" ht="18.75" customHeight="1" x14ac:dyDescent="0.25">
      <c r="A8" s="3" t="s">
        <v>8</v>
      </c>
      <c r="B8" s="12">
        <f>1594+160+244+61+14+8+26+111+62+11+2+5+4+1+7</f>
        <v>2310</v>
      </c>
      <c r="C8" s="12">
        <f>1594+160+244+61+14+8+26+111+62+11+2+5+4+1+7</f>
        <v>2310</v>
      </c>
      <c r="D8" s="20">
        <f t="shared" si="0"/>
        <v>0</v>
      </c>
      <c r="E8" s="31">
        <f t="shared" si="1"/>
        <v>0</v>
      </c>
    </row>
    <row r="9" spans="1:7" ht="18.75" customHeight="1" x14ac:dyDescent="0.25">
      <c r="A9" s="3" t="s">
        <v>14</v>
      </c>
      <c r="B9" s="12">
        <f>11+96+58+94+51+8+4</f>
        <v>322</v>
      </c>
      <c r="C9" s="12">
        <f>11+96+58+94+51+8</f>
        <v>318</v>
      </c>
      <c r="D9" s="20">
        <f t="shared" si="0"/>
        <v>1.2578616352201255E-2</v>
      </c>
      <c r="E9" s="31">
        <f t="shared" si="1"/>
        <v>1.2422360248447204E-2</v>
      </c>
    </row>
    <row r="10" spans="1:7" ht="18.75" x14ac:dyDescent="0.25">
      <c r="A10" s="3" t="s">
        <v>40</v>
      </c>
      <c r="B10" s="12">
        <f>2272142+128+32+2310+4749+3555+3798+2832+1730+1236</f>
        <v>2292512</v>
      </c>
      <c r="C10" s="12">
        <f>2272142+128+32+2310+4749+3555+3798+2832+1730</f>
        <v>2291276</v>
      </c>
      <c r="D10" s="20">
        <f t="shared" si="0"/>
        <v>5.3943741391249134E-4</v>
      </c>
      <c r="E10" s="31">
        <f t="shared" si="1"/>
        <v>5.3914657807679965E-4</v>
      </c>
    </row>
    <row r="11" spans="1:7" s="17" customFormat="1" ht="18.75" x14ac:dyDescent="0.25">
      <c r="A11" s="11"/>
      <c r="B11" s="15"/>
      <c r="C11" s="16"/>
      <c r="G11" s="20"/>
    </row>
    <row r="14" spans="1:7" x14ac:dyDescent="0.25">
      <c r="A14" s="39"/>
    </row>
    <row r="15" spans="1:7" ht="21" x14ac:dyDescent="0.35">
      <c r="A15" s="44"/>
      <c r="B15" s="44"/>
    </row>
    <row r="35" spans="1:2" ht="21" x14ac:dyDescent="0.35">
      <c r="A35" s="44"/>
      <c r="B35" s="44"/>
    </row>
    <row r="60" spans="1:2" ht="21" x14ac:dyDescent="0.35">
      <c r="A60" s="44"/>
      <c r="B60" s="44"/>
    </row>
    <row r="85" spans="1:2" ht="21" x14ac:dyDescent="0.35">
      <c r="A85" s="44"/>
      <c r="B85" s="44"/>
    </row>
  </sheetData>
  <mergeCells count="5">
    <mergeCell ref="A2:B2"/>
    <mergeCell ref="A85:B85"/>
    <mergeCell ref="A60:B60"/>
    <mergeCell ref="A35:B35"/>
    <mergeCell ref="A15:B1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499984740745262"/>
  </sheetPr>
  <dimension ref="A2:BK98"/>
  <sheetViews>
    <sheetView showGridLines="0" workbookViewId="0">
      <selection activeCell="B7" sqref="B7"/>
    </sheetView>
  </sheetViews>
  <sheetFormatPr baseColWidth="10" defaultColWidth="8.85546875" defaultRowHeight="15" x14ac:dyDescent="0.25"/>
  <cols>
    <col min="1" max="1" width="65.28515625" style="2" customWidth="1"/>
    <col min="2" max="2" width="22.42578125" style="7" customWidth="1"/>
    <col min="3" max="3" width="29.42578125" style="7" customWidth="1"/>
    <col min="4" max="4" width="16.7109375" style="17" customWidth="1"/>
    <col min="5" max="5" width="16.7109375" style="17" bestFit="1" customWidth="1"/>
    <col min="6" max="63" width="8.85546875" style="17"/>
    <col min="64" max="16384" width="8.85546875" style="1"/>
  </cols>
  <sheetData>
    <row r="2" spans="1:7" ht="23.25" x14ac:dyDescent="0.35">
      <c r="A2" s="42" t="s">
        <v>41</v>
      </c>
      <c r="B2" s="43"/>
    </row>
    <row r="3" spans="1:7" x14ac:dyDescent="0.25">
      <c r="A3" s="1"/>
      <c r="C3" s="38"/>
    </row>
    <row r="4" spans="1:7" ht="21" x14ac:dyDescent="0.35">
      <c r="A4" s="6" t="s">
        <v>0</v>
      </c>
      <c r="B4" s="8" t="s">
        <v>5</v>
      </c>
      <c r="C4" s="8" t="s">
        <v>16</v>
      </c>
      <c r="D4" s="8" t="s">
        <v>18</v>
      </c>
      <c r="E4" s="30" t="s">
        <v>55</v>
      </c>
    </row>
    <row r="5" spans="1:7" ht="18.75" x14ac:dyDescent="0.25">
      <c r="A5" s="3" t="s">
        <v>4</v>
      </c>
      <c r="B5" s="12">
        <v>401188</v>
      </c>
      <c r="C5" s="12">
        <v>400408</v>
      </c>
      <c r="D5" s="20">
        <f>B5/C5-1</f>
        <v>1.9480130267126583E-3</v>
      </c>
      <c r="E5" s="31">
        <f>(B5-C5)/B5</f>
        <v>1.9442256498200345E-3</v>
      </c>
    </row>
    <row r="6" spans="1:7" ht="18.75" x14ac:dyDescent="0.25">
      <c r="A6" s="3" t="s">
        <v>6</v>
      </c>
      <c r="B6" s="12">
        <f>744+255+283+62+153+129+534+930+180+70+43+55+16+20+110+93+45+34+47+43</f>
        <v>3846</v>
      </c>
      <c r="C6" s="12">
        <f>744+255+283+62+153+129+534+930+180+70+43+55+16+20+110+93+45+34+47</f>
        <v>3803</v>
      </c>
      <c r="D6" s="20">
        <f t="shared" ref="D6:D10" si="0">B6/C6-1</f>
        <v>1.130686300289252E-2</v>
      </c>
      <c r="E6" s="31">
        <f>(B6-C6)/B6</f>
        <v>1.1180447217888715E-2</v>
      </c>
    </row>
    <row r="7" spans="1:7" ht="18.75" x14ac:dyDescent="0.25">
      <c r="A7" s="3" t="s">
        <v>7</v>
      </c>
      <c r="B7" s="12">
        <f>19442+607+1100+4100+2600+6100+4900+8316+6100+7100+2600+4100+6900+1007+5011+5463+3299+1635+5059+12372</f>
        <v>107811</v>
      </c>
      <c r="C7" s="12">
        <f>19442+607+1100+4100+2600+6100+4900+8316+6100+7100+2600+4100+6900+1007+5011+5463+3299+1635+5059</f>
        <v>95439</v>
      </c>
      <c r="D7" s="20">
        <f t="shared" si="0"/>
        <v>0.12963254015653969</v>
      </c>
      <c r="E7" s="31">
        <f t="shared" ref="E7:E10" si="1">(B7-C7)/B7</f>
        <v>0.11475637921918913</v>
      </c>
    </row>
    <row r="8" spans="1:7" ht="18.75" customHeight="1" x14ac:dyDescent="0.25">
      <c r="A8" s="3" t="s">
        <v>8</v>
      </c>
      <c r="B8" s="12">
        <f>616+488+546+82+311+183+142+353+105+129+13+86+44+30+254+50+19+49+38+97</f>
        <v>3635</v>
      </c>
      <c r="C8" s="12">
        <f>616+488+546+82+311+183+142+353+105+129+13+86+44+30+254+50+19+49+38</f>
        <v>3538</v>
      </c>
      <c r="D8" s="20">
        <f t="shared" si="0"/>
        <v>2.7416619559072819E-2</v>
      </c>
      <c r="E8" s="31">
        <f t="shared" si="1"/>
        <v>2.6685006877579093E-2</v>
      </c>
    </row>
    <row r="9" spans="1:7" ht="18.75" customHeight="1" x14ac:dyDescent="0.25">
      <c r="A9" s="3" t="s">
        <v>14</v>
      </c>
      <c r="B9" s="12">
        <f>13979+3725+3278+1300+9900+13900+10000+13000+6100+6800+14000+19900+8200+4300+2000+8600+929+6521+13156+3479+2553+236018+18878</f>
        <v>420516</v>
      </c>
      <c r="C9" s="12">
        <f>13979+3725+3278+1300+9900+13900+10000+13000+6100+6800+14000+19900+8200+4300+2000+8600+929+6521+13156+3479+2553+236018</f>
        <v>401638</v>
      </c>
      <c r="D9" s="20">
        <f t="shared" si="0"/>
        <v>4.7002524661511114E-2</v>
      </c>
      <c r="E9" s="31">
        <f t="shared" si="1"/>
        <v>4.4892465447212475E-2</v>
      </c>
    </row>
    <row r="10" spans="1:7" ht="18.75" x14ac:dyDescent="0.25">
      <c r="A10" s="3" t="s">
        <v>40</v>
      </c>
      <c r="B10" s="12">
        <f>1587004+23746+230624+402679+90987+83530+7297+1046673</f>
        <v>3472540</v>
      </c>
      <c r="C10" s="12">
        <f>1587004+23746+230624+402679+90987+83530+7297</f>
        <v>2425867</v>
      </c>
      <c r="D10" s="20">
        <f t="shared" si="0"/>
        <v>0.43146347264709894</v>
      </c>
      <c r="E10" s="31">
        <f t="shared" si="1"/>
        <v>0.30141423856888616</v>
      </c>
    </row>
    <row r="11" spans="1:7" s="17" customFormat="1" ht="18.75" x14ac:dyDescent="0.25">
      <c r="A11" s="11"/>
      <c r="B11" s="15"/>
      <c r="C11" s="16"/>
      <c r="G11" s="20"/>
    </row>
    <row r="12" spans="1:7" ht="21" x14ac:dyDescent="0.35">
      <c r="A12" s="6" t="s">
        <v>1</v>
      </c>
      <c r="B12" s="9" t="s">
        <v>5</v>
      </c>
      <c r="C12" s="9" t="s">
        <v>16</v>
      </c>
      <c r="D12" s="9" t="s">
        <v>18</v>
      </c>
    </row>
    <row r="13" spans="1:7" ht="18.75" x14ac:dyDescent="0.25">
      <c r="A13" s="4" t="s">
        <v>10</v>
      </c>
      <c r="B13" s="12">
        <v>13407</v>
      </c>
      <c r="C13" s="12">
        <v>13416</v>
      </c>
      <c r="D13" s="20">
        <f>B13/C13-1</f>
        <v>-6.7084078711987516E-4</v>
      </c>
    </row>
    <row r="14" spans="1:7" ht="18.75" x14ac:dyDescent="0.25">
      <c r="A14" s="4" t="s">
        <v>11</v>
      </c>
      <c r="B14" s="12">
        <v>562</v>
      </c>
      <c r="C14" s="12">
        <v>561</v>
      </c>
      <c r="D14" s="20">
        <f>B14/C14-1</f>
        <v>1.7825311942958333E-3</v>
      </c>
    </row>
    <row r="15" spans="1:7" ht="18.75" x14ac:dyDescent="0.25">
      <c r="A15" s="4" t="s">
        <v>12</v>
      </c>
      <c r="B15" s="12">
        <v>1241</v>
      </c>
      <c r="C15" s="12">
        <v>1234</v>
      </c>
      <c r="D15" s="20">
        <f>B15/C15-1</f>
        <v>5.6726094003241023E-3</v>
      </c>
    </row>
    <row r="17" spans="1:3" ht="18.75" x14ac:dyDescent="0.25">
      <c r="A17" s="11"/>
      <c r="B17" s="41"/>
      <c r="C17" s="14"/>
    </row>
    <row r="21" spans="1:3" ht="21" x14ac:dyDescent="0.35">
      <c r="A21" s="44"/>
      <c r="B21" s="44"/>
    </row>
    <row r="44" spans="1:2" ht="21" x14ac:dyDescent="0.35">
      <c r="A44" s="44"/>
      <c r="B44" s="44"/>
    </row>
    <row r="73" spans="1:2" ht="21" x14ac:dyDescent="0.35">
      <c r="A73" s="44"/>
      <c r="B73" s="44"/>
    </row>
    <row r="98" spans="1:2" ht="21" x14ac:dyDescent="0.35">
      <c r="A98" s="44"/>
      <c r="B98" s="44"/>
    </row>
  </sheetData>
  <mergeCells count="5">
    <mergeCell ref="A98:B98"/>
    <mergeCell ref="A2:B2"/>
    <mergeCell ref="A21:B21"/>
    <mergeCell ref="A44:B44"/>
    <mergeCell ref="A73:B7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L32"/>
  <sheetViews>
    <sheetView showGridLines="0" showRowColHeaders="0" topLeftCell="A7" workbookViewId="0">
      <selection activeCell="C20" sqref="C20:C22"/>
    </sheetView>
  </sheetViews>
  <sheetFormatPr baseColWidth="10" defaultColWidth="8.85546875" defaultRowHeight="15" x14ac:dyDescent="0.25"/>
  <cols>
    <col min="1" max="1" width="42.28515625" customWidth="1"/>
    <col min="2" max="2" width="16" customWidth="1"/>
    <col min="3" max="3" width="31.7109375" bestFit="1" customWidth="1"/>
    <col min="4" max="5" width="17.42578125" bestFit="1" customWidth="1"/>
    <col min="6" max="6" width="19.28515625" bestFit="1" customWidth="1"/>
  </cols>
  <sheetData>
    <row r="2" spans="1:6" ht="23.25" x14ac:dyDescent="0.35">
      <c r="A2" s="42" t="s">
        <v>25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</row>
    <row r="5" spans="1:6" ht="18.75" x14ac:dyDescent="0.25">
      <c r="A5" s="3" t="s">
        <v>6</v>
      </c>
      <c r="B5" s="13">
        <v>781</v>
      </c>
      <c r="C5" s="13">
        <v>781</v>
      </c>
      <c r="D5" s="19">
        <f>B5/C5-1</f>
        <v>0</v>
      </c>
    </row>
    <row r="6" spans="1:6" ht="18.75" x14ac:dyDescent="0.25">
      <c r="A6" s="3" t="s">
        <v>7</v>
      </c>
      <c r="B6" s="13">
        <v>17757</v>
      </c>
      <c r="C6" s="13">
        <v>17757</v>
      </c>
      <c r="D6" s="19">
        <f>B6/C6-1</f>
        <v>0</v>
      </c>
    </row>
    <row r="7" spans="1:6" ht="18.75" x14ac:dyDescent="0.25">
      <c r="A7" s="3" t="s">
        <v>8</v>
      </c>
      <c r="B7" s="13">
        <v>1521</v>
      </c>
      <c r="C7" s="13">
        <v>1521</v>
      </c>
      <c r="D7" s="19">
        <f>B7/C7-1</f>
        <v>0</v>
      </c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52</v>
      </c>
      <c r="C10" s="13">
        <v>52</v>
      </c>
      <c r="D10" s="20">
        <f>B10/C10-1</f>
        <v>0</v>
      </c>
    </row>
    <row r="11" spans="1:6" ht="18.75" x14ac:dyDescent="0.25">
      <c r="A11" s="4" t="s">
        <v>13</v>
      </c>
      <c r="B11" s="13">
        <v>134</v>
      </c>
      <c r="C11" s="13">
        <v>134</v>
      </c>
      <c r="D11" s="20">
        <f>B11/C11-1</f>
        <v>0</v>
      </c>
    </row>
    <row r="12" spans="1:6" ht="18.75" x14ac:dyDescent="0.25">
      <c r="A12" s="4" t="s">
        <v>19</v>
      </c>
      <c r="B12" s="13">
        <v>47</v>
      </c>
      <c r="C12" s="13">
        <v>47</v>
      </c>
      <c r="D12" s="20">
        <f>B12/C12-1</f>
        <v>0</v>
      </c>
    </row>
    <row r="13" spans="1:6" x14ac:dyDescent="0.25">
      <c r="A13" s="2"/>
      <c r="B13" s="7"/>
      <c r="C13" s="7"/>
      <c r="D13" s="17"/>
    </row>
    <row r="14" spans="1:6" ht="21" x14ac:dyDescent="0.35">
      <c r="A14" s="6" t="s">
        <v>2</v>
      </c>
      <c r="B14" s="10" t="s">
        <v>36</v>
      </c>
      <c r="C14" s="10" t="s">
        <v>37</v>
      </c>
      <c r="D14" s="10" t="s">
        <v>38</v>
      </c>
      <c r="E14" s="10" t="s">
        <v>9</v>
      </c>
      <c r="F14" s="10" t="s">
        <v>33</v>
      </c>
    </row>
    <row r="15" spans="1:6" ht="18.75" x14ac:dyDescent="0.25">
      <c r="A15" s="5" t="s">
        <v>35</v>
      </c>
      <c r="B15" s="13">
        <v>77261</v>
      </c>
      <c r="C15" s="13">
        <v>77261</v>
      </c>
      <c r="D15" s="20">
        <f>B15/C15-1</f>
        <v>0</v>
      </c>
      <c r="E15" s="18">
        <v>47</v>
      </c>
      <c r="F15" s="18">
        <v>11250</v>
      </c>
    </row>
    <row r="16" spans="1:6" ht="18.75" x14ac:dyDescent="0.25">
      <c r="A16" s="5" t="s">
        <v>26</v>
      </c>
      <c r="B16" s="13">
        <v>50594</v>
      </c>
      <c r="C16" s="13">
        <v>50594</v>
      </c>
      <c r="D16" s="20">
        <f>B16/C16-1</f>
        <v>0</v>
      </c>
      <c r="E16" s="18">
        <v>103</v>
      </c>
      <c r="F16" s="33">
        <v>33750</v>
      </c>
    </row>
    <row r="17" spans="1:12" ht="18.75" x14ac:dyDescent="0.25">
      <c r="A17" s="5" t="s">
        <v>56</v>
      </c>
      <c r="B17" s="13">
        <v>21448</v>
      </c>
      <c r="C17" s="13">
        <v>21448</v>
      </c>
      <c r="D17" s="20">
        <f>B17/C17-1</f>
        <v>0</v>
      </c>
    </row>
    <row r="19" spans="1:12" ht="21" x14ac:dyDescent="0.35">
      <c r="A19" s="6" t="s">
        <v>27</v>
      </c>
      <c r="B19" s="24" t="s">
        <v>5</v>
      </c>
      <c r="C19" s="24" t="s">
        <v>16</v>
      </c>
      <c r="D19" s="24" t="s">
        <v>18</v>
      </c>
    </row>
    <row r="20" spans="1:12" ht="18.75" x14ac:dyDescent="0.25">
      <c r="A20" s="23" t="s">
        <v>28</v>
      </c>
      <c r="B20" s="13">
        <v>935</v>
      </c>
      <c r="C20" s="13">
        <v>935</v>
      </c>
      <c r="D20" s="22">
        <f>B20/C20-1</f>
        <v>0</v>
      </c>
    </row>
    <row r="21" spans="1:12" ht="18.75" x14ac:dyDescent="0.25">
      <c r="A21" s="23" t="s">
        <v>29</v>
      </c>
      <c r="B21" s="13">
        <v>19894</v>
      </c>
      <c r="C21" s="13">
        <v>19894</v>
      </c>
      <c r="D21" s="22">
        <f>B21/C21-1</f>
        <v>0</v>
      </c>
    </row>
    <row r="22" spans="1:12" ht="18.75" x14ac:dyDescent="0.25">
      <c r="A22" s="23" t="s">
        <v>30</v>
      </c>
      <c r="B22" s="13">
        <v>5078</v>
      </c>
      <c r="C22" s="13">
        <v>5078</v>
      </c>
      <c r="D22" s="22">
        <f>B22/C22-1</f>
        <v>0</v>
      </c>
    </row>
    <row r="25" spans="1:12" ht="21" x14ac:dyDescent="0.35">
      <c r="A25" s="6" t="s">
        <v>31</v>
      </c>
      <c r="B25" s="25" t="s">
        <v>5</v>
      </c>
      <c r="C25" s="25" t="s">
        <v>16</v>
      </c>
      <c r="D25" s="25" t="s">
        <v>18</v>
      </c>
    </row>
    <row r="26" spans="1:12" ht="18.75" x14ac:dyDescent="0.25">
      <c r="A26" s="26" t="s">
        <v>32</v>
      </c>
      <c r="B26" s="27">
        <v>1532</v>
      </c>
      <c r="C26" s="27">
        <v>1532</v>
      </c>
      <c r="D26" s="28">
        <f>B26/C26-1</f>
        <v>0</v>
      </c>
    </row>
    <row r="32" spans="1:12" x14ac:dyDescent="0.25">
      <c r="L32" t="s">
        <v>34</v>
      </c>
    </row>
  </sheetData>
  <mergeCells count="1">
    <mergeCell ref="A2:B2"/>
  </mergeCells>
  <phoneticPr fontId="1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L83"/>
  <sheetViews>
    <sheetView workbookViewId="0">
      <selection activeCell="E39" sqref="E39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6" ht="23.25" x14ac:dyDescent="0.35">
      <c r="A2" s="42" t="s">
        <v>42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6" ht="18.75" x14ac:dyDescent="0.25">
      <c r="A5" s="3" t="s">
        <v>6</v>
      </c>
      <c r="B5" s="13">
        <v>394</v>
      </c>
      <c r="C5" s="13">
        <v>394</v>
      </c>
      <c r="D5" s="19">
        <f>B5/C5-1</f>
        <v>0</v>
      </c>
      <c r="E5" s="21"/>
    </row>
    <row r="6" spans="1:6" ht="18.75" x14ac:dyDescent="0.25">
      <c r="A6" s="3" t="s">
        <v>7</v>
      </c>
      <c r="B6" s="13">
        <v>15579</v>
      </c>
      <c r="C6" s="13">
        <v>15579</v>
      </c>
      <c r="D6" s="19">
        <f>B6/C6-1</f>
        <v>0</v>
      </c>
      <c r="E6" s="21"/>
    </row>
    <row r="7" spans="1:6" ht="18.75" x14ac:dyDescent="0.25">
      <c r="A7" s="3" t="s">
        <v>8</v>
      </c>
      <c r="B7" s="13">
        <v>289</v>
      </c>
      <c r="C7" s="13">
        <v>289</v>
      </c>
      <c r="D7" s="19">
        <f>B7/C7-1</f>
        <v>0</v>
      </c>
      <c r="E7" s="21"/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66</v>
      </c>
      <c r="C10" s="13">
        <v>66</v>
      </c>
      <c r="D10" s="20">
        <f>B10/C10-1</f>
        <v>0</v>
      </c>
    </row>
    <row r="11" spans="1:6" ht="18.75" x14ac:dyDescent="0.25">
      <c r="A11" s="4" t="s">
        <v>13</v>
      </c>
      <c r="B11" s="13">
        <v>640</v>
      </c>
      <c r="C11" s="13">
        <v>640</v>
      </c>
      <c r="D11" s="20">
        <f>B11/C11-1</f>
        <v>0</v>
      </c>
    </row>
    <row r="12" spans="1:6" ht="18.75" x14ac:dyDescent="0.25">
      <c r="A12" s="4" t="s">
        <v>19</v>
      </c>
      <c r="B12" s="13">
        <v>443</v>
      </c>
      <c r="C12" s="13">
        <v>443</v>
      </c>
      <c r="D12" s="20">
        <f>B12/C12-1</f>
        <v>0</v>
      </c>
    </row>
    <row r="13" spans="1:6" x14ac:dyDescent="0.25">
      <c r="A13" s="2"/>
      <c r="B13" s="7"/>
      <c r="C13" s="7"/>
      <c r="D13" s="17"/>
    </row>
    <row r="14" spans="1:6" ht="21" x14ac:dyDescent="0.35">
      <c r="A14" s="6" t="s">
        <v>2</v>
      </c>
      <c r="B14" s="10" t="s">
        <v>36</v>
      </c>
      <c r="C14" s="10" t="s">
        <v>37</v>
      </c>
      <c r="D14" s="10" t="s">
        <v>38</v>
      </c>
      <c r="E14" s="10" t="s">
        <v>9</v>
      </c>
      <c r="F14" s="10" t="s">
        <v>33</v>
      </c>
    </row>
    <row r="15" spans="1:6" ht="18.75" x14ac:dyDescent="0.25">
      <c r="A15" s="5" t="s">
        <v>48</v>
      </c>
      <c r="B15" s="13">
        <v>11105</v>
      </c>
      <c r="C15" s="13">
        <v>11102</v>
      </c>
      <c r="D15" s="20">
        <f>B15/C15-1</f>
        <v>2.7022158169698329E-4</v>
      </c>
      <c r="E15" s="18">
        <v>41</v>
      </c>
      <c r="F15" s="18">
        <v>64000</v>
      </c>
    </row>
    <row r="16" spans="1:6" ht="18.75" x14ac:dyDescent="0.25">
      <c r="A16" s="5" t="s">
        <v>64</v>
      </c>
      <c r="B16" s="13">
        <v>12591</v>
      </c>
      <c r="C16" s="13">
        <v>12585</v>
      </c>
      <c r="D16" s="20">
        <f>B16/C16-1</f>
        <v>4.7675804529201393E-4</v>
      </c>
      <c r="E16" s="18">
        <v>84</v>
      </c>
      <c r="F16" s="18">
        <v>64000</v>
      </c>
    </row>
    <row r="18" spans="1:12" ht="21" x14ac:dyDescent="0.35">
      <c r="A18" s="6" t="s">
        <v>27</v>
      </c>
      <c r="B18" s="24" t="s">
        <v>5</v>
      </c>
      <c r="C18" s="24" t="s">
        <v>16</v>
      </c>
      <c r="D18" s="24" t="s">
        <v>18</v>
      </c>
    </row>
    <row r="19" spans="1:12" ht="18.75" x14ac:dyDescent="0.25">
      <c r="A19" s="23" t="s">
        <v>43</v>
      </c>
      <c r="B19" s="13">
        <v>511</v>
      </c>
      <c r="C19" s="13">
        <v>511</v>
      </c>
      <c r="D19" s="22">
        <f>B19/C19-1</f>
        <v>0</v>
      </c>
    </row>
    <row r="20" spans="1:12" ht="18.75" x14ac:dyDescent="0.25">
      <c r="A20" s="23" t="s">
        <v>51</v>
      </c>
      <c r="B20" s="13">
        <v>1780</v>
      </c>
      <c r="C20" s="13">
        <v>1780</v>
      </c>
      <c r="D20" s="22">
        <f>B20/C20-1</f>
        <v>0</v>
      </c>
    </row>
    <row r="22" spans="1:12" ht="21" x14ac:dyDescent="0.35">
      <c r="A22" s="6" t="s">
        <v>44</v>
      </c>
      <c r="B22" s="25" t="s">
        <v>5</v>
      </c>
      <c r="C22" s="25" t="s">
        <v>16</v>
      </c>
      <c r="D22" s="25" t="s">
        <v>18</v>
      </c>
      <c r="E22" s="25" t="s">
        <v>33</v>
      </c>
    </row>
    <row r="23" spans="1:12" ht="18.75" x14ac:dyDescent="0.25">
      <c r="A23" s="26" t="s">
        <v>45</v>
      </c>
      <c r="B23" s="27">
        <v>77336</v>
      </c>
      <c r="C23" s="27">
        <v>77336</v>
      </c>
      <c r="D23" s="28">
        <f>B23/C23-1</f>
        <v>0</v>
      </c>
      <c r="E23" s="18">
        <v>56000</v>
      </c>
    </row>
    <row r="25" spans="1:12" ht="21" x14ac:dyDescent="0.35">
      <c r="A25" s="6" t="s">
        <v>46</v>
      </c>
      <c r="B25" s="25" t="s">
        <v>49</v>
      </c>
      <c r="C25" s="25" t="s">
        <v>50</v>
      </c>
    </row>
    <row r="26" spans="1:12" ht="18.75" x14ac:dyDescent="0.25">
      <c r="A26" s="26" t="s">
        <v>47</v>
      </c>
      <c r="B26" s="27">
        <v>2019</v>
      </c>
      <c r="C26" s="27">
        <v>209</v>
      </c>
    </row>
    <row r="27" spans="1:12" ht="18.75" x14ac:dyDescent="0.25">
      <c r="A27" s="26" t="s">
        <v>52</v>
      </c>
      <c r="B27" s="27">
        <v>914</v>
      </c>
      <c r="C27" s="27">
        <v>53</v>
      </c>
    </row>
    <row r="30" spans="1:12" ht="21" x14ac:dyDescent="0.35">
      <c r="A30" s="44" t="s">
        <v>53</v>
      </c>
      <c r="B30" s="44"/>
      <c r="C30" s="44"/>
    </row>
    <row r="32" spans="1:12" x14ac:dyDescent="0.25">
      <c r="A32" s="45" t="s">
        <v>54</v>
      </c>
      <c r="B32" s="45"/>
      <c r="L32" t="s">
        <v>34</v>
      </c>
    </row>
    <row r="54" spans="1:1" ht="15.75" x14ac:dyDescent="0.25">
      <c r="A54" s="29" t="s">
        <v>21</v>
      </c>
    </row>
    <row r="83" spans="1:1" ht="15.75" x14ac:dyDescent="0.25">
      <c r="A83" s="29" t="s">
        <v>17</v>
      </c>
    </row>
  </sheetData>
  <mergeCells count="3">
    <mergeCell ref="A2:B2"/>
    <mergeCell ref="A30:C30"/>
    <mergeCell ref="A32:B3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L69"/>
  <sheetViews>
    <sheetView showGridLines="0" showRowColHeaders="0" topLeftCell="A2" workbookViewId="0">
      <selection activeCell="C32" sqref="C32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5" ht="23.25" x14ac:dyDescent="0.35">
      <c r="A2" s="42" t="s">
        <v>57</v>
      </c>
      <c r="B2" s="43"/>
      <c r="C2" s="7"/>
      <c r="D2" s="7"/>
    </row>
    <row r="3" spans="1:5" x14ac:dyDescent="0.25">
      <c r="A3" s="2"/>
      <c r="B3" s="7"/>
      <c r="C3" s="7"/>
      <c r="D3" s="17"/>
    </row>
    <row r="4" spans="1:5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5" ht="18.75" x14ac:dyDescent="0.25">
      <c r="A5" s="3" t="s">
        <v>6</v>
      </c>
      <c r="B5" s="13">
        <v>548</v>
      </c>
      <c r="C5" s="13">
        <v>548</v>
      </c>
      <c r="D5" s="19">
        <f>B5/C5-1</f>
        <v>0</v>
      </c>
      <c r="E5" s="21"/>
    </row>
    <row r="6" spans="1:5" ht="18.75" x14ac:dyDescent="0.25">
      <c r="A6" s="3" t="s">
        <v>7</v>
      </c>
      <c r="B6" s="13">
        <v>17230</v>
      </c>
      <c r="C6" s="13">
        <v>17230</v>
      </c>
      <c r="D6" s="19">
        <f>B6/C6-1</f>
        <v>0</v>
      </c>
      <c r="E6" s="21"/>
    </row>
    <row r="7" spans="1:5" ht="18.75" x14ac:dyDescent="0.25">
      <c r="A7" s="3" t="s">
        <v>8</v>
      </c>
      <c r="B7" s="13">
        <v>408</v>
      </c>
      <c r="C7" s="13">
        <v>408</v>
      </c>
      <c r="D7" s="19">
        <f>B7/C7-1</f>
        <v>0</v>
      </c>
      <c r="E7" s="21"/>
    </row>
    <row r="8" spans="1:5" x14ac:dyDescent="0.25">
      <c r="A8" s="2"/>
      <c r="B8" s="7"/>
      <c r="C8" s="7"/>
      <c r="D8" s="17"/>
    </row>
    <row r="9" spans="1:5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5" ht="18.75" x14ac:dyDescent="0.25">
      <c r="A10" s="4" t="s">
        <v>12</v>
      </c>
      <c r="B10" s="13">
        <v>26</v>
      </c>
      <c r="C10" s="13">
        <v>26</v>
      </c>
      <c r="D10" s="20">
        <f>B10/C10-1</f>
        <v>0</v>
      </c>
    </row>
    <row r="11" spans="1:5" ht="18.75" x14ac:dyDescent="0.25">
      <c r="A11" s="4" t="s">
        <v>13</v>
      </c>
      <c r="B11" s="13">
        <v>389</v>
      </c>
      <c r="C11" s="13">
        <v>389</v>
      </c>
      <c r="D11" s="20">
        <f>B11/C11-1</f>
        <v>0</v>
      </c>
    </row>
    <row r="12" spans="1:5" ht="18.75" x14ac:dyDescent="0.25">
      <c r="A12" s="4" t="s">
        <v>19</v>
      </c>
      <c r="B12" s="13">
        <v>344</v>
      </c>
      <c r="C12" s="13">
        <v>344</v>
      </c>
      <c r="D12" s="20">
        <f>B12/C12-1</f>
        <v>0</v>
      </c>
    </row>
    <row r="13" spans="1:5" x14ac:dyDescent="0.25">
      <c r="A13" s="2"/>
      <c r="B13" s="7"/>
      <c r="C13" s="7"/>
      <c r="D13" s="17"/>
    </row>
    <row r="16" spans="1:5" ht="21" x14ac:dyDescent="0.35">
      <c r="A16" s="44"/>
      <c r="B16" s="44"/>
      <c r="C16" s="44"/>
    </row>
    <row r="18" spans="1:12" x14ac:dyDescent="0.25">
      <c r="A18" s="45"/>
      <c r="B18" s="45"/>
      <c r="L18" t="s">
        <v>34</v>
      </c>
    </row>
    <row r="40" spans="1:1" ht="15.75" x14ac:dyDescent="0.25">
      <c r="A40" s="29"/>
    </row>
    <row r="69" spans="1:1" ht="15.75" x14ac:dyDescent="0.25">
      <c r="A69" s="29"/>
    </row>
  </sheetData>
  <mergeCells count="3">
    <mergeCell ref="A2:B2"/>
    <mergeCell ref="A16:C16"/>
    <mergeCell ref="A18:B1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L71"/>
  <sheetViews>
    <sheetView topLeftCell="A25" workbookViewId="0">
      <selection activeCell="F30" sqref="F30"/>
    </sheetView>
  </sheetViews>
  <sheetFormatPr baseColWidth="10" defaultColWidth="8.85546875" defaultRowHeight="15" x14ac:dyDescent="0.25"/>
  <cols>
    <col min="1" max="1" width="42.28515625" customWidth="1"/>
    <col min="2" max="2" width="17.140625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6" ht="23.25" x14ac:dyDescent="0.35">
      <c r="A2" s="42" t="s">
        <v>59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6" ht="18.75" x14ac:dyDescent="0.25">
      <c r="A5" s="3" t="s">
        <v>6</v>
      </c>
      <c r="B5" s="13">
        <v>244</v>
      </c>
      <c r="C5" s="13">
        <v>244</v>
      </c>
      <c r="D5" s="19">
        <f>B5/C5-1</f>
        <v>0</v>
      </c>
      <c r="E5" s="21"/>
    </row>
    <row r="6" spans="1:6" ht="18.75" x14ac:dyDescent="0.25">
      <c r="A6" s="3" t="s">
        <v>7</v>
      </c>
      <c r="B6" s="13">
        <v>5650</v>
      </c>
      <c r="C6" s="13">
        <v>5650</v>
      </c>
      <c r="D6" s="19">
        <f>B6/C6-1</f>
        <v>0</v>
      </c>
      <c r="E6" s="21"/>
    </row>
    <row r="7" spans="1:6" ht="18.75" x14ac:dyDescent="0.25">
      <c r="A7" s="3" t="s">
        <v>8</v>
      </c>
      <c r="B7" s="13">
        <v>768</v>
      </c>
      <c r="C7" s="13">
        <v>768</v>
      </c>
      <c r="D7" s="19">
        <f>B7/C7-1</f>
        <v>0</v>
      </c>
      <c r="E7" s="21"/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9</v>
      </c>
      <c r="C10" s="13">
        <v>9</v>
      </c>
      <c r="D10" s="20">
        <f>B10/C10-1</f>
        <v>0</v>
      </c>
    </row>
    <row r="11" spans="1:6" ht="18.75" x14ac:dyDescent="0.25">
      <c r="A11" s="4" t="s">
        <v>13</v>
      </c>
      <c r="B11" s="13">
        <v>131</v>
      </c>
      <c r="C11" s="13">
        <v>131</v>
      </c>
      <c r="D11" s="20">
        <f>B11/C11-1</f>
        <v>0</v>
      </c>
    </row>
    <row r="12" spans="1:6" ht="18.75" x14ac:dyDescent="0.25">
      <c r="A12" s="4" t="s">
        <v>19</v>
      </c>
      <c r="B12" s="13">
        <v>116</v>
      </c>
      <c r="C12" s="13">
        <v>116</v>
      </c>
      <c r="D12" s="20">
        <f>B12/C12-1</f>
        <v>0</v>
      </c>
    </row>
    <row r="13" spans="1:6" x14ac:dyDescent="0.25">
      <c r="A13" s="2"/>
      <c r="B13" s="7"/>
      <c r="C13" s="7"/>
      <c r="D13" s="17"/>
    </row>
    <row r="14" spans="1:6" ht="21" x14ac:dyDescent="0.35">
      <c r="A14" s="6" t="s">
        <v>2</v>
      </c>
      <c r="B14" s="10" t="s">
        <v>36</v>
      </c>
      <c r="C14" s="10" t="s">
        <v>37</v>
      </c>
      <c r="D14" s="10" t="s">
        <v>38</v>
      </c>
      <c r="E14" s="10" t="s">
        <v>9</v>
      </c>
      <c r="F14" s="10" t="s">
        <v>33</v>
      </c>
    </row>
    <row r="15" spans="1:6" ht="18.75" x14ac:dyDescent="0.25">
      <c r="A15" s="5" t="s">
        <v>58</v>
      </c>
      <c r="B15" s="13">
        <v>82521</v>
      </c>
      <c r="C15" s="13">
        <v>82506</v>
      </c>
      <c r="D15" s="20">
        <f>B15/C15-1</f>
        <v>1.818049596393756E-4</v>
      </c>
      <c r="E15" s="18">
        <v>264</v>
      </c>
      <c r="F15" s="33">
        <v>5000</v>
      </c>
    </row>
    <row r="16" spans="1:6" ht="18.75" x14ac:dyDescent="0.25">
      <c r="A16" s="5" t="s">
        <v>60</v>
      </c>
      <c r="B16" s="13">
        <v>24461</v>
      </c>
      <c r="C16" s="13">
        <v>24461</v>
      </c>
      <c r="D16" s="20">
        <f>B16/C16-1</f>
        <v>0</v>
      </c>
      <c r="E16" s="18">
        <v>33</v>
      </c>
      <c r="F16" s="33">
        <v>5000</v>
      </c>
    </row>
    <row r="18" spans="1:12" ht="21" x14ac:dyDescent="0.35">
      <c r="A18" s="44" t="s">
        <v>61</v>
      </c>
      <c r="B18" s="44"/>
      <c r="C18" s="44"/>
    </row>
    <row r="20" spans="1:12" x14ac:dyDescent="0.25">
      <c r="A20" s="45"/>
      <c r="B20" s="45"/>
      <c r="L20" t="s">
        <v>34</v>
      </c>
    </row>
    <row r="34" spans="1:3" ht="21" x14ac:dyDescent="0.35">
      <c r="A34" s="44" t="s">
        <v>62</v>
      </c>
      <c r="B34" s="44"/>
      <c r="C34" s="44"/>
    </row>
    <row r="42" spans="1:3" ht="15.75" x14ac:dyDescent="0.25">
      <c r="A42" s="29"/>
    </row>
    <row r="55" spans="1:3" ht="21" x14ac:dyDescent="0.35">
      <c r="A55" s="44" t="s">
        <v>63</v>
      </c>
      <c r="B55" s="44"/>
      <c r="C55" s="44"/>
    </row>
    <row r="71" spans="1:1" ht="15.75" x14ac:dyDescent="0.25">
      <c r="A71" s="29"/>
    </row>
  </sheetData>
  <mergeCells count="5">
    <mergeCell ref="A2:B2"/>
    <mergeCell ref="A18:C18"/>
    <mergeCell ref="A20:B20"/>
    <mergeCell ref="A34:C34"/>
    <mergeCell ref="A55:C55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K12"/>
  <sheetViews>
    <sheetView showGridLines="0" workbookViewId="0">
      <selection activeCell="B10" sqref="B10"/>
    </sheetView>
  </sheetViews>
  <sheetFormatPr baseColWidth="10" defaultColWidth="8.85546875" defaultRowHeight="15" x14ac:dyDescent="0.25"/>
  <cols>
    <col min="1" max="1" width="76.7109375" style="2" customWidth="1"/>
    <col min="2" max="2" width="28.42578125" style="7" customWidth="1"/>
    <col min="3" max="3" width="26.42578125" style="7" customWidth="1"/>
    <col min="4" max="4" width="21.42578125" style="1" customWidth="1"/>
    <col min="5" max="5" width="20.42578125" style="1" customWidth="1"/>
    <col min="6" max="6" width="16.42578125" style="1" customWidth="1"/>
    <col min="7" max="16384" width="8.85546875" style="1"/>
  </cols>
  <sheetData>
    <row r="1" spans="1:63" x14ac:dyDescent="0.25">
      <c r="C1" s="15"/>
    </row>
    <row r="2" spans="1:63" ht="23.25" x14ac:dyDescent="0.35">
      <c r="A2" s="42" t="s">
        <v>24</v>
      </c>
      <c r="B2" s="43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x14ac:dyDescent="0.25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5"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5"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21" x14ac:dyDescent="0.35">
      <c r="A6" s="6" t="s">
        <v>22</v>
      </c>
      <c r="B6" s="9" t="s">
        <v>5</v>
      </c>
      <c r="C6" s="9" t="s">
        <v>16</v>
      </c>
      <c r="D6" s="9" t="s">
        <v>18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8.75" x14ac:dyDescent="0.25">
      <c r="A7" s="4" t="s">
        <v>10</v>
      </c>
      <c r="B7" s="12">
        <v>82147</v>
      </c>
      <c r="C7" s="12">
        <v>82006</v>
      </c>
      <c r="D7" s="20">
        <f>B7/C7-1</f>
        <v>1.7193863863620429E-3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18.75" x14ac:dyDescent="0.25">
      <c r="A8" s="4" t="s">
        <v>11</v>
      </c>
      <c r="B8" s="12">
        <v>914</v>
      </c>
      <c r="C8" s="12">
        <v>914</v>
      </c>
      <c r="D8" s="20">
        <f>B8/C8-1</f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ht="18.75" x14ac:dyDescent="0.25">
      <c r="A9" s="4" t="s">
        <v>12</v>
      </c>
      <c r="B9" s="12">
        <v>21360</v>
      </c>
      <c r="C9" s="12">
        <v>21310</v>
      </c>
      <c r="D9" s="20">
        <f>B9/C9-1</f>
        <v>2.3463162834349571E-3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x14ac:dyDescent="0.25"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2" spans="1:63" x14ac:dyDescent="0.25">
      <c r="B12" s="38"/>
    </row>
  </sheetData>
  <mergeCells count="1">
    <mergeCell ref="A2:B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F69"/>
  <sheetViews>
    <sheetView showGridLines="0" workbookViewId="0">
      <selection activeCell="D29" sqref="D29"/>
    </sheetView>
  </sheetViews>
  <sheetFormatPr baseColWidth="10" defaultColWidth="8.85546875" defaultRowHeight="15" x14ac:dyDescent="0.25"/>
  <cols>
    <col min="1" max="1" width="42.28515625" customWidth="1"/>
    <col min="2" max="2" width="17.140625" bestFit="1" customWidth="1"/>
    <col min="3" max="3" width="31.7109375" bestFit="1" customWidth="1"/>
    <col min="4" max="4" width="17.42578125" bestFit="1" customWidth="1"/>
    <col min="5" max="6" width="19.28515625" bestFit="1" customWidth="1"/>
  </cols>
  <sheetData>
    <row r="2" spans="1:6" ht="23.25" x14ac:dyDescent="0.35">
      <c r="A2" s="42" t="s">
        <v>66</v>
      </c>
      <c r="B2" s="43"/>
      <c r="C2" s="7"/>
      <c r="D2" s="7"/>
    </row>
    <row r="3" spans="1:6" x14ac:dyDescent="0.25">
      <c r="A3" s="2"/>
      <c r="B3" s="7"/>
      <c r="C3" s="7"/>
      <c r="D3" s="17"/>
    </row>
    <row r="4" spans="1:6" ht="21" x14ac:dyDescent="0.35">
      <c r="A4" s="6" t="s">
        <v>15</v>
      </c>
      <c r="B4" s="8" t="s">
        <v>5</v>
      </c>
      <c r="C4" s="8" t="s">
        <v>16</v>
      </c>
      <c r="D4" s="8" t="s">
        <v>18</v>
      </c>
      <c r="E4" s="32"/>
    </row>
    <row r="5" spans="1:6" ht="18.75" x14ac:dyDescent="0.25">
      <c r="A5" s="3" t="s">
        <v>6</v>
      </c>
      <c r="B5" s="13">
        <v>162</v>
      </c>
      <c r="C5" s="13">
        <v>162</v>
      </c>
      <c r="D5" s="19">
        <f>B5/C5-1</f>
        <v>0</v>
      </c>
      <c r="E5" s="21"/>
    </row>
    <row r="6" spans="1:6" ht="18.75" x14ac:dyDescent="0.25">
      <c r="A6" s="3" t="s">
        <v>7</v>
      </c>
      <c r="B6" s="13">
        <v>4547</v>
      </c>
      <c r="C6" s="13">
        <v>4547</v>
      </c>
      <c r="D6" s="19">
        <f>B6/C6-1</f>
        <v>0</v>
      </c>
      <c r="E6" s="21"/>
    </row>
    <row r="7" spans="1:6" ht="18.75" x14ac:dyDescent="0.25">
      <c r="A7" s="3" t="s">
        <v>8</v>
      </c>
      <c r="B7" s="13">
        <v>392</v>
      </c>
      <c r="C7" s="13">
        <v>392</v>
      </c>
      <c r="D7" s="19">
        <f>B7/C7-1</f>
        <v>0</v>
      </c>
      <c r="E7" s="21"/>
    </row>
    <row r="8" spans="1:6" x14ac:dyDescent="0.25">
      <c r="A8" s="2"/>
      <c r="B8" s="7"/>
      <c r="C8" s="7"/>
      <c r="D8" s="17"/>
    </row>
    <row r="9" spans="1:6" ht="21" x14ac:dyDescent="0.35">
      <c r="A9" s="6" t="s">
        <v>23</v>
      </c>
      <c r="B9" s="9" t="s">
        <v>5</v>
      </c>
      <c r="C9" s="9" t="s">
        <v>16</v>
      </c>
      <c r="D9" s="9" t="s">
        <v>18</v>
      </c>
    </row>
    <row r="10" spans="1:6" ht="18.75" x14ac:dyDescent="0.25">
      <c r="A10" s="4" t="s">
        <v>12</v>
      </c>
      <c r="B10" s="13">
        <v>18</v>
      </c>
      <c r="C10" s="13">
        <v>18</v>
      </c>
      <c r="D10" s="20">
        <f>B10/C10-1</f>
        <v>0</v>
      </c>
    </row>
    <row r="11" spans="1:6" ht="18.75" x14ac:dyDescent="0.25">
      <c r="A11" s="4" t="s">
        <v>13</v>
      </c>
      <c r="B11" s="13">
        <v>31</v>
      </c>
      <c r="C11" s="13">
        <v>31</v>
      </c>
      <c r="D11" s="20">
        <f>B11/C11-1</f>
        <v>0</v>
      </c>
    </row>
    <row r="12" spans="1:6" ht="18.75" x14ac:dyDescent="0.25">
      <c r="A12" s="4" t="s">
        <v>19</v>
      </c>
      <c r="B12" s="13">
        <v>207</v>
      </c>
      <c r="C12" s="13">
        <v>207</v>
      </c>
      <c r="D12" s="20">
        <f>B12/C12-1</f>
        <v>0</v>
      </c>
    </row>
    <row r="13" spans="1:6" x14ac:dyDescent="0.25">
      <c r="A13" s="2"/>
      <c r="B13" s="7"/>
      <c r="C13" s="7"/>
      <c r="D13" s="17"/>
    </row>
    <row r="16" spans="1:6" ht="21" x14ac:dyDescent="0.35">
      <c r="A16" s="6" t="s">
        <v>2</v>
      </c>
      <c r="B16" s="10" t="s">
        <v>36</v>
      </c>
      <c r="C16" s="10" t="s">
        <v>37</v>
      </c>
      <c r="D16" s="10" t="s">
        <v>38</v>
      </c>
      <c r="E16" s="10" t="s">
        <v>9</v>
      </c>
      <c r="F16" s="10" t="s">
        <v>33</v>
      </c>
    </row>
    <row r="17" spans="1:6" ht="18.75" x14ac:dyDescent="0.25">
      <c r="A17" s="5" t="s">
        <v>65</v>
      </c>
      <c r="B17" s="13">
        <v>238056</v>
      </c>
      <c r="C17" s="13">
        <v>238045</v>
      </c>
      <c r="D17" s="20">
        <f>B17/C17-1</f>
        <v>4.6209750257375504E-5</v>
      </c>
      <c r="E17" s="18">
        <v>83</v>
      </c>
      <c r="F17" s="33">
        <v>5000</v>
      </c>
    </row>
    <row r="18" spans="1:6" ht="18.75" x14ac:dyDescent="0.25">
      <c r="A18" s="5" t="s">
        <v>69</v>
      </c>
      <c r="B18" s="13">
        <v>243344</v>
      </c>
      <c r="C18" s="13">
        <v>243330</v>
      </c>
      <c r="D18" s="20">
        <f>B18/C18-1</f>
        <v>5.7535034726496903E-5</v>
      </c>
      <c r="E18" s="18">
        <v>118</v>
      </c>
      <c r="F18" s="33">
        <v>5000</v>
      </c>
    </row>
    <row r="40" spans="1:1" ht="15.75" x14ac:dyDescent="0.25">
      <c r="A40" s="29"/>
    </row>
    <row r="69" spans="1:1" ht="15.75" x14ac:dyDescent="0.25">
      <c r="A69" s="29"/>
    </row>
  </sheetData>
  <mergeCells count="1">
    <mergeCell ref="A2: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Coca-Cola Global</vt:lpstr>
      <vt:lpstr>CBTH</vt:lpstr>
      <vt:lpstr>FIORAVANTI</vt:lpstr>
      <vt:lpstr>Trophy Tour</vt:lpstr>
      <vt:lpstr>Flagbearers</vt:lpstr>
      <vt:lpstr>Bandera EC</vt:lpstr>
      <vt:lpstr>WWHNS</vt:lpstr>
      <vt:lpstr>COKE FM</vt:lpstr>
      <vt:lpstr>Balón de Todos</vt:lpstr>
      <vt:lpstr>Omnibus</vt:lpstr>
      <vt:lpstr>El Himno</vt:lpstr>
      <vt:lpstr>Camión del optimismo</vt:lpstr>
      <vt:lpstr>Señales</vt:lpstr>
      <vt:lpstr>World Cup</vt:lpstr>
      <vt:lpstr>After Rio</vt:lpstr>
      <vt:lpstr>Sheet3</vt:lpstr>
      <vt:lpstr>Sprite</vt:lpstr>
      <vt:lpstr>CONTOUR</vt:lpstr>
    </vt:vector>
  </TitlesOfParts>
  <Company>The Coca-Cola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Ketty Gil Villegas -c-</dc:creator>
  <cp:lastModifiedBy>cvela</cp:lastModifiedBy>
  <dcterms:created xsi:type="dcterms:W3CDTF">2012-05-21T17:17:39Z</dcterms:created>
  <dcterms:modified xsi:type="dcterms:W3CDTF">2015-02-20T17:35:07Z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GUID">
    <vt:lpwstr>7845320d-f352-4bee-9d85-99c3f1ba6e92</vt:lpwstr>
  </property>
  <property fmtid="{D5CDD505-2E9C-101B-9397-08002B2CF9AE}" pid="3" name="MODFILEGUID">
    <vt:lpwstr>77ffc3e9-469c-406a-8e4e-c5046b0c547e</vt:lpwstr>
  </property>
  <property fmtid="{D5CDD505-2E9C-101B-9397-08002B2CF9AE}" pid="4" name="FILEOWNER">
    <vt:lpwstr>a71486</vt:lpwstr>
  </property>
  <property fmtid="{D5CDD505-2E9C-101B-9397-08002B2CF9AE}" pid="5" name="MODFILEOWNER">
    <vt:lpwstr>a71486</vt:lpwstr>
  </property>
  <property fmtid="{D5CDD505-2E9C-101B-9397-08002B2CF9AE}" pid="6" name="IPPCLASS">
    <vt:i4>0</vt:i4>
  </property>
  <property fmtid="{D5CDD505-2E9C-101B-9397-08002B2CF9AE}" pid="7" name="MODIPPCLASS">
    <vt:i4>0</vt:i4>
  </property>
  <property fmtid="{D5CDD505-2E9C-101B-9397-08002B2CF9AE}" pid="8" name="MACHINEID">
    <vt:lpwstr>A71486-9034</vt:lpwstr>
  </property>
  <property fmtid="{D5CDD505-2E9C-101B-9397-08002B2CF9AE}" pid="9" name="MODMACHINEID">
    <vt:lpwstr>A71486-9034</vt:lpwstr>
  </property>
  <property fmtid="{D5CDD505-2E9C-101B-9397-08002B2CF9AE}" pid="10" name="CURRENTCLASS">
    <vt:lpwstr>Classified - Unclassified</vt:lpwstr>
  </property>
</Properties>
</file>