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F:\Masters DE\Semester 2\PET 580\Solved Obligatory Excercises\Obligatory 4\"/>
    </mc:Choice>
  </mc:AlternateContent>
  <xr:revisionPtr revIDLastSave="0" documentId="13_ncr:1_{FAD5475A-345A-4057-829C-679AA747FA47}" xr6:coauthVersionLast="41" xr6:coauthVersionMax="41" xr10:uidLastSave="{00000000-0000-0000-0000-000000000000}"/>
  <bookViews>
    <workbookView xWindow="-120" yWindow="-120" windowWidth="19410" windowHeight="11760" tabRatio="500" firstSheet="2" activeTab="3" xr2:uid="{00000000-000D-0000-FFFF-FFFF00000000}"/>
  </bookViews>
  <sheets>
    <sheet name="1. Torque-Effect" sheetId="2" r:id="rId1"/>
    <sheet name="2. Mud-Density-Effect " sheetId="3" r:id="rId2"/>
    <sheet name="3. Friction-Effect " sheetId="5" r:id="rId3"/>
    <sheet name="4. Radial-Clearance-Effect" sheetId="6" r:id="rId4"/>
    <sheet name="5. Inertia-Effect" sheetId="7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G10" i="7"/>
  <c r="F11" i="7"/>
  <c r="G11" i="7"/>
  <c r="B15" i="7"/>
  <c r="B22" i="7"/>
  <c r="B11" i="7"/>
  <c r="I11" i="7"/>
  <c r="I10" i="7"/>
  <c r="B18" i="6"/>
  <c r="B12" i="6"/>
  <c r="B25" i="6"/>
  <c r="B14" i="6"/>
  <c r="E17" i="6"/>
  <c r="G17" i="6"/>
  <c r="E16" i="6"/>
  <c r="G16" i="6"/>
  <c r="D15" i="6"/>
  <c r="E15" i="6"/>
  <c r="G15" i="6"/>
  <c r="E14" i="6"/>
  <c r="G14" i="6"/>
  <c r="E13" i="6"/>
  <c r="G13" i="6"/>
  <c r="E12" i="6"/>
  <c r="G12" i="6"/>
  <c r="E11" i="6"/>
  <c r="G11" i="6"/>
  <c r="E10" i="6"/>
  <c r="G10" i="6"/>
  <c r="B25" i="5"/>
  <c r="B14" i="5"/>
  <c r="E17" i="5"/>
  <c r="E16" i="5"/>
  <c r="E15" i="5"/>
  <c r="E13" i="5"/>
  <c r="E14" i="5"/>
  <c r="E12" i="5"/>
  <c r="E11" i="5"/>
  <c r="E10" i="5"/>
  <c r="B27" i="7"/>
  <c r="B18" i="7"/>
  <c r="H10" i="7"/>
  <c r="B30" i="6"/>
  <c r="B21" i="6"/>
  <c r="F10" i="6"/>
  <c r="B30" i="5"/>
  <c r="B21" i="5"/>
  <c r="B18" i="5"/>
  <c r="B12" i="5"/>
  <c r="B11" i="5"/>
  <c r="F17" i="5"/>
  <c r="F16" i="5"/>
  <c r="F15" i="5"/>
  <c r="F14" i="5"/>
  <c r="F13" i="5"/>
  <c r="F12" i="5"/>
  <c r="F11" i="5"/>
  <c r="F10" i="5"/>
  <c r="B29" i="3"/>
  <c r="B24" i="3"/>
  <c r="B18" i="3"/>
  <c r="B14" i="3"/>
  <c r="B12" i="3"/>
  <c r="E13" i="3"/>
  <c r="F13" i="3"/>
  <c r="B11" i="3"/>
  <c r="G13" i="3"/>
  <c r="E12" i="3"/>
  <c r="F12" i="3"/>
  <c r="G12" i="3"/>
  <c r="E11" i="3"/>
  <c r="F11" i="3"/>
  <c r="G11" i="3"/>
  <c r="E10" i="3"/>
  <c r="F10" i="3"/>
  <c r="G10" i="3"/>
  <c r="B31" i="2"/>
  <c r="B26" i="2"/>
  <c r="B21" i="2"/>
  <c r="B18" i="2"/>
  <c r="B12" i="2"/>
  <c r="B14" i="2"/>
  <c r="B11" i="2"/>
  <c r="F10" i="2"/>
  <c r="E15" i="2"/>
  <c r="G15" i="2"/>
  <c r="E14" i="2"/>
  <c r="G14" i="2"/>
  <c r="E13" i="2"/>
  <c r="G13" i="2"/>
  <c r="E12" i="2"/>
  <c r="G12" i="2"/>
  <c r="E11" i="2"/>
  <c r="G11" i="2"/>
  <c r="E10" i="2"/>
  <c r="G10" i="2"/>
</calcChain>
</file>

<file path=xl/sharedStrings.xml><?xml version="1.0" encoding="utf-8"?>
<sst xmlns="http://schemas.openxmlformats.org/spreadsheetml/2006/main" count="139" uniqueCount="52">
  <si>
    <t>Well ID (inches)</t>
  </si>
  <si>
    <t>Drill String OD (in)</t>
  </si>
  <si>
    <t>Drill String ID (in)</t>
  </si>
  <si>
    <t>E-Modulus (N/m2)</t>
  </si>
  <si>
    <t>ρ-drillstring (sg)</t>
  </si>
  <si>
    <t xml:space="preserve">
Fixed Parameters</t>
  </si>
  <si>
    <t>% Applied Torque</t>
  </si>
  <si>
    <t>Make-up Torque (Nm)</t>
  </si>
  <si>
    <t>Net Applied Torque (Nm)</t>
  </si>
  <si>
    <t xml:space="preserve">Geometry </t>
  </si>
  <si>
    <t>Radial Clearance, r (m)</t>
  </si>
  <si>
    <t>Inclination, 𝝰 (deg)</t>
  </si>
  <si>
    <t>Inclination, 𝝰 (rad)</t>
  </si>
  <si>
    <t>Moment of Inertia, I (m^4)</t>
  </si>
  <si>
    <t>Material Properties</t>
  </si>
  <si>
    <t>Torque</t>
  </si>
  <si>
    <t>Buoyancy Factor, β</t>
  </si>
  <si>
    <t>Mass per unit length (air), 
kg/m</t>
  </si>
  <si>
    <t>Wgt per unit length (air), 
w-air (N/m)</t>
  </si>
  <si>
    <t>ρ-mud</t>
  </si>
  <si>
    <t>Modified Contact Force, 
w-cf (N/m)</t>
  </si>
  <si>
    <t>Helical  Buckling Load, Chen 
(with Friction &amp; No Torque)
(N)</t>
  </si>
  <si>
    <t>Helical  Buckling Load, Chen 
(with Friction &amp; Torque Effects)
(N)</t>
  </si>
  <si>
    <t>(sg)</t>
  </si>
  <si>
    <t>Weight &amp; Mass</t>
  </si>
  <si>
    <t>Coefficient of Friction, µ</t>
  </si>
  <si>
    <t>Variable Parameter is only the Mud Density: ρ-mud</t>
  </si>
  <si>
    <t>ρ-mud (sg)</t>
  </si>
  <si>
    <t xml:space="preserve">Buoyancy Factor, β </t>
  </si>
  <si>
    <t>Torque (%
Make-up Torque)</t>
  </si>
  <si>
    <t>%</t>
  </si>
  <si>
    <t>Variable Parameter is only the Applied Torque (Expressed as % of Make-up Torque)</t>
  </si>
  <si>
    <t>Applied Torque, T 
(N-m)</t>
  </si>
  <si>
    <t>% X 
Makeup Torque</t>
  </si>
  <si>
    <t xml:space="preserve">Variable Parameter is only the Coefficient of Friction: µ  </t>
  </si>
  <si>
    <t>Coeff of 
Friction </t>
  </si>
  <si>
    <t>µ</t>
  </si>
  <si>
    <t xml:space="preserve">Coeff of Friction, µ </t>
  </si>
  <si>
    <t>m</t>
  </si>
  <si>
    <t>Radial 
Clearance (r )</t>
  </si>
  <si>
    <t>inches</t>
  </si>
  <si>
    <t xml:space="preserve">Well Size
(ID) </t>
  </si>
  <si>
    <t>Variable Parameter is only the Well Size ➔ Radial clearance ( r ) varies as a result</t>
  </si>
  <si>
    <t>Well Size (ID), inches</t>
  </si>
  <si>
    <t>Drillstring OD</t>
  </si>
  <si>
    <t>Drillstring ID</t>
  </si>
  <si>
    <t>Moment of Inertia, I</t>
  </si>
  <si>
    <t>m^4</t>
  </si>
  <si>
    <t>Variable Parameter is only the Drillstring ID &amp; OD ➔Moment of Inertia (I) &amp; Radial clearance ( r ) vary as a result</t>
  </si>
  <si>
    <t>Sarmad Riaz 248046</t>
  </si>
  <si>
    <t>Buoyant Weight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</si>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</sst>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E+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Arial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name val="Arial Black"/>
      <family val="2"/>
    </font>
    <font>
      <b/>
      <sz val="12"/>
      <name val="Calibri"/>
      <family val="2"/>
      <scheme val="minor"/>
    </font>
    <font>
      <b/>
      <sz val="12"/>
      <name val="Arial Black"/>
      <family val="2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2" fillId="4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" fillId="5" borderId="5" xfId="3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/>
    <xf numFmtId="164" fontId="0" fillId="0" borderId="1" xfId="0" applyNumberFormat="1" applyBorder="1"/>
    <xf numFmtId="0" fontId="0" fillId="0" borderId="5" xfId="0" applyBorder="1"/>
    <xf numFmtId="3" fontId="0" fillId="0" borderId="5" xfId="0" applyNumberFormat="1" applyBorder="1" applyAlignment="1">
      <alignment horizontal="center" vertical="center"/>
    </xf>
    <xf numFmtId="3" fontId="1" fillId="5" borderId="5" xfId="3" applyNumberFormat="1" applyBorder="1" applyAlignment="1">
      <alignment horizontal="center" vertical="center"/>
    </xf>
    <xf numFmtId="9" fontId="1" fillId="5" borderId="5" xfId="3" applyNumberFormat="1" applyBorder="1" applyAlignment="1">
      <alignment horizontal="center" vertical="center"/>
    </xf>
    <xf numFmtId="165" fontId="1" fillId="5" borderId="5" xfId="3" applyNumberFormat="1" applyBorder="1" applyAlignment="1">
      <alignment horizontal="center" vertical="center"/>
    </xf>
    <xf numFmtId="0" fontId="1" fillId="0" borderId="5" xfId="3" applyFill="1" applyBorder="1" applyAlignment="1">
      <alignment horizontal="center" vertical="center"/>
    </xf>
    <xf numFmtId="165" fontId="0" fillId="0" borderId="5" xfId="0" applyNumberFormat="1" applyBorder="1"/>
    <xf numFmtId="0" fontId="4" fillId="6" borderId="16" xfId="4" applyFont="1" applyFill="1" applyBorder="1"/>
    <xf numFmtId="0" fontId="0" fillId="0" borderId="16" xfId="0" applyBorder="1"/>
    <xf numFmtId="0" fontId="6" fillId="6" borderId="16" xfId="4" applyFont="1" applyFill="1" applyBorder="1"/>
    <xf numFmtId="0" fontId="1" fillId="9" borderId="5" xfId="2" applyFill="1" applyBorder="1" applyAlignment="1">
      <alignment horizontal="center" wrapText="1"/>
    </xf>
    <xf numFmtId="0" fontId="0" fillId="10" borderId="2" xfId="0" applyFill="1" applyBorder="1"/>
    <xf numFmtId="0" fontId="0" fillId="10" borderId="4" xfId="0" applyFill="1" applyBorder="1"/>
    <xf numFmtId="0" fontId="0" fillId="10" borderId="2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0" xfId="0" applyFill="1"/>
    <xf numFmtId="0" fontId="6" fillId="6" borderId="16" xfId="4" applyFont="1" applyFill="1" applyBorder="1" applyAlignment="1">
      <alignment wrapText="1"/>
    </xf>
    <xf numFmtId="0" fontId="7" fillId="6" borderId="16" xfId="4" applyFont="1" applyFill="1" applyBorder="1" applyAlignment="1">
      <alignment wrapText="1"/>
    </xf>
    <xf numFmtId="0" fontId="8" fillId="6" borderId="16" xfId="4" applyFont="1" applyFill="1" applyBorder="1" applyAlignment="1">
      <alignment wrapText="1"/>
    </xf>
    <xf numFmtId="0" fontId="1" fillId="9" borderId="6" xfId="2" applyFill="1" applyBorder="1" applyAlignment="1">
      <alignment horizontal="center" wrapText="1"/>
    </xf>
    <xf numFmtId="0" fontId="1" fillId="9" borderId="0" xfId="2" applyFill="1" applyAlignment="1">
      <alignment horizontal="center" wrapText="1"/>
    </xf>
    <xf numFmtId="0" fontId="1" fillId="9" borderId="13" xfId="2" applyFill="1" applyBorder="1" applyAlignment="1">
      <alignment horizontal="center"/>
    </xf>
    <xf numFmtId="0" fontId="1" fillId="9" borderId="13" xfId="2" applyFill="1" applyBorder="1" applyAlignment="1">
      <alignment horizontal="center" wrapText="1"/>
    </xf>
    <xf numFmtId="0" fontId="0" fillId="9" borderId="13" xfId="2" applyFont="1" applyFill="1" applyBorder="1" applyAlignment="1">
      <alignment horizontal="center" wrapText="1"/>
    </xf>
    <xf numFmtId="0" fontId="9" fillId="7" borderId="17" xfId="4" applyFont="1" applyFill="1" applyBorder="1" applyAlignment="1">
      <alignment horizontal="center" vertical="center"/>
    </xf>
    <xf numFmtId="0" fontId="10" fillId="7" borderId="18" xfId="4" applyFont="1" applyFill="1" applyBorder="1" applyAlignment="1">
      <alignment horizontal="center" vertical="center"/>
    </xf>
    <xf numFmtId="0" fontId="10" fillId="7" borderId="19" xfId="4" applyFont="1" applyFill="1" applyBorder="1" applyAlignment="1">
      <alignment horizontal="center" vertical="center"/>
    </xf>
    <xf numFmtId="0" fontId="10" fillId="7" borderId="20" xfId="4" applyFont="1" applyFill="1" applyBorder="1" applyAlignment="1">
      <alignment horizontal="center" vertical="center"/>
    </xf>
    <xf numFmtId="0" fontId="10" fillId="7" borderId="21" xfId="4" applyFont="1" applyFill="1" applyBorder="1" applyAlignment="1">
      <alignment horizontal="center" vertical="center"/>
    </xf>
    <xf numFmtId="0" fontId="10" fillId="7" borderId="22" xfId="4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9" borderId="7" xfId="2" applyFill="1" applyBorder="1" applyAlignment="1">
      <alignment horizontal="center"/>
    </xf>
    <xf numFmtId="0" fontId="1" fillId="9" borderId="8" xfId="2" applyFill="1" applyBorder="1" applyAlignment="1">
      <alignment horizontal="center"/>
    </xf>
    <xf numFmtId="0" fontId="3" fillId="8" borderId="7" xfId="1" applyFont="1" applyFill="1" applyBorder="1" applyAlignment="1">
      <alignment horizontal="center" vertical="center" wrapText="1"/>
    </xf>
    <xf numFmtId="0" fontId="3" fillId="8" borderId="8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8" borderId="9" xfId="1" applyFont="1" applyFill="1" applyBorder="1" applyAlignment="1">
      <alignment horizontal="center" vertical="center" wrapText="1"/>
    </xf>
    <xf numFmtId="0" fontId="3" fillId="8" borderId="10" xfId="1" applyFont="1" applyFill="1" applyBorder="1" applyAlignment="1">
      <alignment horizontal="center" vertical="center" wrapText="1"/>
    </xf>
    <xf numFmtId="0" fontId="3" fillId="8" borderId="11" xfId="1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0" fillId="10" borderId="1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3" fillId="8" borderId="9" xfId="1" applyFont="1" applyFill="1" applyBorder="1" applyAlignment="1">
      <alignment horizontal="center" vertical="center"/>
    </xf>
    <xf numFmtId="0" fontId="3" fillId="8" borderId="10" xfId="1" applyFont="1" applyFill="1" applyBorder="1" applyAlignment="1">
      <alignment horizontal="center" vertical="center"/>
    </xf>
    <xf numFmtId="166" fontId="1" fillId="5" borderId="9" xfId="3" applyNumberFormat="1" applyBorder="1"/>
  </cellXfs>
  <cellStyles count="5">
    <cellStyle name="20% - Accent2" xfId="1" builtinId="34"/>
    <cellStyle name="20% - Accent4" xfId="2" builtinId="42"/>
    <cellStyle name="40% - Accent6" xfId="3" builtinId="51"/>
    <cellStyle name="60% - Accent5" xfId="4" builtinId="4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Critical Helical</a:t>
            </a:r>
            <a:r>
              <a:rPr lang="en-US" b="1" u="sng" baseline="0"/>
              <a:t> Buckling Limit(F-hel) Vs Torque (T)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15567531875494"/>
          <c:y val="0.170183225774661"/>
          <c:w val="0.82277140573978513"/>
          <c:h val="0.6858295165574351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Torque-Effect'!$D$10:$D$15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'1. Torque-Effect'!$G$10:$G$15</c:f>
              <c:numCache>
                <c:formatCode>#,##0</c:formatCode>
                <c:ptCount val="6"/>
                <c:pt idx="0">
                  <c:v>-271219.00642105739</c:v>
                </c:pt>
                <c:pt idx="1">
                  <c:v>-270633.6776859755</c:v>
                </c:pt>
                <c:pt idx="2">
                  <c:v>-270048.34895089362</c:v>
                </c:pt>
                <c:pt idx="3">
                  <c:v>-269463.02021581173</c:v>
                </c:pt>
                <c:pt idx="4">
                  <c:v>-268877.69148072985</c:v>
                </c:pt>
                <c:pt idx="5">
                  <c:v>-268292.36274564796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0-42AE-97EA-9AF2B8ED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4384"/>
        <c:axId val="69586304"/>
      </c:scatterChart>
      <c:valAx>
        <c:axId val="69584384"/>
        <c:scaling>
          <c:orientation val="minMax"/>
          <c:max val="0.60000000000000009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Torque (N-m)</a:t>
                </a:r>
              </a:p>
            </c:rich>
          </c:tx>
          <c:layout>
            <c:manualLayout>
              <c:xMode val="edge"/>
              <c:yMode val="edge"/>
              <c:x val="0.48032912472014505"/>
              <c:y val="0.9238087998366199"/>
            </c:manualLayout>
          </c:layout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586304"/>
        <c:crosses val="autoZero"/>
        <c:crossBetween val="midCat"/>
      </c:valAx>
      <c:valAx>
        <c:axId val="695863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Critical Buckling Load with</a:t>
                </a:r>
                <a:r>
                  <a:rPr lang="en-US" sz="1200" baseline="0"/>
                  <a:t> Torque (N)</a:t>
                </a:r>
                <a:endParaRPr lang="en-US" sz="1200"/>
              </a:p>
            </c:rich>
          </c:tx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4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Critical Helical</a:t>
            </a:r>
            <a:r>
              <a:rPr lang="en-US" b="1" u="sng" baseline="0"/>
              <a:t> Buckling Limit (F-hel) Vs Mud Density (ρ-mud)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57928118942207"/>
          <c:y val="0.17596097712854999"/>
          <c:w val="0.81488699526999198"/>
          <c:h val="0.6961325041602138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'2. Mud-Density-Effect '!$D$10:$D$13</c:f>
              <c:numCache>
                <c:formatCode>General</c:formatCode>
                <c:ptCount val="4"/>
                <c:pt idx="0">
                  <c:v>1.03</c:v>
                </c:pt>
                <c:pt idx="1">
                  <c:v>1.25</c:v>
                </c:pt>
                <c:pt idx="2">
                  <c:v>1.5</c:v>
                </c:pt>
                <c:pt idx="3">
                  <c:v>1.7</c:v>
                </c:pt>
              </c:numCache>
            </c:numRef>
          </c:xVal>
          <c:yVal>
            <c:numRef>
              <c:f>'2. Mud-Density-Effect '!$G$10:$G$13</c:f>
              <c:numCache>
                <c:formatCode>#,##0</c:formatCode>
                <c:ptCount val="4"/>
                <c:pt idx="0">
                  <c:v>252800.23865390616</c:v>
                </c:pt>
                <c:pt idx="1">
                  <c:v>248689.39170237113</c:v>
                </c:pt>
                <c:pt idx="2">
                  <c:v>243933.89753281389</c:v>
                </c:pt>
                <c:pt idx="3">
                  <c:v>240061.68503481045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84-444E-9987-3FC16E4C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7424"/>
        <c:axId val="71129344"/>
      </c:scatterChart>
      <c:valAx>
        <c:axId val="7112742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Mud Weight (sg)</a:t>
                </a:r>
              </a:p>
            </c:rich>
          </c:tx>
          <c:layout>
            <c:manualLayout>
              <c:xMode val="edge"/>
              <c:yMode val="edge"/>
              <c:x val="0.40681411466128703"/>
              <c:y val="0.93728487906077607"/>
            </c:manualLayout>
          </c:layout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129344"/>
        <c:crosses val="autoZero"/>
        <c:crossBetween val="midCat"/>
      </c:valAx>
      <c:valAx>
        <c:axId val="711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Helical Buckling</a:t>
                </a:r>
                <a:r>
                  <a:rPr lang="en-US" sz="1200" baseline="0"/>
                  <a:t> Chen Model</a:t>
                </a:r>
                <a:endParaRPr lang="en-US" sz="1200"/>
              </a:p>
            </c:rich>
          </c:tx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7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Critical Helical</a:t>
            </a:r>
            <a:r>
              <a:rPr lang="en-US" b="1" u="sng" baseline="0"/>
              <a:t> Buckling Limit (F-hel) Vs Friction Coeff (µ)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57928118942207"/>
          <c:y val="0.17596097712854999"/>
          <c:w val="0.81488699526999198"/>
          <c:h val="0.696132504160213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Friction-Effect '!$D$10:$D$17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'3. Friction-Effect '!$F$10:$F$17</c:f>
              <c:numCache>
                <c:formatCode>#,##0</c:formatCode>
                <c:ptCount val="8"/>
                <c:pt idx="0">
                  <c:v>-271219.00642105745</c:v>
                </c:pt>
                <c:pt idx="1">
                  <c:v>-270545.16517456755</c:v>
                </c:pt>
                <c:pt idx="2">
                  <c:v>-268572.65090376826</c:v>
                </c:pt>
                <c:pt idx="3">
                  <c:v>-265438.24432769604</c:v>
                </c:pt>
                <c:pt idx="4">
                  <c:v>-261339.84148257543</c:v>
                </c:pt>
                <c:pt idx="5">
                  <c:v>-256503.09952489351</c:v>
                </c:pt>
                <c:pt idx="6">
                  <c:v>-251151.27864583765</c:v>
                </c:pt>
                <c:pt idx="7">
                  <c:v>-245484.20480741424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8-4E7F-8A2E-14893CB6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5552"/>
        <c:axId val="71251072"/>
      </c:scatterChart>
      <c:valAx>
        <c:axId val="6965555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Coefficienct of</a:t>
                </a:r>
                <a:r>
                  <a:rPr lang="en-US" sz="1200" baseline="0"/>
                  <a:t> Friction (µ)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6518735939257607"/>
              <c:y val="0.94302280982785491"/>
            </c:manualLayout>
          </c:layout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251072"/>
        <c:crosses val="autoZero"/>
        <c:crossBetween val="midCat"/>
      </c:valAx>
      <c:valAx>
        <c:axId val="712510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Critical Buckling Load with</a:t>
                </a:r>
                <a:r>
                  <a:rPr lang="en-US" sz="1200" baseline="0"/>
                  <a:t> Friction</a:t>
                </a:r>
                <a:endParaRPr lang="en-US" sz="1200"/>
              </a:p>
            </c:rich>
          </c:tx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5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Critical Helical</a:t>
            </a:r>
            <a:r>
              <a:rPr lang="en-US" b="1" u="sng" baseline="0"/>
              <a:t> Buckling Limit (F-hel) Vs Radial Clearance (r)</a:t>
            </a:r>
            <a:endParaRPr lang="en-US" b="1" u="sng"/>
          </a:p>
        </c:rich>
      </c:tx>
      <c:layout>
        <c:manualLayout>
          <c:xMode val="edge"/>
          <c:yMode val="edge"/>
          <c:x val="0.17108491368392589"/>
          <c:y val="0.8778718514238577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57928118942207"/>
          <c:y val="0.17596097712854999"/>
          <c:w val="0.81488699526999198"/>
          <c:h val="0.696132504160213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Radial-Clearance-Effect'!$E$10:$E$17</c:f>
              <c:numCache>
                <c:formatCode>0.0000</c:formatCode>
                <c:ptCount val="8"/>
                <c:pt idx="0">
                  <c:v>2.5399999999999999E-2</c:v>
                </c:pt>
                <c:pt idx="1">
                  <c:v>3.3337499999999999E-2</c:v>
                </c:pt>
                <c:pt idx="2">
                  <c:v>4.6037499999999995E-2</c:v>
                </c:pt>
                <c:pt idx="3">
                  <c:v>5.8737499999999998E-2</c:v>
                </c:pt>
                <c:pt idx="4">
                  <c:v>6.1912499999999995E-2</c:v>
                </c:pt>
                <c:pt idx="5">
                  <c:v>7.3024999999999993E-2</c:v>
                </c:pt>
                <c:pt idx="6">
                  <c:v>8.5724999999999996E-2</c:v>
                </c:pt>
                <c:pt idx="7">
                  <c:v>0.1063625</c:v>
                </c:pt>
              </c:numCache>
            </c:numRef>
          </c:xVal>
          <c:yVal>
            <c:numRef>
              <c:f>'4. Radial-Clearance-Effect'!$G$10:$G$17</c:f>
              <c:numCache>
                <c:formatCode>#,##0</c:formatCode>
                <c:ptCount val="8"/>
                <c:pt idx="0">
                  <c:v>412440.20244068006</c:v>
                </c:pt>
                <c:pt idx="1">
                  <c:v>360007.32330044318</c:v>
                </c:pt>
                <c:pt idx="2">
                  <c:v>306352.89148013521</c:v>
                </c:pt>
                <c:pt idx="3">
                  <c:v>271219.00642105739</c:v>
                </c:pt>
                <c:pt idx="4">
                  <c:v>264173.15268728998</c:v>
                </c:pt>
                <c:pt idx="5">
                  <c:v>243243.96097910259</c:v>
                </c:pt>
                <c:pt idx="6">
                  <c:v>224504.01008663629</c:v>
                </c:pt>
                <c:pt idx="7">
                  <c:v>201550.3614495197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B9-454C-9F6D-434304E4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2544"/>
        <c:axId val="71462912"/>
      </c:scatterChart>
      <c:valAx>
        <c:axId val="71452544"/>
        <c:scaling>
          <c:orientation val="minMax"/>
          <c:max val="0.11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Radial Clearance (m)</a:t>
                </a:r>
              </a:p>
            </c:rich>
          </c:tx>
          <c:layout>
            <c:manualLayout>
              <c:xMode val="edge"/>
              <c:yMode val="edge"/>
              <c:x val="0.36754580980232093"/>
              <c:y val="6.8067391310338565E-2"/>
            </c:manualLayout>
          </c:layout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462912"/>
        <c:crosses val="autoZero"/>
        <c:crossBetween val="midCat"/>
        <c:majorUnit val="1.0000000000000002E-2"/>
      </c:valAx>
      <c:valAx>
        <c:axId val="71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Helical</a:t>
                </a:r>
                <a:r>
                  <a:rPr lang="en-US" sz="1200" baseline="0"/>
                  <a:t> </a:t>
                </a:r>
                <a:r>
                  <a:rPr lang="en-US" sz="1200"/>
                  <a:t>Buckling Load with</a:t>
                </a:r>
                <a:r>
                  <a:rPr lang="en-US" sz="1200" baseline="0"/>
                  <a:t> Different Well Sizes</a:t>
                </a:r>
                <a:endParaRPr lang="en-US" sz="1200"/>
              </a:p>
            </c:rich>
          </c:tx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2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Critical Helical</a:t>
            </a:r>
            <a:r>
              <a:rPr lang="en-US" b="1" u="sng" baseline="0"/>
              <a:t> Buckling Limit (F-hel) Vs Moment of Inertia (I)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57928118942207"/>
          <c:y val="0.17596097712854999"/>
          <c:w val="0.81488699526999198"/>
          <c:h val="0.6961325041602138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'5. Inertia-Effect'!$G$10:$G$11</c15:sqref>
                  </c15:fullRef>
                </c:ext>
              </c:extLst>
              <c:f>'5. Inertia-Effect'!$G$10:$G$11</c:f>
              <c:numCache>
                <c:formatCode>0.000E+00</c:formatCode>
                <c:ptCount val="2"/>
                <c:pt idx="0">
                  <c:v>5.9264735565339358E-6</c:v>
                </c:pt>
                <c:pt idx="1">
                  <c:v>7.7832054141509021E-6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 Inertia-Effect'!$I$10:$I$11</c15:sqref>
                  </c15:fullRef>
                </c:ext>
              </c:extLst>
              <c:f>'5. Inertia-Effect'!$I$10:$I$11</c:f>
              <c:numCache>
                <c:formatCode>#,##0</c:formatCode>
                <c:ptCount val="2"/>
                <c:pt idx="0">
                  <c:v>254622.40889989253</c:v>
                </c:pt>
                <c:pt idx="1">
                  <c:v>291794.89751361706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0-4750-9796-90652CFD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7888"/>
        <c:axId val="71533312"/>
      </c:lineChart>
      <c:catAx>
        <c:axId val="714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Moment of Inertia(m^4)</a:t>
                </a:r>
              </a:p>
            </c:rich>
          </c:tx>
          <c:layout>
            <c:manualLayout>
              <c:xMode val="edge"/>
              <c:yMode val="edge"/>
              <c:x val="0.36518742589608705"/>
              <c:y val="0.94302280982785491"/>
            </c:manualLayout>
          </c:layout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0.0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Helical</a:t>
                </a:r>
                <a:r>
                  <a:rPr lang="en-US" sz="1200" baseline="0"/>
                  <a:t> </a:t>
                </a:r>
                <a:r>
                  <a:rPr lang="en-US" sz="1200"/>
                  <a:t>Buckling Load with</a:t>
                </a:r>
                <a:r>
                  <a:rPr lang="en-US" sz="1200" baseline="0"/>
                  <a:t> different Inertia</a:t>
                </a:r>
                <a:endParaRPr lang="en-US" sz="1200"/>
              </a:p>
            </c:rich>
          </c:tx>
          <c:overlay val="0"/>
          <c:spPr>
            <a:noFill/>
            <a:ln>
              <a:solidFill>
                <a:sysClr val="windowText" lastClr="000000"/>
              </a:solidFill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6</xdr:row>
      <xdr:rowOff>7987</xdr:rowOff>
    </xdr:from>
    <xdr:ext cx="1653876" cy="6608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215467" y="1921454"/>
              <a:ext cx="1653876" cy="66087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charset="0"/>
                          </a:rPr>
                          <m:t>𝑤</m:t>
                        </m:r>
                      </m:e>
                      <m:sub>
                        <m:r>
                          <a:rPr lang="en-US" sz="1300" b="0" i="1">
                            <a:latin typeface="Cambria Math" charset="0"/>
                          </a:rPr>
                          <m:t>𝑐𝑓</m:t>
                        </m:r>
                      </m:sub>
                    </m:sSub>
                    <m:r>
                      <a:rPr lang="en-US" sz="13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bg-BG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3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(</m:t>
                            </m:r>
                            <m:r>
                              <a:rPr lang="en-US" sz="1300" b="0" i="1">
                                <a:latin typeface="Cambria Math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300" b="0" i="1">
                                <a:latin typeface="Cambria Math" charset="0"/>
                              </a:rPr>
                              <m:t>𝑎𝑖𝑟</m:t>
                            </m:r>
                          </m:sub>
                        </m:sSub>
                        <m:r>
                          <a:rPr lang="en-US" sz="1300" b="0" i="1">
                            <a:latin typeface="Cambria Math" charset="0"/>
                          </a:rPr>
                          <m:t>∗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𝛽</m:t>
                        </m:r>
                        <m:r>
                          <a:rPr lang="en-US" sz="1300" b="0" i="1">
                            <a:latin typeface="Cambria Math" charset="0"/>
                          </a:rPr>
                          <m:t>)∗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𝑆𝑖𝑛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𝝰</m:t>
                        </m:r>
                      </m:num>
                      <m:den>
                        <m:rad>
                          <m:radPr>
                            <m:ctrlPr>
                              <a:rPr lang="is-IS" sz="13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n-US" sz="1300" b="0" i="1">
                                <a:latin typeface="Cambria Math" charset="0"/>
                              </a:rPr>
                              <m:t> </m:t>
                            </m:r>
                          </m:deg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en-US" sz="13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215467" y="1921454"/>
              <a:ext cx="1653876" cy="66087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300" b="0" i="0">
                  <a:latin typeface="Cambria Math" charset="0"/>
                </a:rPr>
                <a:t>𝑤</a:t>
              </a:r>
              <a:r>
                <a:rPr lang="en-US" sz="1300" b="0" i="0">
                  <a:latin typeface="Cambria Math" panose="02040503050406030204" pitchFamily="18" charset="0"/>
                </a:rPr>
                <a:t>_</a:t>
              </a:r>
              <a:r>
                <a:rPr lang="en-US" sz="1300" b="0" i="0">
                  <a:latin typeface="Cambria Math" charset="0"/>
                </a:rPr>
                <a:t>𝑐𝑓=</a:t>
              </a:r>
              <a:r>
                <a:rPr lang="bg-BG" sz="1300" b="0" i="0">
                  <a:latin typeface="Cambria Math" panose="02040503050406030204" pitchFamily="18" charset="0"/>
                </a:rPr>
                <a:t>(</a:t>
              </a:r>
              <a:r>
                <a:rPr lang="en-US" sz="1300" b="0" i="0">
                  <a:latin typeface="Cambria Math" panose="02040503050406030204" pitchFamily="18" charset="0"/>
                </a:rPr>
                <a:t>〖</a:t>
              </a:r>
              <a:r>
                <a:rPr lang="en-US" sz="1300" b="0" i="0">
                  <a:latin typeface="Cambria Math" charset="0"/>
                </a:rPr>
                <a:t>(𝑤</a:t>
              </a:r>
              <a:r>
                <a:rPr lang="en-US" sz="1300" b="0" i="0">
                  <a:latin typeface="Cambria Math" panose="02040503050406030204" pitchFamily="18" charset="0"/>
                </a:rPr>
                <a:t>〗_</a:t>
              </a:r>
              <a:r>
                <a:rPr lang="en-US" sz="1300" b="0" i="0">
                  <a:latin typeface="Cambria Math" charset="0"/>
                </a:rPr>
                <a:t>𝑎𝑖𝑟∗𝛽)∗𝑆𝑖𝑛𝝰</a:t>
              </a:r>
              <a:r>
                <a:rPr lang="bg-BG" sz="1300" b="0" i="0">
                  <a:latin typeface="Cambria Math" panose="02040503050406030204" pitchFamily="18" charset="0"/>
                </a:rPr>
                <a:t>)/</a:t>
              </a:r>
              <a:r>
                <a:rPr lang="is-IS" sz="1300" b="0" i="0">
                  <a:latin typeface="Cambria Math" panose="02040503050406030204" pitchFamily="18" charset="0"/>
                </a:rPr>
                <a:t>√(</a:t>
              </a:r>
              <a:r>
                <a:rPr lang="en-US" sz="1300" b="0" i="0">
                  <a:latin typeface="Cambria Math" charset="0"/>
                </a:rPr>
                <a:t> </a:t>
              </a:r>
              <a:r>
                <a:rPr lang="en-US" sz="1300" b="0" i="0">
                  <a:latin typeface="Cambria Math" panose="02040503050406030204" pitchFamily="18" charset="0"/>
                </a:rPr>
                <a:t>&amp;</a:t>
              </a:r>
              <a:r>
                <a:rPr lang="en-US" sz="1300" b="0" i="0">
                  <a:latin typeface="Cambria Math" charset="0"/>
                </a:rPr>
                <a:t>1+𝜇</a:t>
              </a:r>
              <a:r>
                <a:rPr lang="en-US" sz="1300" b="0" i="0">
                  <a:latin typeface="Cambria Math" panose="02040503050406030204" pitchFamily="18" charset="0"/>
                </a:rPr>
                <a:t>^</a:t>
              </a:r>
              <a:r>
                <a:rPr lang="en-US" sz="1300" b="0" i="0">
                  <a:latin typeface="Cambria Math" charset="0"/>
                </a:rPr>
                <a:t>2</a:t>
              </a:r>
              <a:r>
                <a:rPr lang="en-US" sz="1300" b="0" i="0">
                  <a:latin typeface="Cambria Math" panose="02040503050406030204" pitchFamily="18" charset="0"/>
                </a:rPr>
                <a:t> </a:t>
              </a:r>
              <a:r>
                <a:rPr lang="is-IS" sz="1300" b="0" i="0">
                  <a:latin typeface="Cambria Math" panose="02040503050406030204" pitchFamily="18" charset="0"/>
                </a:rPr>
                <a:t>)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5</xdr:col>
      <xdr:colOff>8015</xdr:colOff>
      <xdr:row>6</xdr:row>
      <xdr:rowOff>17000</xdr:rowOff>
    </xdr:from>
    <xdr:ext cx="2230359" cy="63493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222953" y="1922000"/>
          <a:ext cx="2230359" cy="6349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1200"/>
        </a:p>
      </xdr:txBody>
    </xdr:sp>
    <xdr:clientData/>
  </xdr:oneCellAnchor>
  <xdr:oneCellAnchor>
    <xdr:from>
      <xdr:col>6</xdr:col>
      <xdr:colOff>16933</xdr:colOff>
      <xdr:row>6</xdr:row>
      <xdr:rowOff>15974</xdr:rowOff>
    </xdr:from>
    <xdr:ext cx="2267469" cy="635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8839200" y="1929441"/>
              <a:ext cx="2267469" cy="63595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charset="0"/>
                          </a:rPr>
                          <m:t>𝑭</m:t>
                        </m:r>
                      </m:e>
                      <m:sub>
                        <m:eqArr>
                          <m:eqArrPr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200" b="1" i="1">
                                <a:latin typeface="Cambria Math" charset="0"/>
                              </a:rPr>
                              <m:t>𝒉𝒆𝒍</m:t>
                            </m:r>
                          </m:e>
                          <m:e>
                            <m:r>
                              <a:rPr lang="en-US" sz="1200" b="1" i="1">
                                <a:latin typeface="Cambria Math" charset="0"/>
                              </a:rPr>
                              <m:t>(</m:t>
                            </m:r>
                            <m:r>
                              <a:rPr lang="en-US" sz="1200" b="1" i="1">
                                <a:latin typeface="Cambria Math" charset="0"/>
                              </a:rPr>
                              <m:t>𝑻</m:t>
                            </m:r>
                            <m:r>
                              <a:rPr lang="en-US" sz="1200" b="1" i="1">
                                <a:latin typeface="Cambria Math" charset="0"/>
                              </a:rPr>
                              <m:t>)</m:t>
                            </m:r>
                          </m:e>
                        </m:eqArr>
                      </m:sub>
                    </m:sSub>
                    <m:r>
                      <a:rPr lang="el-GR" sz="1200" i="1">
                        <a:latin typeface="Cambria Math" charset="0"/>
                      </a:rPr>
                      <m:t>=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charset="0"/>
                          </a:rPr>
                          <m:t>𝐹</m:t>
                        </m:r>
                      </m:e>
                      <m:sub>
                        <m:r>
                          <a:rPr lang="en-US" sz="1200" b="0" i="1">
                            <a:latin typeface="Cambria Math" charset="0"/>
                          </a:rPr>
                          <m:t>h𝑒𝑙</m:t>
                        </m:r>
                      </m:sub>
                    </m:sSub>
                    <m:r>
                      <a:rPr lang="en-US" sz="1200" b="0" i="1">
                        <a:latin typeface="Cambria Math" charset="0"/>
                      </a:rPr>
                      <m:t>  ∗(1−</m:t>
                    </m:r>
                    <m:f>
                      <m:fPr>
                        <m:ctrlPr>
                          <a:rPr lang="bg-BG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charset="0"/>
                          </a:rPr>
                          <m:t>𝑇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bg-BG" sz="12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bg-BG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200" b="0" i="1">
                                    <a:latin typeface="Cambria Math" charset="0"/>
                                  </a:rPr>
                                  <m:t>𝐸𝐼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latin typeface="Cambria Math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latin typeface="Cambria Math" charset="0"/>
                                      </a:rPr>
                                      <m:t>h𝑒𝑙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200" b="0" i="1">
                                    <a:latin typeface="Cambria Math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n-US" sz="1200" b="0" i="1">
                        <a:latin typeface="Cambria Math" charset="0"/>
                      </a:rPr>
                      <m:t>)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8839200" y="1929441"/>
              <a:ext cx="2267469" cy="63595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b="1" i="0">
                  <a:latin typeface="Cambria Math" charset="0"/>
                </a:rPr>
                <a:t>𝑭</a:t>
              </a:r>
              <a:r>
                <a:rPr lang="en-US" sz="1200" b="1" i="0">
                  <a:latin typeface="Cambria Math" panose="02040503050406030204" pitchFamily="18" charset="0"/>
                </a:rPr>
                <a:t>_█(</a:t>
              </a:r>
              <a:r>
                <a:rPr lang="en-US" sz="1200" b="1" i="0">
                  <a:latin typeface="Cambria Math" charset="0"/>
                </a:rPr>
                <a:t>𝒉𝒆𝒍</a:t>
              </a:r>
              <a:r>
                <a:rPr lang="en-US" sz="1200" b="1" i="0">
                  <a:latin typeface="Cambria Math" panose="02040503050406030204" pitchFamily="18" charset="0"/>
                </a:rPr>
                <a:t>@</a:t>
              </a:r>
              <a:r>
                <a:rPr lang="en-US" sz="1200" b="1" i="0">
                  <a:latin typeface="Cambria Math" charset="0"/>
                </a:rPr>
                <a:t>(𝑻)</a:t>
              </a:r>
              <a:r>
                <a:rPr lang="en-US" sz="1200" b="1" i="0">
                  <a:latin typeface="Cambria Math" panose="02040503050406030204" pitchFamily="18" charset="0"/>
                </a:rPr>
                <a:t>)</a:t>
              </a:r>
              <a:r>
                <a:rPr lang="el-GR" sz="1200" i="0">
                  <a:latin typeface="Cambria Math" charset="0"/>
                </a:rPr>
                <a:t>=</a:t>
              </a:r>
              <a:r>
                <a:rPr lang="en-US" sz="1200" b="0" i="0">
                  <a:latin typeface="Cambria Math" charset="0"/>
                </a:rPr>
                <a:t>𝐹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charset="0"/>
                </a:rPr>
                <a:t>ℎ𝑒𝑙   ∗(1−𝑇</a:t>
              </a:r>
              <a:r>
                <a:rPr lang="bg-BG" sz="1200" b="0" i="0">
                  <a:latin typeface="Cambria Math" panose="02040503050406030204" pitchFamily="18" charset="0"/>
                </a:rPr>
                <a:t>/√(〖</a:t>
              </a:r>
              <a:r>
                <a:rPr lang="en-US" sz="1200" b="0" i="0">
                  <a:latin typeface="Cambria Math" charset="0"/>
                </a:rPr>
                <a:t>𝐸𝐼𝐹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charset="0"/>
                </a:rPr>
                <a:t>ℎ𝑒𝑙</a:t>
              </a:r>
              <a:r>
                <a:rPr lang="bg-BG" sz="1200" b="0" i="0">
                  <a:latin typeface="Cambria Math" panose="02040503050406030204" pitchFamily="18" charset="0"/>
                </a:rPr>
                <a:t>〗∕</a:t>
              </a:r>
              <a:r>
                <a:rPr lang="en-US" sz="1200" b="0" i="0">
                  <a:latin typeface="Cambria Math" charset="0"/>
                </a:rPr>
                <a:t>2</a:t>
              </a:r>
              <a:r>
                <a:rPr lang="bg-BG" sz="1200" b="0" i="0">
                  <a:latin typeface="Cambria Math" panose="02040503050406030204" pitchFamily="18" charset="0"/>
                </a:rPr>
                <a:t>)</a:t>
              </a:r>
              <a:r>
                <a:rPr lang="en-US" sz="1200" b="0" i="0">
                  <a:latin typeface="Cambria Math" charset="0"/>
                </a:rPr>
                <a:t>) </a:t>
              </a:r>
              <a:endParaRPr lang="en-US" sz="1200"/>
            </a:p>
          </xdr:txBody>
        </xdr:sp>
      </mc:Fallback>
    </mc:AlternateContent>
    <xdr:clientData/>
  </xdr:oneCellAnchor>
  <xdr:twoCellAnchor>
    <xdr:from>
      <xdr:col>3</xdr:col>
      <xdr:colOff>0</xdr:colOff>
      <xdr:row>16</xdr:row>
      <xdr:rowOff>38100</xdr:rowOff>
    </xdr:from>
    <xdr:to>
      <xdr:col>6</xdr:col>
      <xdr:colOff>1193800</xdr:colOff>
      <xdr:row>39</xdr:row>
      <xdr:rowOff>139700</xdr:rowOff>
    </xdr:to>
    <xdr:grpSp>
      <xdr:nvGrpSpPr>
        <xdr:cNvPr id="1028" name="Group 5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pSpPr>
          <a:grpSpLocks/>
        </xdr:cNvGrpSpPr>
      </xdr:nvGrpSpPr>
      <xdr:grpSpPr bwMode="auto">
        <a:xfrm>
          <a:off x="3429000" y="4086225"/>
          <a:ext cx="5230019" cy="5209381"/>
          <a:chOff x="4526410" y="4390355"/>
          <a:chExt cx="6577729" cy="5302893"/>
        </a:xfrm>
      </xdr:grpSpPr>
      <xdr:graphicFrame macro="">
        <xdr:nvGraphicFramePr>
          <xdr:cNvPr id="1029" name="Chart 6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GraphicFramePr>
            <a:graphicFrameLocks/>
          </xdr:cNvGraphicFramePr>
        </xdr:nvGraphicFramePr>
        <xdr:xfrm>
          <a:off x="4541872" y="4390355"/>
          <a:ext cx="6562267" cy="44060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4526410" y="8794453"/>
            <a:ext cx="6565031" cy="898795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400">
              <a:solidFill>
                <a:srgbClr val="FFFF00"/>
              </a:solidFill>
            </a:endParaRPr>
          </a:p>
        </xdr:txBody>
      </xdr:sp>
    </xdr:grpSp>
    <xdr:clientData/>
  </xdr:twoCellAnchor>
  <xdr:oneCellAnchor>
    <xdr:from>
      <xdr:col>5</xdr:col>
      <xdr:colOff>-1</xdr:colOff>
      <xdr:row>6</xdr:row>
      <xdr:rowOff>84534</xdr:rowOff>
    </xdr:from>
    <xdr:ext cx="2220442" cy="416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2106B48-C2A6-4ECB-8136-4A50B6889519}"/>
                </a:ext>
              </a:extLst>
            </xdr:cNvPr>
            <xdr:cNvSpPr txBox="1"/>
          </xdr:nvSpPr>
          <xdr:spPr>
            <a:xfrm>
              <a:off x="5214937" y="1989534"/>
              <a:ext cx="2220442" cy="416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h𝑒𝑙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=2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𝐸𝐼</m:t>
                            </m:r>
                          </m:e>
                        </m:d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0.5</m:t>
                        </m:r>
                      </m:sup>
                    </m:sSup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  <m:func>
                              <m:func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</m:func>
                          </m:e>
                        </m:d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0.5</m:t>
                        </m:r>
                      </m:sup>
                    </m:sSup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0⋅5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2106B48-C2A6-4ECB-8136-4A50B6889519}"/>
                </a:ext>
              </a:extLst>
            </xdr:cNvPr>
            <xdr:cNvSpPr txBox="1"/>
          </xdr:nvSpPr>
          <xdr:spPr>
            <a:xfrm>
              <a:off x="5214937" y="1989534"/>
              <a:ext cx="2220442" cy="416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𝐹_ℎ𝑒𝑙=2√2 (𝐸𝐼)^0.5 (𝑤 sin⁡𝛼 )^0.5 (1/𝑟)^(0⋅5)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835912</xdr:colOff>
      <xdr:row>6</xdr:row>
      <xdr:rowOff>18570</xdr:rowOff>
    </xdr:from>
    <xdr:ext cx="1677331" cy="599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630162" y="1902403"/>
              <a:ext cx="1677331" cy="599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charset="0"/>
                          </a:rPr>
                          <m:t>𝑤</m:t>
                        </m:r>
                      </m:e>
                      <m:sub>
                        <m:r>
                          <a:rPr lang="en-US" sz="1300" b="0" i="1">
                            <a:latin typeface="Cambria Math" charset="0"/>
                          </a:rPr>
                          <m:t>𝑐𝑓</m:t>
                        </m:r>
                      </m:sub>
                    </m:sSub>
                    <m:r>
                      <a:rPr lang="en-US" sz="13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bg-BG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3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(</m:t>
                            </m:r>
                            <m:r>
                              <a:rPr lang="en-US" sz="1300" b="0" i="1">
                                <a:latin typeface="Cambria Math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300" b="0" i="1">
                                <a:latin typeface="Cambria Math" charset="0"/>
                              </a:rPr>
                              <m:t>𝑎𝑖𝑟</m:t>
                            </m:r>
                          </m:sub>
                        </m:sSub>
                        <m:r>
                          <a:rPr lang="en-US" sz="1300" b="0" i="1">
                            <a:latin typeface="Cambria Math" charset="0"/>
                          </a:rPr>
                          <m:t>∗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𝛽</m:t>
                        </m:r>
                        <m:r>
                          <a:rPr lang="en-US" sz="1300" b="0" i="1">
                            <a:latin typeface="Cambria Math" charset="0"/>
                          </a:rPr>
                          <m:t>)∗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𝑆𝑖𝑛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𝝰</m:t>
                        </m:r>
                      </m:num>
                      <m:den>
                        <m:rad>
                          <m:radPr>
                            <m:ctrlPr>
                              <a:rPr lang="is-IS" sz="13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n-US" sz="1300" b="0" i="1">
                                <a:latin typeface="Cambria Math" charset="0"/>
                              </a:rPr>
                              <m:t> </m:t>
                            </m:r>
                          </m:deg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en-US" sz="13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630162" y="1902403"/>
              <a:ext cx="1677331" cy="599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300" b="0" i="0">
                  <a:latin typeface="Cambria Math" charset="0"/>
                </a:rPr>
                <a:t>𝑤</a:t>
              </a:r>
              <a:r>
                <a:rPr lang="en-US" sz="1300" b="0" i="0">
                  <a:latin typeface="Cambria Math" panose="02040503050406030204" pitchFamily="18" charset="0"/>
                </a:rPr>
                <a:t>_</a:t>
              </a:r>
              <a:r>
                <a:rPr lang="en-US" sz="1300" b="0" i="0">
                  <a:latin typeface="Cambria Math" charset="0"/>
                </a:rPr>
                <a:t>𝑐𝑓=</a:t>
              </a:r>
              <a:r>
                <a:rPr lang="bg-BG" sz="1300" b="0" i="0">
                  <a:latin typeface="Cambria Math" panose="02040503050406030204" pitchFamily="18" charset="0"/>
                </a:rPr>
                <a:t>(</a:t>
              </a:r>
              <a:r>
                <a:rPr lang="en-US" sz="1300" b="0" i="0">
                  <a:latin typeface="Cambria Math" panose="02040503050406030204" pitchFamily="18" charset="0"/>
                </a:rPr>
                <a:t>〖</a:t>
              </a:r>
              <a:r>
                <a:rPr lang="en-US" sz="1300" b="0" i="0">
                  <a:latin typeface="Cambria Math" charset="0"/>
                </a:rPr>
                <a:t>(𝑤</a:t>
              </a:r>
              <a:r>
                <a:rPr lang="en-US" sz="1300" b="0" i="0">
                  <a:latin typeface="Cambria Math" panose="02040503050406030204" pitchFamily="18" charset="0"/>
                </a:rPr>
                <a:t>〗_</a:t>
              </a:r>
              <a:r>
                <a:rPr lang="en-US" sz="1300" b="0" i="0">
                  <a:latin typeface="Cambria Math" charset="0"/>
                </a:rPr>
                <a:t>𝑎𝑖𝑟∗𝛽)∗𝑆𝑖𝑛𝝰</a:t>
              </a:r>
              <a:r>
                <a:rPr lang="bg-BG" sz="1300" b="0" i="0">
                  <a:latin typeface="Cambria Math" panose="02040503050406030204" pitchFamily="18" charset="0"/>
                </a:rPr>
                <a:t>)/</a:t>
              </a:r>
              <a:r>
                <a:rPr lang="is-IS" sz="1300" b="0" i="0">
                  <a:latin typeface="Cambria Math" panose="02040503050406030204" pitchFamily="18" charset="0"/>
                </a:rPr>
                <a:t>√(</a:t>
              </a:r>
              <a:r>
                <a:rPr lang="en-US" sz="1300" b="0" i="0">
                  <a:latin typeface="Cambria Math" charset="0"/>
                </a:rPr>
                <a:t> </a:t>
              </a:r>
              <a:r>
                <a:rPr lang="en-US" sz="1300" b="0" i="0">
                  <a:latin typeface="Cambria Math" panose="02040503050406030204" pitchFamily="18" charset="0"/>
                </a:rPr>
                <a:t>&amp;</a:t>
              </a:r>
              <a:r>
                <a:rPr lang="en-US" sz="1300" b="0" i="0">
                  <a:latin typeface="Cambria Math" charset="0"/>
                </a:rPr>
                <a:t>1+𝜇</a:t>
              </a:r>
              <a:r>
                <a:rPr lang="en-US" sz="1300" b="0" i="0">
                  <a:latin typeface="Cambria Math" panose="02040503050406030204" pitchFamily="18" charset="0"/>
                </a:rPr>
                <a:t>^</a:t>
              </a:r>
              <a:r>
                <a:rPr lang="en-US" sz="1300" b="0" i="0">
                  <a:latin typeface="Cambria Math" charset="0"/>
                </a:rPr>
                <a:t>2</a:t>
              </a:r>
              <a:r>
                <a:rPr lang="en-US" sz="1300" b="0" i="0">
                  <a:latin typeface="Cambria Math" panose="02040503050406030204" pitchFamily="18" charset="0"/>
                </a:rPr>
                <a:t> </a:t>
              </a:r>
              <a:r>
                <a:rPr lang="is-IS" sz="1300" b="0" i="0">
                  <a:latin typeface="Cambria Math" panose="02040503050406030204" pitchFamily="18" charset="0"/>
                </a:rPr>
                <a:t>)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6</xdr:col>
      <xdr:colOff>8015</xdr:colOff>
      <xdr:row>6</xdr:row>
      <xdr:rowOff>10584</xdr:rowOff>
    </xdr:from>
    <xdr:ext cx="2203901" cy="588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638348" y="1894417"/>
              <a:ext cx="2203901" cy="588473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h𝑒𝑙</m:t>
                        </m:r>
                      </m:sub>
                    </m:sSub>
                    <m:r>
                      <a:rPr lang="en-US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𝐸𝐼</m:t>
                            </m:r>
                          </m:e>
                        </m:d>
                      </m:e>
                      <m:sup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0.5</m:t>
                        </m:r>
                      </m:sup>
                    </m:sSup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  <m:func>
                              <m:func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func>
                          </m:e>
                        </m:d>
                      </m:e>
                      <m:sup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0.5</m:t>
                        </m:r>
                      </m:sup>
                    </m:sSup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0⋅5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638348" y="1894417"/>
              <a:ext cx="2203901" cy="588473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𝐹_ℎ𝑒𝑙=2√2 (𝐸𝐼)^0.5 (𝑤 sin⁡𝛼 )^0.5 (1/𝑟)^(0⋅5)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</a:t>
              </a:r>
              <a:r>
                <a:rPr lang="en-US" sz="1200" b="0" i="0">
                  <a:latin typeface="Cambria Math" charset="0"/>
                </a:rPr>
                <a:t>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7</xdr:col>
      <xdr:colOff>455084</xdr:colOff>
      <xdr:row>10</xdr:row>
      <xdr:rowOff>155364</xdr:rowOff>
    </xdr:from>
    <xdr:ext cx="45719" cy="4571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V="1">
          <a:off x="9704917" y="2864697"/>
          <a:ext cx="45719" cy="45719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1200"/>
        </a:p>
      </xdr:txBody>
    </xdr:sp>
    <xdr:clientData/>
  </xdr:oneCellAnchor>
  <xdr:oneCellAnchor>
    <xdr:from>
      <xdr:col>3</xdr:col>
      <xdr:colOff>518584</xdr:colOff>
      <xdr:row>6</xdr:row>
      <xdr:rowOff>15976</xdr:rowOff>
    </xdr:from>
    <xdr:ext cx="846666" cy="583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947584" y="1899809"/>
              <a:ext cx="846666" cy="5830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1000" b="0" i="1">
                <a:latin typeface="Cambria Math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000" b="0" i="1">
                        <a:latin typeface="Cambria Math" charset="0"/>
                      </a:rPr>
                      <m:t>β</m:t>
                    </m:r>
                    <m:r>
                      <a:rPr lang="en-US" sz="1000" b="0" i="1">
                        <a:latin typeface="Cambria Math" charset="0"/>
                      </a:rPr>
                      <m:t>=1−</m:t>
                    </m:r>
                    <m:f>
                      <m:fPr>
                        <m:ctrlPr>
                          <a:rPr lang="bg-BG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latin typeface="Cambria Math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000" b="0" i="1">
                                <a:latin typeface="Cambria Math" charset="0"/>
                              </a:rPr>
                              <m:t>𝑚𝑢𝑑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latin typeface="Cambria Math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000" b="0" i="1">
                                <a:latin typeface="Cambria Math" charset="0"/>
                              </a:rPr>
                              <m:t>𝑠𝑡𝑒𝑒𝑙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947584" y="1899809"/>
              <a:ext cx="846666" cy="5830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1000" b="0" i="1">
                <a:latin typeface="Cambria Math" charset="0"/>
              </a:endParaRPr>
            </a:p>
            <a:p>
              <a:pPr/>
              <a:r>
                <a:rPr lang="en-US" sz="1000" b="0" i="0">
                  <a:latin typeface="Cambria Math" charset="0"/>
                </a:rPr>
                <a:t>β=1−𝜌</a:t>
              </a:r>
              <a:r>
                <a:rPr lang="en-US" sz="1000" b="0" i="0">
                  <a:latin typeface="Cambria Math" panose="02040503050406030204" pitchFamily="18" charset="0"/>
                </a:rPr>
                <a:t>_</a:t>
              </a:r>
              <a:r>
                <a:rPr lang="en-US" sz="1000" b="0" i="0">
                  <a:latin typeface="Cambria Math" charset="0"/>
                </a:rPr>
                <a:t>𝑚𝑢𝑑</a:t>
              </a:r>
              <a:r>
                <a:rPr lang="bg-BG" sz="1000" b="0" i="0">
                  <a:latin typeface="Cambria Math" panose="02040503050406030204" pitchFamily="18" charset="0"/>
                </a:rPr>
                <a:t>/</a:t>
              </a:r>
              <a:r>
                <a:rPr lang="en-US" sz="1000" b="0" i="0">
                  <a:latin typeface="Cambria Math" charset="0"/>
                </a:rPr>
                <a:t>𝜌</a:t>
              </a:r>
              <a:r>
                <a:rPr lang="en-US" sz="1000" b="0" i="0">
                  <a:latin typeface="Cambria Math" panose="02040503050406030204" pitchFamily="18" charset="0"/>
                </a:rPr>
                <a:t>_</a:t>
              </a:r>
              <a:r>
                <a:rPr lang="en-US" sz="1000" b="0" i="0">
                  <a:latin typeface="Cambria Math" charset="0"/>
                </a:rPr>
                <a:t>𝑠𝑡𝑒𝑒𝑙</a:t>
              </a:r>
              <a:r>
                <a:rPr lang="en-US" sz="1000" b="0" i="0">
                  <a:latin typeface="Cambria Math" panose="02040503050406030204" pitchFamily="18" charset="0"/>
                </a:rPr>
                <a:t> 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2</xdr:col>
      <xdr:colOff>791634</xdr:colOff>
      <xdr:row>13</xdr:row>
      <xdr:rowOff>179917</xdr:rowOff>
    </xdr:from>
    <xdr:to>
      <xdr:col>6</xdr:col>
      <xdr:colOff>2202430</xdr:colOff>
      <xdr:row>37</xdr:row>
      <xdr:rowOff>135468</xdr:rowOff>
    </xdr:to>
    <xdr:grpSp>
      <xdr:nvGrpSpPr>
        <xdr:cNvPr id="2053" name="Group 7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GrpSpPr>
          <a:grpSpLocks/>
        </xdr:cNvGrpSpPr>
      </xdr:nvGrpSpPr>
      <xdr:grpSpPr bwMode="auto">
        <a:xfrm>
          <a:off x="3384551" y="3524250"/>
          <a:ext cx="4448212" cy="5257801"/>
          <a:chOff x="3374455" y="3585349"/>
          <a:chExt cx="6211177" cy="5346874"/>
        </a:xfrm>
      </xdr:grpSpPr>
      <xdr:graphicFrame macro="">
        <xdr:nvGraphicFramePr>
          <xdr:cNvPr id="2054" name="Chart 5">
            <a:extLst>
              <a:ext uri="{FF2B5EF4-FFF2-40B4-BE49-F238E27FC236}">
                <a16:creationId xmlns:a16="http://schemas.microsoft.com/office/drawing/2014/main" id="{00000000-0008-0000-0100-000006080000}"/>
              </a:ext>
            </a:extLst>
          </xdr:cNvPr>
          <xdr:cNvGraphicFramePr>
            <a:graphicFrameLocks/>
          </xdr:cNvGraphicFramePr>
        </xdr:nvGraphicFramePr>
        <xdr:xfrm>
          <a:off x="3435182" y="3585349"/>
          <a:ext cx="6150450" cy="42321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3374455" y="8001085"/>
            <a:ext cx="6194869" cy="93113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400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6</xdr:row>
      <xdr:rowOff>7987</xdr:rowOff>
    </xdr:from>
    <xdr:ext cx="1677331" cy="599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4764445" y="1912987"/>
              <a:ext cx="1677331" cy="599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charset="0"/>
                          </a:rPr>
                          <m:t>𝑤</m:t>
                        </m:r>
                      </m:e>
                      <m:sub>
                        <m:r>
                          <a:rPr lang="en-US" sz="1300" b="0" i="1">
                            <a:latin typeface="Cambria Math" charset="0"/>
                          </a:rPr>
                          <m:t>𝑐𝑓</m:t>
                        </m:r>
                      </m:sub>
                    </m:sSub>
                    <m:r>
                      <a:rPr lang="en-US" sz="13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bg-BG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3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(</m:t>
                            </m:r>
                            <m:r>
                              <a:rPr lang="en-US" sz="1300" b="0" i="1">
                                <a:latin typeface="Cambria Math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300" b="0" i="1">
                                <a:latin typeface="Cambria Math" charset="0"/>
                              </a:rPr>
                              <m:t>𝑎𝑖𝑟</m:t>
                            </m:r>
                          </m:sub>
                        </m:sSub>
                        <m:r>
                          <a:rPr lang="en-US" sz="1300" b="0" i="1">
                            <a:latin typeface="Cambria Math" charset="0"/>
                          </a:rPr>
                          <m:t>)∗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𝑆𝑖𝑛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𝝰</m:t>
                        </m:r>
                      </m:num>
                      <m:den>
                        <m:rad>
                          <m:radPr>
                            <m:ctrlPr>
                              <a:rPr lang="is-IS" sz="13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n-US" sz="1300" b="0" i="1">
                                <a:latin typeface="Cambria Math" charset="0"/>
                              </a:rPr>
                              <m:t> </m:t>
                            </m:r>
                          </m:deg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en-US" sz="13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4764445" y="1912987"/>
              <a:ext cx="1677331" cy="599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300" b="0" i="0">
                  <a:latin typeface="Cambria Math" charset="0"/>
                </a:rPr>
                <a:t>𝑤</a:t>
              </a:r>
              <a:r>
                <a:rPr lang="en-US" sz="1300" b="0" i="0">
                  <a:latin typeface="Cambria Math" panose="02040503050406030204" pitchFamily="18" charset="0"/>
                </a:rPr>
                <a:t>_</a:t>
              </a:r>
              <a:r>
                <a:rPr lang="en-US" sz="1300" b="0" i="0">
                  <a:latin typeface="Cambria Math" charset="0"/>
                </a:rPr>
                <a:t>𝑐𝑓=</a:t>
              </a:r>
              <a:r>
                <a:rPr lang="bg-BG" sz="1300" b="0" i="0">
                  <a:latin typeface="Cambria Math" panose="02040503050406030204" pitchFamily="18" charset="0"/>
                </a:rPr>
                <a:t>(</a:t>
              </a:r>
              <a:r>
                <a:rPr lang="en-US" sz="1300" b="0" i="0">
                  <a:latin typeface="Cambria Math" panose="02040503050406030204" pitchFamily="18" charset="0"/>
                </a:rPr>
                <a:t>〖</a:t>
              </a:r>
              <a:r>
                <a:rPr lang="en-US" sz="1300" b="0" i="0">
                  <a:latin typeface="Cambria Math" charset="0"/>
                </a:rPr>
                <a:t>(𝑤</a:t>
              </a:r>
              <a:r>
                <a:rPr lang="en-US" sz="1300" b="0" i="0">
                  <a:latin typeface="Cambria Math" panose="02040503050406030204" pitchFamily="18" charset="0"/>
                </a:rPr>
                <a:t>〗_</a:t>
              </a:r>
              <a:r>
                <a:rPr lang="en-US" sz="1300" b="0" i="0">
                  <a:latin typeface="Cambria Math" charset="0"/>
                </a:rPr>
                <a:t>𝑎𝑖𝑟)∗𝑆𝑖𝑛𝝰</a:t>
              </a:r>
              <a:r>
                <a:rPr lang="bg-BG" sz="1300" b="0" i="0">
                  <a:latin typeface="Cambria Math" panose="02040503050406030204" pitchFamily="18" charset="0"/>
                </a:rPr>
                <a:t>)/</a:t>
              </a:r>
              <a:r>
                <a:rPr lang="is-IS" sz="1300" b="0" i="0">
                  <a:latin typeface="Cambria Math" panose="02040503050406030204" pitchFamily="18" charset="0"/>
                </a:rPr>
                <a:t>√(</a:t>
              </a:r>
              <a:r>
                <a:rPr lang="en-US" sz="1300" b="0" i="0">
                  <a:latin typeface="Cambria Math" charset="0"/>
                </a:rPr>
                <a:t> </a:t>
              </a:r>
              <a:r>
                <a:rPr lang="en-US" sz="1300" b="0" i="0">
                  <a:latin typeface="Cambria Math" panose="02040503050406030204" pitchFamily="18" charset="0"/>
                </a:rPr>
                <a:t>&amp;</a:t>
              </a:r>
              <a:r>
                <a:rPr lang="en-US" sz="1300" b="0" i="0">
                  <a:latin typeface="Cambria Math" charset="0"/>
                </a:rPr>
                <a:t>1+𝜇</a:t>
              </a:r>
              <a:r>
                <a:rPr lang="en-US" sz="1300" b="0" i="0">
                  <a:latin typeface="Cambria Math" panose="02040503050406030204" pitchFamily="18" charset="0"/>
                </a:rPr>
                <a:t>^</a:t>
              </a:r>
              <a:r>
                <a:rPr lang="en-US" sz="1300" b="0" i="0">
                  <a:latin typeface="Cambria Math" charset="0"/>
                </a:rPr>
                <a:t>2</a:t>
              </a:r>
              <a:r>
                <a:rPr lang="en-US" sz="1300" b="0" i="0">
                  <a:latin typeface="Cambria Math" panose="02040503050406030204" pitchFamily="18" charset="0"/>
                </a:rPr>
                <a:t> </a:t>
              </a:r>
              <a:r>
                <a:rPr lang="is-IS" sz="1300" b="0" i="0">
                  <a:latin typeface="Cambria Math" panose="02040503050406030204" pitchFamily="18" charset="0"/>
                </a:rPr>
                <a:t>)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5</xdr:col>
      <xdr:colOff>8016</xdr:colOff>
      <xdr:row>6</xdr:row>
      <xdr:rowOff>17000</xdr:rowOff>
    </xdr:from>
    <xdr:ext cx="1930602" cy="582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6014369" y="1910794"/>
              <a:ext cx="1930602" cy="582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charset="0"/>
                          </a:rPr>
                          <m:t>𝑭</m:t>
                        </m:r>
                      </m:e>
                      <m:sub>
                        <m:r>
                          <a:rPr lang="en-US" sz="1200" b="1" i="1">
                            <a:latin typeface="Cambria Math" charset="0"/>
                          </a:rPr>
                          <m:t>𝒉𝒆𝒍</m:t>
                        </m:r>
                      </m:sub>
                    </m:sSub>
                    <m:r>
                      <a:rPr lang="el-GR" sz="1200" i="1">
                        <a:latin typeface="Cambria Math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l-GR" sz="12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e>
                    </m:rad>
                    <m:r>
                      <a:rPr lang="en-US" sz="1200" b="0" i="1">
                        <a:latin typeface="Cambria Math" charset="0"/>
                      </a:rPr>
                      <m:t>  ∗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bg-BG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4</m:t>
                            </m:r>
                            <m:r>
                              <a:rPr lang="en-US" sz="1200" b="0" i="1">
                                <a:latin typeface="Cambria Math" charset="0"/>
                              </a:rPr>
                              <m:t>𝐸𝐼</m:t>
                            </m:r>
                            <m:r>
                              <a:rPr lang="en-US" sz="1200" b="0" i="1">
                                <a:latin typeface="Cambria Math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charset="0"/>
                                  </a:rPr>
                                  <m:t>𝑐𝑓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𝑟</m:t>
                            </m:r>
                          </m:den>
                        </m:f>
                      </m:e>
                    </m:rad>
                    <m:r>
                      <a:rPr lang="en-US" sz="1200" b="0" i="1">
                        <a:latin typeface="Cambria Math" charset="0"/>
                      </a:rPr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6014369" y="1910794"/>
              <a:ext cx="1930602" cy="582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b="1" i="0">
                  <a:latin typeface="Cambria Math" charset="0"/>
                </a:rPr>
                <a:t>𝑭</a:t>
              </a:r>
              <a:r>
                <a:rPr lang="en-US" sz="1200" b="1" i="0">
                  <a:latin typeface="Cambria Math" panose="02040503050406030204" pitchFamily="18" charset="0"/>
                </a:rPr>
                <a:t>_</a:t>
              </a:r>
              <a:r>
                <a:rPr lang="en-US" sz="1200" b="1" i="0">
                  <a:latin typeface="Cambria Math" charset="0"/>
                </a:rPr>
                <a:t>𝒉𝒆𝒍</a:t>
              </a:r>
              <a:r>
                <a:rPr lang="el-GR" sz="1200" i="0">
                  <a:latin typeface="Cambria Math" charset="0"/>
                </a:rPr>
                <a:t>=</a:t>
              </a:r>
              <a:r>
                <a:rPr lang="el-GR" sz="1200" i="0">
                  <a:latin typeface="Cambria Math" panose="02040503050406030204" pitchFamily="18" charset="0"/>
                </a:rPr>
                <a:t>√</a:t>
              </a:r>
              <a:r>
                <a:rPr lang="en-US" sz="1200" b="0" i="0">
                  <a:latin typeface="Cambria Math" charset="0"/>
                </a:rPr>
                <a:t>2   ∗</a:t>
              </a:r>
              <a:r>
                <a:rPr lang="en-US" sz="1200" b="0" i="0">
                  <a:latin typeface="Cambria Math" panose="02040503050406030204" pitchFamily="18" charset="0"/>
                </a:rPr>
                <a:t>√(</a:t>
              </a:r>
              <a:r>
                <a:rPr lang="bg-BG" sz="1200" b="0" i="0"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latin typeface="Cambria Math" charset="0"/>
                </a:rPr>
                <a:t>4𝐸𝐼∗𝑤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charset="0"/>
                </a:rPr>
                <a:t>𝑐𝑓</a:t>
              </a:r>
              <a:r>
                <a:rPr lang="bg-BG" sz="1200" b="0" i="0">
                  <a:latin typeface="Cambria Math" panose="02040503050406030204" pitchFamily="18" charset="0"/>
                </a:rPr>
                <a:t>)/</a:t>
              </a:r>
              <a:r>
                <a:rPr lang="en-US" sz="1200" b="0" i="0">
                  <a:latin typeface="Cambria Math" charset="0"/>
                </a:rPr>
                <a:t>𝑟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en-US" sz="1200" b="0" i="0">
                  <a:latin typeface="Cambria Math" charset="0"/>
                </a:rPr>
                <a:t>  </a:t>
              </a:r>
              <a:endParaRPr lang="en-US" sz="1200"/>
            </a:p>
          </xdr:txBody>
        </xdr:sp>
      </mc:Fallback>
    </mc:AlternateContent>
    <xdr:clientData/>
  </xdr:oneCellAnchor>
  <xdr:twoCellAnchor>
    <xdr:from>
      <xdr:col>3</xdr:col>
      <xdr:colOff>12700</xdr:colOff>
      <xdr:row>17</xdr:row>
      <xdr:rowOff>190500</xdr:rowOff>
    </xdr:from>
    <xdr:to>
      <xdr:col>6</xdr:col>
      <xdr:colOff>0</xdr:colOff>
      <xdr:row>41</xdr:row>
      <xdr:rowOff>190500</xdr:rowOff>
    </xdr:to>
    <xdr:grpSp>
      <xdr:nvGrpSpPr>
        <xdr:cNvPr id="3076" name="Group 7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GrpSpPr>
          <a:grpSpLocks/>
        </xdr:cNvGrpSpPr>
      </xdr:nvGrpSpPr>
      <xdr:grpSpPr bwMode="auto">
        <a:xfrm>
          <a:off x="3441700" y="4403912"/>
          <a:ext cx="4503271" cy="5289176"/>
          <a:chOff x="7480300" y="4918363"/>
          <a:chExt cx="5733982" cy="5357985"/>
        </a:xfrm>
      </xdr:grpSpPr>
      <xdr:graphicFrame macro="">
        <xdr:nvGraphicFramePr>
          <xdr:cNvPr id="3077" name="Chart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GraphicFramePr>
            <a:graphicFrameLocks/>
          </xdr:cNvGraphicFramePr>
        </xdr:nvGraphicFramePr>
        <xdr:xfrm>
          <a:off x="7501230" y="4918363"/>
          <a:ext cx="5689564" cy="4426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7480300" y="9345079"/>
            <a:ext cx="5733982" cy="93126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400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6</xdr:row>
      <xdr:rowOff>7987</xdr:rowOff>
    </xdr:from>
    <xdr:ext cx="1677331" cy="599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4318000" y="1912987"/>
              <a:ext cx="1677331" cy="599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charset="0"/>
                          </a:rPr>
                          <m:t>𝑤</m:t>
                        </m:r>
                      </m:e>
                      <m:sub>
                        <m:r>
                          <a:rPr lang="en-US" sz="1300" b="0" i="1">
                            <a:latin typeface="Cambria Math" charset="0"/>
                          </a:rPr>
                          <m:t>𝑐𝑓</m:t>
                        </m:r>
                      </m:sub>
                    </m:sSub>
                    <m:r>
                      <a:rPr lang="en-US" sz="13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bg-BG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3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(</m:t>
                            </m:r>
                            <m:r>
                              <a:rPr lang="en-US" sz="1300" b="0" i="1">
                                <a:latin typeface="Cambria Math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300" b="0" i="1">
                                <a:latin typeface="Cambria Math" charset="0"/>
                              </a:rPr>
                              <m:t>𝑎𝑖𝑟</m:t>
                            </m:r>
                          </m:sub>
                        </m:sSub>
                        <m:r>
                          <a:rPr lang="en-US" sz="1300" b="0" i="1">
                            <a:latin typeface="Cambria Math" charset="0"/>
                          </a:rPr>
                          <m:t>∗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𝛽</m:t>
                        </m:r>
                        <m:r>
                          <a:rPr lang="en-US" sz="1300" b="0" i="1">
                            <a:latin typeface="Cambria Math" charset="0"/>
                          </a:rPr>
                          <m:t>)∗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𝑆𝑖𝑛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𝝰</m:t>
                        </m:r>
                      </m:num>
                      <m:den>
                        <m:rad>
                          <m:radPr>
                            <m:ctrlPr>
                              <a:rPr lang="is-IS" sz="13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n-US" sz="1300" b="0" i="1">
                                <a:latin typeface="Cambria Math" charset="0"/>
                              </a:rPr>
                              <m:t> </m:t>
                            </m:r>
                          </m:deg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en-US" sz="13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4318000" y="1912987"/>
              <a:ext cx="1677331" cy="599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300" b="0" i="0">
                  <a:latin typeface="Cambria Math" charset="0"/>
                </a:rPr>
                <a:t>𝑤</a:t>
              </a:r>
              <a:r>
                <a:rPr lang="en-US" sz="1300" b="0" i="0">
                  <a:latin typeface="Cambria Math" panose="02040503050406030204" pitchFamily="18" charset="0"/>
                </a:rPr>
                <a:t>_</a:t>
              </a:r>
              <a:r>
                <a:rPr lang="en-US" sz="1300" b="0" i="0">
                  <a:latin typeface="Cambria Math" charset="0"/>
                </a:rPr>
                <a:t>𝑐𝑓=</a:t>
              </a:r>
              <a:r>
                <a:rPr lang="bg-BG" sz="1300" b="0" i="0">
                  <a:latin typeface="Cambria Math" panose="02040503050406030204" pitchFamily="18" charset="0"/>
                </a:rPr>
                <a:t>(</a:t>
              </a:r>
              <a:r>
                <a:rPr lang="en-US" sz="1300" b="0" i="0">
                  <a:latin typeface="Cambria Math" panose="02040503050406030204" pitchFamily="18" charset="0"/>
                </a:rPr>
                <a:t>〖</a:t>
              </a:r>
              <a:r>
                <a:rPr lang="en-US" sz="1300" b="0" i="0">
                  <a:latin typeface="Cambria Math" charset="0"/>
                </a:rPr>
                <a:t>(𝑤</a:t>
              </a:r>
              <a:r>
                <a:rPr lang="en-US" sz="1300" b="0" i="0">
                  <a:latin typeface="Cambria Math" panose="02040503050406030204" pitchFamily="18" charset="0"/>
                </a:rPr>
                <a:t>〗_</a:t>
              </a:r>
              <a:r>
                <a:rPr lang="en-US" sz="1300" b="0" i="0">
                  <a:latin typeface="Cambria Math" charset="0"/>
                </a:rPr>
                <a:t>𝑎𝑖𝑟∗𝛽)∗𝑆𝑖𝑛𝝰</a:t>
              </a:r>
              <a:r>
                <a:rPr lang="bg-BG" sz="1300" b="0" i="0">
                  <a:latin typeface="Cambria Math" panose="02040503050406030204" pitchFamily="18" charset="0"/>
                </a:rPr>
                <a:t>)/</a:t>
              </a:r>
              <a:r>
                <a:rPr lang="is-IS" sz="1300" b="0" i="0">
                  <a:latin typeface="Cambria Math" panose="02040503050406030204" pitchFamily="18" charset="0"/>
                </a:rPr>
                <a:t>√(</a:t>
              </a:r>
              <a:r>
                <a:rPr lang="en-US" sz="1300" b="0" i="0">
                  <a:latin typeface="Cambria Math" charset="0"/>
                </a:rPr>
                <a:t> </a:t>
              </a:r>
              <a:r>
                <a:rPr lang="en-US" sz="1300" b="0" i="0">
                  <a:latin typeface="Cambria Math" panose="02040503050406030204" pitchFamily="18" charset="0"/>
                </a:rPr>
                <a:t>&amp;</a:t>
              </a:r>
              <a:r>
                <a:rPr lang="en-US" sz="1300" b="0" i="0">
                  <a:latin typeface="Cambria Math" charset="0"/>
                </a:rPr>
                <a:t>1+𝜇</a:t>
              </a:r>
              <a:r>
                <a:rPr lang="en-US" sz="1300" b="0" i="0">
                  <a:latin typeface="Cambria Math" panose="02040503050406030204" pitchFamily="18" charset="0"/>
                </a:rPr>
                <a:t>^</a:t>
              </a:r>
              <a:r>
                <a:rPr lang="en-US" sz="1300" b="0" i="0">
                  <a:latin typeface="Cambria Math" charset="0"/>
                </a:rPr>
                <a:t>2</a:t>
              </a:r>
              <a:r>
                <a:rPr lang="en-US" sz="1300" b="0" i="0">
                  <a:latin typeface="Cambria Math" panose="02040503050406030204" pitchFamily="18" charset="0"/>
                </a:rPr>
                <a:t> </a:t>
              </a:r>
              <a:r>
                <a:rPr lang="is-IS" sz="1300" b="0" i="0">
                  <a:latin typeface="Cambria Math" panose="02040503050406030204" pitchFamily="18" charset="0"/>
                </a:rPr>
                <a:t>)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6</xdr:col>
      <xdr:colOff>8015</xdr:colOff>
      <xdr:row>6</xdr:row>
      <xdr:rowOff>17000</xdr:rowOff>
    </xdr:from>
    <xdr:ext cx="2225068" cy="5820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6929515" y="1900833"/>
              <a:ext cx="2225068" cy="582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h𝑒𝑙</m:t>
                        </m:r>
                      </m:sub>
                    </m:sSub>
                    <m:r>
                      <a:rPr lang="en-US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𝐸𝐼</m:t>
                            </m:r>
                          </m:e>
                        </m:d>
                      </m:e>
                      <m:sup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0.5</m:t>
                        </m:r>
                      </m:sup>
                    </m:sSup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  <m:func>
                              <m:func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func>
                          </m:e>
                        </m:d>
                      </m:e>
                      <m:sup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0.5</m:t>
                        </m:r>
                      </m:sup>
                    </m:sSup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0⋅5</m:t>
                        </m:r>
                      </m:sup>
                    </m:sSup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6929515" y="1900833"/>
              <a:ext cx="2225068" cy="58205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𝐹_ℎ𝑒𝑙=2√2 (𝐸𝐼)^0.5 (𝑤 sin⁡𝛼 )^0.5 (1/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0⋅5)</a:t>
              </a:r>
              <a:endParaRPr lang="en-US" sz="1200"/>
            </a:p>
          </xdr:txBody>
        </xdr:sp>
      </mc:Fallback>
    </mc:AlternateContent>
    <xdr:clientData/>
  </xdr:oneCellAnchor>
  <xdr:twoCellAnchor>
    <xdr:from>
      <xdr:col>3</xdr:col>
      <xdr:colOff>12700</xdr:colOff>
      <xdr:row>18</xdr:row>
      <xdr:rowOff>10584</xdr:rowOff>
    </xdr:from>
    <xdr:to>
      <xdr:col>7</xdr:col>
      <xdr:colOff>0</xdr:colOff>
      <xdr:row>42</xdr:row>
      <xdr:rowOff>10584</xdr:rowOff>
    </xdr:to>
    <xdr:grpSp>
      <xdr:nvGrpSpPr>
        <xdr:cNvPr id="4100" name="Group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GrpSpPr>
          <a:grpSpLocks/>
        </xdr:cNvGrpSpPr>
      </xdr:nvGrpSpPr>
      <xdr:grpSpPr bwMode="auto">
        <a:xfrm>
          <a:off x="3441700" y="4402667"/>
          <a:ext cx="5712883" cy="5270500"/>
          <a:chOff x="7480300" y="4918363"/>
          <a:chExt cx="5733982" cy="5357985"/>
        </a:xfrm>
      </xdr:grpSpPr>
      <xdr:graphicFrame macro="">
        <xdr:nvGraphicFramePr>
          <xdr:cNvPr id="4101" name="Chart 5">
            <a:extLst>
              <a:ext uri="{FF2B5EF4-FFF2-40B4-BE49-F238E27FC236}">
                <a16:creationId xmlns:a16="http://schemas.microsoft.com/office/drawing/2014/main" id="{00000000-0008-0000-0300-000005100000}"/>
              </a:ext>
            </a:extLst>
          </xdr:cNvPr>
          <xdr:cNvGraphicFramePr>
            <a:graphicFrameLocks/>
          </xdr:cNvGraphicFramePr>
        </xdr:nvGraphicFramePr>
        <xdr:xfrm>
          <a:off x="7501230" y="4918363"/>
          <a:ext cx="5689564" cy="4426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7480300" y="9345079"/>
            <a:ext cx="5733982" cy="93126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400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825500</xdr:colOff>
      <xdr:row>16</xdr:row>
      <xdr:rowOff>0</xdr:rowOff>
    </xdr:from>
    <xdr:to>
      <xdr:col>8</xdr:col>
      <xdr:colOff>1320800</xdr:colOff>
      <xdr:row>41</xdr:row>
      <xdr:rowOff>126538</xdr:rowOff>
    </xdr:to>
    <xdr:grpSp>
      <xdr:nvGrpSpPr>
        <xdr:cNvPr id="5121" name="Group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GrpSpPr>
          <a:grpSpLocks/>
        </xdr:cNvGrpSpPr>
      </xdr:nvGrpSpPr>
      <xdr:grpSpPr bwMode="auto">
        <a:xfrm>
          <a:off x="3418417" y="3947583"/>
          <a:ext cx="6686550" cy="5598122"/>
          <a:chOff x="7480300" y="4918363"/>
          <a:chExt cx="5733982" cy="5357985"/>
        </a:xfrm>
      </xdr:grpSpPr>
      <xdr:graphicFrame macro="">
        <xdr:nvGraphicFramePr>
          <xdr:cNvPr id="5125" name="Chart 2">
            <a:extLst>
              <a:ext uri="{FF2B5EF4-FFF2-40B4-BE49-F238E27FC236}">
                <a16:creationId xmlns:a16="http://schemas.microsoft.com/office/drawing/2014/main" id="{00000000-0008-0000-0400-000005140000}"/>
              </a:ext>
            </a:extLst>
          </xdr:cNvPr>
          <xdr:cNvGraphicFramePr>
            <a:graphicFrameLocks/>
          </xdr:cNvGraphicFramePr>
        </xdr:nvGraphicFramePr>
        <xdr:xfrm>
          <a:off x="7501230" y="4918363"/>
          <a:ext cx="5689564" cy="4426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7480300" y="9342857"/>
            <a:ext cx="5733982" cy="933491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400">
              <a:solidFill>
                <a:srgbClr val="FFFF00"/>
              </a:solidFill>
            </a:endParaRPr>
          </a:p>
        </xdr:txBody>
      </xdr:sp>
    </xdr:grpSp>
    <xdr:clientData/>
  </xdr:twoCellAnchor>
  <xdr:oneCellAnchor>
    <xdr:from>
      <xdr:col>6</xdr:col>
      <xdr:colOff>942258</xdr:colOff>
      <xdr:row>6</xdr:row>
      <xdr:rowOff>10584</xdr:rowOff>
    </xdr:from>
    <xdr:ext cx="1677331" cy="649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7101758" y="1894417"/>
              <a:ext cx="1677331" cy="649925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300" b="0" i="1">
                            <a:latin typeface="Cambria Math" charset="0"/>
                          </a:rPr>
                          <m:t>𝑤</m:t>
                        </m:r>
                      </m:e>
                      <m:sub>
                        <m:r>
                          <a:rPr lang="en-US" sz="1300" b="0" i="1">
                            <a:latin typeface="Cambria Math" charset="0"/>
                          </a:rPr>
                          <m:t>𝑐𝑓</m:t>
                        </m:r>
                      </m:sub>
                    </m:sSub>
                    <m:r>
                      <a:rPr lang="en-US" sz="13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bg-BG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3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(</m:t>
                            </m:r>
                            <m:r>
                              <a:rPr lang="en-US" sz="1300" b="0" i="1">
                                <a:latin typeface="Cambria Math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300" b="0" i="1">
                                <a:latin typeface="Cambria Math" charset="0"/>
                              </a:rPr>
                              <m:t>𝑎𝑖𝑟</m:t>
                            </m:r>
                          </m:sub>
                        </m:sSub>
                        <m:r>
                          <a:rPr lang="en-US" sz="1300" b="0" i="1">
                            <a:latin typeface="Cambria Math" charset="0"/>
                          </a:rPr>
                          <m:t>∗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𝛽</m:t>
                        </m:r>
                        <m:r>
                          <a:rPr lang="en-US" sz="1300" b="0" i="1">
                            <a:latin typeface="Cambria Math" charset="0"/>
                          </a:rPr>
                          <m:t>)∗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𝑆𝑖𝑛</m:t>
                        </m:r>
                        <m:r>
                          <a:rPr lang="en-US" sz="1300" b="0" i="1">
                            <a:latin typeface="Cambria Math" charset="0"/>
                          </a:rPr>
                          <m:t>𝝰</m:t>
                        </m:r>
                      </m:num>
                      <m:den>
                        <m:rad>
                          <m:radPr>
                            <m:ctrlPr>
                              <a:rPr lang="is-IS" sz="13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n-US" sz="1300" b="0" i="1">
                                <a:latin typeface="Cambria Math" charset="0"/>
                              </a:rPr>
                              <m:t> </m:t>
                            </m:r>
                          </m:deg>
                          <m:e>
                            <m:r>
                              <a:rPr lang="en-US" sz="1300" b="0" i="1">
                                <a:latin typeface="Cambria Math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en-US" sz="13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n-US" sz="1300" b="0" i="1">
                                    <a:latin typeface="Cambria Math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7101758" y="1894417"/>
              <a:ext cx="1677331" cy="649925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300" b="0" i="0">
                  <a:latin typeface="Cambria Math" charset="0"/>
                </a:rPr>
                <a:t>𝑤</a:t>
              </a:r>
              <a:r>
                <a:rPr lang="en-US" sz="1300" b="0" i="0">
                  <a:latin typeface="Cambria Math" panose="02040503050406030204" pitchFamily="18" charset="0"/>
                </a:rPr>
                <a:t>_</a:t>
              </a:r>
              <a:r>
                <a:rPr lang="en-US" sz="1300" b="0" i="0">
                  <a:latin typeface="Cambria Math" charset="0"/>
                </a:rPr>
                <a:t>𝑐𝑓=</a:t>
              </a:r>
              <a:r>
                <a:rPr lang="bg-BG" sz="1300" b="0" i="0">
                  <a:latin typeface="Cambria Math" panose="02040503050406030204" pitchFamily="18" charset="0"/>
                </a:rPr>
                <a:t>(</a:t>
              </a:r>
              <a:r>
                <a:rPr lang="en-US" sz="1300" b="0" i="0">
                  <a:latin typeface="Cambria Math" panose="02040503050406030204" pitchFamily="18" charset="0"/>
                </a:rPr>
                <a:t>〖</a:t>
              </a:r>
              <a:r>
                <a:rPr lang="en-US" sz="1300" b="0" i="0">
                  <a:latin typeface="Cambria Math" charset="0"/>
                </a:rPr>
                <a:t>(𝑤</a:t>
              </a:r>
              <a:r>
                <a:rPr lang="en-US" sz="1300" b="0" i="0">
                  <a:latin typeface="Cambria Math" panose="02040503050406030204" pitchFamily="18" charset="0"/>
                </a:rPr>
                <a:t>〗_</a:t>
              </a:r>
              <a:r>
                <a:rPr lang="en-US" sz="1300" b="0" i="0">
                  <a:latin typeface="Cambria Math" charset="0"/>
                </a:rPr>
                <a:t>𝑎𝑖𝑟∗𝛽)∗𝑆𝑖𝑛𝝰</a:t>
              </a:r>
              <a:r>
                <a:rPr lang="bg-BG" sz="1300" b="0" i="0">
                  <a:latin typeface="Cambria Math" panose="02040503050406030204" pitchFamily="18" charset="0"/>
                </a:rPr>
                <a:t>)/</a:t>
              </a:r>
              <a:r>
                <a:rPr lang="is-IS" sz="1300" b="0" i="0">
                  <a:latin typeface="Cambria Math" panose="02040503050406030204" pitchFamily="18" charset="0"/>
                </a:rPr>
                <a:t>√(</a:t>
              </a:r>
              <a:r>
                <a:rPr lang="en-US" sz="1300" b="0" i="0">
                  <a:latin typeface="Cambria Math" charset="0"/>
                </a:rPr>
                <a:t> </a:t>
              </a:r>
              <a:r>
                <a:rPr lang="en-US" sz="1300" b="0" i="0">
                  <a:latin typeface="Cambria Math" panose="02040503050406030204" pitchFamily="18" charset="0"/>
                </a:rPr>
                <a:t>&amp;</a:t>
              </a:r>
              <a:r>
                <a:rPr lang="en-US" sz="1300" b="0" i="0">
                  <a:latin typeface="Cambria Math" charset="0"/>
                </a:rPr>
                <a:t>1+𝜇</a:t>
              </a:r>
              <a:r>
                <a:rPr lang="en-US" sz="1300" b="0" i="0">
                  <a:latin typeface="Cambria Math" panose="02040503050406030204" pitchFamily="18" charset="0"/>
                </a:rPr>
                <a:t>^</a:t>
              </a:r>
              <a:r>
                <a:rPr lang="en-US" sz="1300" b="0" i="0">
                  <a:latin typeface="Cambria Math" charset="0"/>
                </a:rPr>
                <a:t>2</a:t>
              </a:r>
              <a:r>
                <a:rPr lang="en-US" sz="1300" b="0" i="0">
                  <a:latin typeface="Cambria Math" panose="02040503050406030204" pitchFamily="18" charset="0"/>
                </a:rPr>
                <a:t> </a:t>
              </a:r>
              <a:r>
                <a:rPr lang="is-IS" sz="1300" b="0" i="0">
                  <a:latin typeface="Cambria Math" panose="02040503050406030204" pitchFamily="18" charset="0"/>
                </a:rPr>
                <a:t>)</a:t>
              </a:r>
              <a:endParaRPr lang="en-US" sz="1300"/>
            </a:p>
          </xdr:txBody>
        </xdr:sp>
      </mc:Fallback>
    </mc:AlternateContent>
    <xdr:clientData/>
  </xdr:oneCellAnchor>
  <xdr:oneCellAnchor>
    <xdr:from>
      <xdr:col>8</xdr:col>
      <xdr:colOff>0</xdr:colOff>
      <xdr:row>6</xdr:row>
      <xdr:rowOff>21168</xdr:rowOff>
    </xdr:from>
    <xdr:ext cx="1948902" cy="612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8784167" y="1905001"/>
              <a:ext cx="1948902" cy="612100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charset="0"/>
                          </a:rPr>
                          <m:t>𝑭</m:t>
                        </m:r>
                      </m:e>
                      <m:sub>
                        <m:r>
                          <a:rPr lang="en-US" sz="1200" b="1" i="1">
                            <a:latin typeface="Cambria Math" charset="0"/>
                          </a:rPr>
                          <m:t>𝒉𝒆𝒍</m:t>
                        </m:r>
                      </m:sub>
                    </m:sSub>
                    <m:r>
                      <a:rPr lang="el-GR" sz="1200" i="1">
                        <a:latin typeface="Cambria Math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l-GR" sz="12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e>
                    </m:rad>
                    <m:r>
                      <a:rPr lang="en-US" sz="1200" b="0" i="1">
                        <a:latin typeface="Cambria Math" charset="0"/>
                      </a:rPr>
                      <m:t>  ∗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bg-BG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4</m:t>
                            </m:r>
                            <m:r>
                              <a:rPr lang="en-US" sz="1200" b="0" i="1">
                                <a:latin typeface="Cambria Math" charset="0"/>
                              </a:rPr>
                              <m:t>𝐸𝐼</m:t>
                            </m:r>
                            <m:r>
                              <a:rPr lang="en-US" sz="1200" b="0" i="1">
                                <a:latin typeface="Cambria Math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charset="0"/>
                                  </a:rPr>
                                  <m:t>𝑐𝑓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𝑟</m:t>
                            </m:r>
                          </m:den>
                        </m:f>
                      </m:e>
                    </m:rad>
                    <m:r>
                      <a:rPr lang="en-US" sz="1200" b="0" i="1">
                        <a:latin typeface="Cambria Math" charset="0"/>
                      </a:rPr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8784167" y="1905001"/>
              <a:ext cx="1948902" cy="612100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b="1" i="0">
                  <a:latin typeface="Cambria Math" charset="0"/>
                </a:rPr>
                <a:t>𝑭</a:t>
              </a:r>
              <a:r>
                <a:rPr lang="en-US" sz="1200" b="1" i="0">
                  <a:latin typeface="Cambria Math" panose="02040503050406030204" pitchFamily="18" charset="0"/>
                </a:rPr>
                <a:t>_</a:t>
              </a:r>
              <a:r>
                <a:rPr lang="en-US" sz="1200" b="1" i="0">
                  <a:latin typeface="Cambria Math" charset="0"/>
                </a:rPr>
                <a:t>𝒉𝒆𝒍</a:t>
              </a:r>
              <a:r>
                <a:rPr lang="el-GR" sz="1200" i="0">
                  <a:latin typeface="Cambria Math" charset="0"/>
                </a:rPr>
                <a:t>=</a:t>
              </a:r>
              <a:r>
                <a:rPr lang="el-GR" sz="1200" i="0">
                  <a:latin typeface="Cambria Math" panose="02040503050406030204" pitchFamily="18" charset="0"/>
                </a:rPr>
                <a:t>√</a:t>
              </a:r>
              <a:r>
                <a:rPr lang="en-US" sz="1200" b="0" i="0">
                  <a:latin typeface="Cambria Math" charset="0"/>
                </a:rPr>
                <a:t>2   ∗</a:t>
              </a:r>
              <a:r>
                <a:rPr lang="en-US" sz="1200" b="0" i="0">
                  <a:latin typeface="Cambria Math" panose="02040503050406030204" pitchFamily="18" charset="0"/>
                </a:rPr>
                <a:t>√(</a:t>
              </a:r>
              <a:r>
                <a:rPr lang="bg-BG" sz="1200" b="0" i="0"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latin typeface="Cambria Math" charset="0"/>
                </a:rPr>
                <a:t>4𝐸𝐼∗𝑤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charset="0"/>
                </a:rPr>
                <a:t>𝑐𝑓</a:t>
              </a:r>
              <a:r>
                <a:rPr lang="bg-BG" sz="1200" b="0" i="0">
                  <a:latin typeface="Cambria Math" panose="02040503050406030204" pitchFamily="18" charset="0"/>
                </a:rPr>
                <a:t>)/</a:t>
              </a:r>
              <a:r>
                <a:rPr lang="en-US" sz="1200" b="0" i="0">
                  <a:latin typeface="Cambria Math" charset="0"/>
                </a:rPr>
                <a:t>𝑟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en-US" sz="1200" b="0" i="0">
                  <a:latin typeface="Cambria Math" charset="0"/>
                </a:rPr>
                <a:t>  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12" zoomScale="80" zoomScaleNormal="80" zoomScalePageLayoutView="150" workbookViewId="0">
      <selection activeCell="G30" sqref="G30"/>
    </sheetView>
  </sheetViews>
  <sheetFormatPr defaultColWidth="11" defaultRowHeight="15.75" x14ac:dyDescent="0.25"/>
  <cols>
    <col min="1" max="1" width="22.625" customWidth="1"/>
    <col min="2" max="2" width="11.375" bestFit="1" customWidth="1"/>
    <col min="4" max="4" width="12.5" customWidth="1"/>
    <col min="6" max="6" width="29.5" customWidth="1"/>
    <col min="7" max="7" width="30" customWidth="1"/>
  </cols>
  <sheetData>
    <row r="1" spans="1:7" ht="15.95" customHeight="1" x14ac:dyDescent="0.5">
      <c r="A1" s="20"/>
      <c r="B1" s="18"/>
      <c r="C1" s="18"/>
      <c r="D1" s="18"/>
      <c r="E1" s="35" t="s">
        <v>49</v>
      </c>
      <c r="F1" s="36"/>
      <c r="G1" s="18"/>
    </row>
    <row r="2" spans="1:7" ht="17.25" customHeight="1" x14ac:dyDescent="0.25">
      <c r="A2" s="18"/>
      <c r="B2" s="18"/>
      <c r="C2" s="18"/>
      <c r="D2" s="18"/>
      <c r="E2" s="37"/>
      <c r="F2" s="38"/>
      <c r="G2" s="18"/>
    </row>
    <row r="3" spans="1:7" x14ac:dyDescent="0.25">
      <c r="D3" s="19"/>
      <c r="E3" s="39"/>
      <c r="F3" s="40"/>
      <c r="G3" s="19"/>
    </row>
    <row r="4" spans="1:7" ht="16.5" thickBot="1" x14ac:dyDescent="0.3"/>
    <row r="5" spans="1:7" ht="32.1" customHeight="1" thickBot="1" x14ac:dyDescent="0.3">
      <c r="A5" s="44" t="s">
        <v>5</v>
      </c>
      <c r="B5" s="45"/>
      <c r="D5" s="48" t="s">
        <v>31</v>
      </c>
      <c r="E5" s="49"/>
      <c r="F5" s="49"/>
      <c r="G5" s="50"/>
    </row>
    <row r="6" spans="1:7" ht="53.1" customHeight="1" thickBot="1" x14ac:dyDescent="0.3">
      <c r="A6" s="46"/>
      <c r="B6" s="47"/>
      <c r="D6" s="21" t="s">
        <v>29</v>
      </c>
      <c r="E6" s="21" t="s">
        <v>32</v>
      </c>
      <c r="F6" s="21" t="s">
        <v>21</v>
      </c>
      <c r="G6" s="21" t="s">
        <v>22</v>
      </c>
    </row>
    <row r="7" spans="1:7" ht="16.5" thickBot="1" x14ac:dyDescent="0.3">
      <c r="A7" s="42" t="s">
        <v>9</v>
      </c>
      <c r="B7" s="43"/>
      <c r="D7" s="51" t="s">
        <v>30</v>
      </c>
      <c r="E7" s="52" t="s">
        <v>33</v>
      </c>
      <c r="F7" s="11"/>
      <c r="G7" s="11"/>
    </row>
    <row r="8" spans="1:7" ht="16.5" thickBot="1" x14ac:dyDescent="0.3">
      <c r="A8" s="22" t="s">
        <v>0</v>
      </c>
      <c r="B8" s="3">
        <v>9.625</v>
      </c>
      <c r="D8" s="51"/>
      <c r="E8" s="51"/>
      <c r="F8" s="11"/>
      <c r="G8" s="11"/>
    </row>
    <row r="9" spans="1:7" ht="16.5" thickBot="1" x14ac:dyDescent="0.3">
      <c r="A9" s="22" t="s">
        <v>1</v>
      </c>
      <c r="B9" s="3">
        <v>5</v>
      </c>
      <c r="D9" s="51"/>
      <c r="E9" s="51"/>
      <c r="F9" s="11"/>
      <c r="G9" s="11"/>
    </row>
    <row r="10" spans="1:7" ht="16.5" thickBot="1" x14ac:dyDescent="0.3">
      <c r="A10" s="22" t="s">
        <v>2</v>
      </c>
      <c r="B10" s="3">
        <v>4</v>
      </c>
      <c r="D10" s="14">
        <v>0</v>
      </c>
      <c r="E10" s="5">
        <f t="shared" ref="E10:E15" si="0">D10*$B$29</f>
        <v>0</v>
      </c>
      <c r="F10" s="41">
        <f>2*(2^0.5)*((B18*B12)^0.5)*((B26*SIN(B14))^0.5)*((1/B11)^0.5)</f>
        <v>271219.00642105739</v>
      </c>
      <c r="G10" s="13">
        <f t="shared" ref="G10:G15" si="1">ABS($F$10)*(1-(E10/SQRT(0.5*$B$18*$B$12*ABS($F$10))))*(-1)</f>
        <v>-271219.00642105739</v>
      </c>
    </row>
    <row r="11" spans="1:7" ht="16.5" thickBot="1" x14ac:dyDescent="0.3">
      <c r="A11" s="22" t="s">
        <v>10</v>
      </c>
      <c r="B11" s="9">
        <f>0.5*(B8-B9)*0.0254</f>
        <v>5.8737499999999998E-2</v>
      </c>
      <c r="D11" s="14">
        <v>0.1</v>
      </c>
      <c r="E11" s="5">
        <f t="shared" si="0"/>
        <v>1000</v>
      </c>
      <c r="F11" s="41"/>
      <c r="G11" s="13">
        <f t="shared" si="1"/>
        <v>-270633.6776859755</v>
      </c>
    </row>
    <row r="12" spans="1:7" ht="16.5" thickBot="1" x14ac:dyDescent="0.3">
      <c r="A12" s="22" t="s">
        <v>13</v>
      </c>
      <c r="B12" s="3">
        <f>(PI()/64)*(B9^4 - B10^4)*(0.0254^4)</f>
        <v>7.539301848260366E-6</v>
      </c>
      <c r="D12" s="14">
        <v>0.2</v>
      </c>
      <c r="E12" s="5">
        <f t="shared" si="0"/>
        <v>2000</v>
      </c>
      <c r="F12" s="41"/>
      <c r="G12" s="13">
        <f t="shared" si="1"/>
        <v>-270048.34895089362</v>
      </c>
    </row>
    <row r="13" spans="1:7" ht="16.5" thickBot="1" x14ac:dyDescent="0.3">
      <c r="A13" s="22" t="s">
        <v>11</v>
      </c>
      <c r="B13" s="3">
        <v>75</v>
      </c>
      <c r="D13" s="14">
        <v>0.3</v>
      </c>
      <c r="E13" s="5">
        <f t="shared" si="0"/>
        <v>3000</v>
      </c>
      <c r="F13" s="41"/>
      <c r="G13" s="13">
        <f t="shared" si="1"/>
        <v>-269463.02021581173</v>
      </c>
    </row>
    <row r="14" spans="1:7" ht="16.5" thickBot="1" x14ac:dyDescent="0.3">
      <c r="A14" s="23" t="s">
        <v>12</v>
      </c>
      <c r="B14" s="10">
        <f>75*(PI()/180)</f>
        <v>1.3089969389957472</v>
      </c>
      <c r="D14" s="14">
        <v>0.4</v>
      </c>
      <c r="E14" s="5">
        <f t="shared" si="0"/>
        <v>4000</v>
      </c>
      <c r="F14" s="41"/>
      <c r="G14" s="13">
        <f t="shared" si="1"/>
        <v>-268877.69148072985</v>
      </c>
    </row>
    <row r="15" spans="1:7" ht="16.5" thickBot="1" x14ac:dyDescent="0.3">
      <c r="A15" s="2"/>
      <c r="B15" s="3"/>
      <c r="D15" s="14">
        <v>0.5</v>
      </c>
      <c r="E15" s="5">
        <f t="shared" si="0"/>
        <v>5000</v>
      </c>
      <c r="F15" s="41"/>
      <c r="G15" s="13">
        <f t="shared" si="1"/>
        <v>-268292.36274564796</v>
      </c>
    </row>
    <row r="16" spans="1:7" ht="16.5" thickBot="1" x14ac:dyDescent="0.3">
      <c r="A16" s="2"/>
      <c r="B16" s="3"/>
    </row>
    <row r="17" spans="1:2" x14ac:dyDescent="0.25">
      <c r="A17" s="42" t="s">
        <v>14</v>
      </c>
      <c r="B17" s="43"/>
    </row>
    <row r="18" spans="1:2" x14ac:dyDescent="0.25">
      <c r="A18" s="22" t="s">
        <v>3</v>
      </c>
      <c r="B18" s="3">
        <f>2.1*10^11</f>
        <v>210000000000</v>
      </c>
    </row>
    <row r="19" spans="1:2" x14ac:dyDescent="0.25">
      <c r="A19" s="22" t="s">
        <v>4</v>
      </c>
      <c r="B19" s="3">
        <v>7.85</v>
      </c>
    </row>
    <row r="20" spans="1:2" x14ac:dyDescent="0.25">
      <c r="A20" s="22" t="s">
        <v>27</v>
      </c>
      <c r="B20" s="3">
        <v>1.03</v>
      </c>
    </row>
    <row r="21" spans="1:2" x14ac:dyDescent="0.25">
      <c r="A21" s="22" t="s">
        <v>28</v>
      </c>
      <c r="B21" s="9">
        <f>1-($B$20/$B$19)</f>
        <v>0.86878980891719748</v>
      </c>
    </row>
    <row r="22" spans="1:2" ht="16.5" thickBot="1" x14ac:dyDescent="0.3">
      <c r="A22" s="23" t="s">
        <v>25</v>
      </c>
      <c r="B22" s="1">
        <v>0</v>
      </c>
    </row>
    <row r="23" spans="1:2" ht="16.5" thickBot="1" x14ac:dyDescent="0.3">
      <c r="A23" s="2"/>
      <c r="B23" s="3"/>
    </row>
    <row r="24" spans="1:2" x14ac:dyDescent="0.25">
      <c r="A24" s="42" t="s">
        <v>24</v>
      </c>
      <c r="B24" s="43"/>
    </row>
    <row r="25" spans="1:2" ht="31.5" x14ac:dyDescent="0.25">
      <c r="A25" s="24" t="s">
        <v>17</v>
      </c>
      <c r="B25" s="3">
        <v>36</v>
      </c>
    </row>
    <row r="26" spans="1:2" ht="32.25" thickBot="1" x14ac:dyDescent="0.3">
      <c r="A26" s="25" t="s">
        <v>18</v>
      </c>
      <c r="B26" s="1">
        <f>B25*9.81</f>
        <v>353.16</v>
      </c>
    </row>
    <row r="27" spans="1:2" ht="16.5" thickBot="1" x14ac:dyDescent="0.3">
      <c r="A27" s="2"/>
      <c r="B27" s="3"/>
    </row>
    <row r="28" spans="1:2" x14ac:dyDescent="0.25">
      <c r="A28" s="42" t="s">
        <v>15</v>
      </c>
      <c r="B28" s="43"/>
    </row>
    <row r="29" spans="1:2" x14ac:dyDescent="0.25">
      <c r="A29" s="22" t="s">
        <v>7</v>
      </c>
      <c r="B29" s="3">
        <v>10000</v>
      </c>
    </row>
    <row r="30" spans="1:2" x14ac:dyDescent="0.25">
      <c r="A30" s="22" t="s">
        <v>6</v>
      </c>
      <c r="B30" s="4">
        <v>0</v>
      </c>
    </row>
    <row r="31" spans="1:2" ht="16.5" thickBot="1" x14ac:dyDescent="0.3">
      <c r="A31" s="23" t="s">
        <v>8</v>
      </c>
      <c r="B31" s="1">
        <f>B29*B30</f>
        <v>0</v>
      </c>
    </row>
  </sheetData>
  <mergeCells count="10">
    <mergeCell ref="E1:F3"/>
    <mergeCell ref="F10:F15"/>
    <mergeCell ref="A24:B24"/>
    <mergeCell ref="A28:B28"/>
    <mergeCell ref="A5:B6"/>
    <mergeCell ref="A17:B17"/>
    <mergeCell ref="A7:B7"/>
    <mergeCell ref="D5:G5"/>
    <mergeCell ref="D7:D9"/>
    <mergeCell ref="E7:E9"/>
  </mergeCells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opLeftCell="A12" zoomScale="90" zoomScaleNormal="90" zoomScalePageLayoutView="150" workbookViewId="0">
      <selection activeCell="K35" sqref="K35"/>
    </sheetView>
  </sheetViews>
  <sheetFormatPr defaultColWidth="11" defaultRowHeight="15.75" x14ac:dyDescent="0.25"/>
  <cols>
    <col min="1" max="1" width="22.625" customWidth="1"/>
    <col min="2" max="2" width="11.375" bestFit="1" customWidth="1"/>
    <col min="4" max="4" width="7" customWidth="1"/>
    <col min="7" max="7" width="29" customWidth="1"/>
  </cols>
  <sheetData>
    <row r="1" spans="1:7" ht="15.95" customHeight="1" x14ac:dyDescent="0.5">
      <c r="A1" s="27"/>
      <c r="B1" s="28"/>
      <c r="C1" s="28"/>
      <c r="D1" s="28"/>
      <c r="E1" s="28"/>
      <c r="F1" s="28"/>
      <c r="G1" s="28"/>
    </row>
    <row r="2" spans="1:7" ht="15.75" customHeight="1" x14ac:dyDescent="0.25">
      <c r="A2" s="28"/>
      <c r="B2" s="28"/>
      <c r="C2" s="28"/>
      <c r="D2" s="28"/>
      <c r="E2" s="28"/>
      <c r="F2" s="28"/>
      <c r="G2" s="28"/>
    </row>
    <row r="4" spans="1:7" ht="16.5" thickBot="1" x14ac:dyDescent="0.3"/>
    <row r="5" spans="1:7" ht="32.1" customHeight="1" thickBot="1" x14ac:dyDescent="0.3">
      <c r="A5" s="44" t="s">
        <v>5</v>
      </c>
      <c r="B5" s="45"/>
      <c r="D5" s="48" t="s">
        <v>26</v>
      </c>
      <c r="E5" s="49"/>
      <c r="F5" s="49"/>
      <c r="G5" s="50"/>
    </row>
    <row r="6" spans="1:7" ht="53.1" customHeight="1" thickBot="1" x14ac:dyDescent="0.3">
      <c r="A6" s="46"/>
      <c r="B6" s="47"/>
      <c r="D6" s="32" t="s">
        <v>19</v>
      </c>
      <c r="E6" s="33" t="s">
        <v>16</v>
      </c>
      <c r="F6" s="34" t="s">
        <v>50</v>
      </c>
      <c r="G6" s="33" t="s">
        <v>21</v>
      </c>
    </row>
    <row r="7" spans="1:7" x14ac:dyDescent="0.25">
      <c r="A7" s="42" t="s">
        <v>9</v>
      </c>
      <c r="B7" s="43"/>
      <c r="D7" s="53" t="s">
        <v>23</v>
      </c>
      <c r="E7" s="26"/>
      <c r="F7" s="54" t="s">
        <v>51</v>
      </c>
      <c r="G7" s="26"/>
    </row>
    <row r="8" spans="1:7" x14ac:dyDescent="0.25">
      <c r="A8" s="22" t="s">
        <v>0</v>
      </c>
      <c r="B8" s="3">
        <v>9.625</v>
      </c>
      <c r="D8" s="53"/>
      <c r="E8" s="26"/>
      <c r="F8" s="55"/>
      <c r="G8" s="26"/>
    </row>
    <row r="9" spans="1:7" ht="16.5" thickBot="1" x14ac:dyDescent="0.3">
      <c r="A9" s="22" t="s">
        <v>1</v>
      </c>
      <c r="B9" s="3">
        <v>5</v>
      </c>
      <c r="D9" s="53"/>
      <c r="E9" s="26"/>
      <c r="F9" s="56"/>
      <c r="G9" s="26"/>
    </row>
    <row r="10" spans="1:7" ht="16.5" thickBot="1" x14ac:dyDescent="0.3">
      <c r="A10" s="22" t="s">
        <v>2</v>
      </c>
      <c r="B10" s="3">
        <v>4</v>
      </c>
      <c r="D10" s="7">
        <v>1.03</v>
      </c>
      <c r="E10" s="8">
        <f>1-(D10/$B$19)</f>
        <v>0.86878980891719748</v>
      </c>
      <c r="F10" s="8">
        <f>E10*B24</f>
        <v>306.82180891719747</v>
      </c>
      <c r="G10" s="12">
        <f>2*(2^0.5)*((B18*B12)^0.5)*((F10*SIN(B14))^0.5)*(1/B11)^0.5</f>
        <v>252800.23865390616</v>
      </c>
    </row>
    <row r="11" spans="1:7" ht="16.5" thickBot="1" x14ac:dyDescent="0.3">
      <c r="A11" s="22" t="s">
        <v>10</v>
      </c>
      <c r="B11" s="3">
        <f>0.5*(B8-B9)*0.0254</f>
        <v>5.8737499999999998E-2</v>
      </c>
      <c r="D11" s="7">
        <v>1.25</v>
      </c>
      <c r="E11" s="8">
        <f>1-(D11/$B$19)</f>
        <v>0.84076433121019112</v>
      </c>
      <c r="F11" s="8">
        <f>E11*B24</f>
        <v>296.9243312101911</v>
      </c>
      <c r="G11" s="12">
        <f>2*(2^0.5)*((B18*B12)^0.5)*((F11*SIN(B14))^0.5)*(1/B11)^0.5</f>
        <v>248689.39170237113</v>
      </c>
    </row>
    <row r="12" spans="1:7" ht="16.5" thickBot="1" x14ac:dyDescent="0.3">
      <c r="A12" s="22" t="s">
        <v>13</v>
      </c>
      <c r="B12" s="3">
        <f>(PI()/64)*(B9^4 - B10^4)*(0.0254^4)</f>
        <v>7.539301848260366E-6</v>
      </c>
      <c r="D12" s="7">
        <v>1.5</v>
      </c>
      <c r="E12" s="8">
        <f>1-(D12/$B$19)</f>
        <v>0.80891719745222934</v>
      </c>
      <c r="F12" s="8">
        <f>E12*B24</f>
        <v>285.67719745222934</v>
      </c>
      <c r="G12" s="12">
        <f>2*(2^0.5)*((B18*B12)^0.5)*((F12*SIN(B14))^0.5)*(1/B11)^0.5</f>
        <v>243933.89753281389</v>
      </c>
    </row>
    <row r="13" spans="1:7" ht="16.5" thickBot="1" x14ac:dyDescent="0.3">
      <c r="A13" s="22" t="s">
        <v>11</v>
      </c>
      <c r="B13" s="3">
        <v>75</v>
      </c>
      <c r="D13" s="7">
        <v>1.7</v>
      </c>
      <c r="E13" s="8">
        <f>1-(D13/$B$19)</f>
        <v>0.78343949044585992</v>
      </c>
      <c r="F13" s="8">
        <f>E13*B24</f>
        <v>276.67949044585993</v>
      </c>
      <c r="G13" s="12">
        <f>2*(2^0.5)*((B18*B12)^0.5)*((F13*SIN(B14))^0.5)*(1/B11)^0.5</f>
        <v>240061.68503481045</v>
      </c>
    </row>
    <row r="14" spans="1:7" ht="16.5" thickBot="1" x14ac:dyDescent="0.3">
      <c r="A14" s="23" t="s">
        <v>12</v>
      </c>
      <c r="B14" s="1">
        <f>75*(PI()/180)</f>
        <v>1.3089969389957472</v>
      </c>
    </row>
    <row r="15" spans="1:7" x14ac:dyDescent="0.25">
      <c r="A15" s="2"/>
      <c r="B15" s="3"/>
    </row>
    <row r="16" spans="1:7" ht="16.5" thickBot="1" x14ac:dyDescent="0.3">
      <c r="A16" s="2"/>
      <c r="B16" s="3"/>
    </row>
    <row r="17" spans="1:2" x14ac:dyDescent="0.25">
      <c r="A17" s="42" t="s">
        <v>14</v>
      </c>
      <c r="B17" s="43"/>
    </row>
    <row r="18" spans="1:2" x14ac:dyDescent="0.25">
      <c r="A18" s="22" t="s">
        <v>3</v>
      </c>
      <c r="B18" s="3">
        <f>2.1*10^11</f>
        <v>210000000000</v>
      </c>
    </row>
    <row r="19" spans="1:2" x14ac:dyDescent="0.25">
      <c r="A19" s="22" t="s">
        <v>4</v>
      </c>
      <c r="B19" s="3">
        <v>7.85</v>
      </c>
    </row>
    <row r="20" spans="1:2" ht="16.5" thickBot="1" x14ac:dyDescent="0.3">
      <c r="A20" s="23" t="s">
        <v>25</v>
      </c>
      <c r="B20" s="1">
        <v>0</v>
      </c>
    </row>
    <row r="21" spans="1:2" ht="16.5" thickBot="1" x14ac:dyDescent="0.3">
      <c r="A21" s="2"/>
      <c r="B21" s="3"/>
    </row>
    <row r="22" spans="1:2" x14ac:dyDescent="0.25">
      <c r="A22" s="42" t="s">
        <v>24</v>
      </c>
      <c r="B22" s="43"/>
    </row>
    <row r="23" spans="1:2" ht="31.5" x14ac:dyDescent="0.25">
      <c r="A23" s="24" t="s">
        <v>17</v>
      </c>
      <c r="B23" s="3">
        <v>36</v>
      </c>
    </row>
    <row r="24" spans="1:2" ht="32.25" thickBot="1" x14ac:dyDescent="0.3">
      <c r="A24" s="25" t="s">
        <v>18</v>
      </c>
      <c r="B24" s="1">
        <f>B23*9.81</f>
        <v>353.16</v>
      </c>
    </row>
    <row r="25" spans="1:2" ht="16.5" thickBot="1" x14ac:dyDescent="0.3">
      <c r="A25" s="2"/>
      <c r="B25" s="3"/>
    </row>
    <row r="26" spans="1:2" x14ac:dyDescent="0.25">
      <c r="A26" s="42" t="s">
        <v>15</v>
      </c>
      <c r="B26" s="43"/>
    </row>
    <row r="27" spans="1:2" x14ac:dyDescent="0.25">
      <c r="A27" s="22" t="s">
        <v>7</v>
      </c>
      <c r="B27" s="3">
        <v>10000</v>
      </c>
    </row>
    <row r="28" spans="1:2" x14ac:dyDescent="0.25">
      <c r="A28" s="22" t="s">
        <v>6</v>
      </c>
      <c r="B28" s="4">
        <v>0</v>
      </c>
    </row>
    <row r="29" spans="1:2" ht="16.5" thickBot="1" x14ac:dyDescent="0.3">
      <c r="A29" s="23" t="s">
        <v>8</v>
      </c>
      <c r="B29" s="1">
        <f>B27*B28</f>
        <v>0</v>
      </c>
    </row>
  </sheetData>
  <mergeCells count="8">
    <mergeCell ref="A22:B22"/>
    <mergeCell ref="A26:B26"/>
    <mergeCell ref="A5:B6"/>
    <mergeCell ref="D5:G5"/>
    <mergeCell ref="A7:B7"/>
    <mergeCell ref="D7:D9"/>
    <mergeCell ref="A17:B17"/>
    <mergeCell ref="F7:F9"/>
  </mergeCells>
  <phoneticPr fontId="5" type="noConversion"/>
  <pageMargins left="0.7" right="0.7" top="0.75" bottom="0.75" header="0.3" footer="0.3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topLeftCell="A7" zoomScale="85" zoomScaleNormal="85" zoomScalePageLayoutView="150" workbookViewId="0">
      <selection activeCell="G32" sqref="G32"/>
    </sheetView>
  </sheetViews>
  <sheetFormatPr defaultColWidth="11" defaultRowHeight="15.75" x14ac:dyDescent="0.25"/>
  <cols>
    <col min="1" max="1" width="22.625" customWidth="1"/>
    <col min="2" max="2" width="11.375" bestFit="1" customWidth="1"/>
    <col min="4" max="4" width="11.875" customWidth="1"/>
    <col min="5" max="5" width="21.875" customWidth="1"/>
    <col min="6" max="6" width="25.5" customWidth="1"/>
  </cols>
  <sheetData>
    <row r="1" spans="1:6" ht="15.95" customHeight="1" x14ac:dyDescent="0.5">
      <c r="A1" s="27"/>
      <c r="B1" s="29"/>
      <c r="C1" s="29"/>
      <c r="D1" s="29"/>
      <c r="E1" s="29"/>
      <c r="F1" s="29"/>
    </row>
    <row r="2" spans="1:6" ht="15.75" customHeight="1" x14ac:dyDescent="0.4">
      <c r="A2" s="29"/>
      <c r="B2" s="29"/>
      <c r="C2" s="29"/>
      <c r="D2" s="29"/>
      <c r="E2" s="29"/>
      <c r="F2" s="29"/>
    </row>
    <row r="4" spans="1:6" ht="16.5" thickBot="1" x14ac:dyDescent="0.3"/>
    <row r="5" spans="1:6" ht="32.1" customHeight="1" thickBot="1" x14ac:dyDescent="0.3">
      <c r="A5" s="44" t="s">
        <v>5</v>
      </c>
      <c r="B5" s="45"/>
      <c r="D5" s="48" t="s">
        <v>34</v>
      </c>
      <c r="E5" s="49"/>
      <c r="F5" s="50"/>
    </row>
    <row r="6" spans="1:6" ht="53.1" customHeight="1" thickBot="1" x14ac:dyDescent="0.3">
      <c r="A6" s="46"/>
      <c r="B6" s="47"/>
      <c r="D6" s="21" t="s">
        <v>35</v>
      </c>
      <c r="E6" s="21" t="s">
        <v>20</v>
      </c>
      <c r="F6" s="21" t="s">
        <v>21</v>
      </c>
    </row>
    <row r="7" spans="1:6" x14ac:dyDescent="0.25">
      <c r="A7" s="42" t="s">
        <v>9</v>
      </c>
      <c r="B7" s="43"/>
      <c r="D7" s="53" t="s">
        <v>36</v>
      </c>
    </row>
    <row r="8" spans="1:6" x14ac:dyDescent="0.25">
      <c r="A8" s="22" t="s">
        <v>0</v>
      </c>
      <c r="B8" s="3">
        <v>9.625</v>
      </c>
      <c r="D8" s="53"/>
    </row>
    <row r="9" spans="1:6" ht="16.5" thickBot="1" x14ac:dyDescent="0.3">
      <c r="A9" s="22" t="s">
        <v>1</v>
      </c>
      <c r="B9" s="3">
        <v>5</v>
      </c>
      <c r="D9" s="53"/>
    </row>
    <row r="10" spans="1:6" ht="16.5" thickBot="1" x14ac:dyDescent="0.3">
      <c r="A10" s="22" t="s">
        <v>2</v>
      </c>
      <c r="B10" s="3">
        <v>4</v>
      </c>
      <c r="D10" s="7">
        <v>0</v>
      </c>
      <c r="E10" s="6">
        <f t="shared" ref="E10:E17" si="0">($B$25)*(SIN($B$14))/SQRT(1+D10^2)</f>
        <v>341.1263648122474</v>
      </c>
      <c r="F10" s="12">
        <f>SQRT(8*$B$18*$B$12*E10/$B$11)*(-1)</f>
        <v>-271219.00642105745</v>
      </c>
    </row>
    <row r="11" spans="1:6" ht="16.5" thickBot="1" x14ac:dyDescent="0.3">
      <c r="A11" s="22" t="s">
        <v>10</v>
      </c>
      <c r="B11" s="3">
        <f>0.5*(B8-B9)*0.0254</f>
        <v>5.8737499999999998E-2</v>
      </c>
      <c r="D11" s="7">
        <v>0.1</v>
      </c>
      <c r="E11" s="6">
        <f t="shared" si="0"/>
        <v>339.4334195493264</v>
      </c>
      <c r="F11" s="12">
        <f t="shared" ref="F11:F17" si="1">SQRT(8*$B$18*$B$12*E11/$B$11)*(-1)</f>
        <v>-270545.16517456755</v>
      </c>
    </row>
    <row r="12" spans="1:6" ht="16.5" thickBot="1" x14ac:dyDescent="0.3">
      <c r="A12" s="22" t="s">
        <v>13</v>
      </c>
      <c r="B12" s="3">
        <f>(PI()/64)*(B9^4 - B10^4)*(0.0254^4)</f>
        <v>7.539301848260366E-6</v>
      </c>
      <c r="D12" s="7">
        <v>0.2</v>
      </c>
      <c r="E12" s="6">
        <f t="shared" si="0"/>
        <v>334.50192130358084</v>
      </c>
      <c r="F12" s="12">
        <f t="shared" si="1"/>
        <v>-268572.65090376826</v>
      </c>
    </row>
    <row r="13" spans="1:6" ht="16.5" thickBot="1" x14ac:dyDescent="0.3">
      <c r="A13" s="22" t="s">
        <v>11</v>
      </c>
      <c r="B13" s="3">
        <v>75</v>
      </c>
      <c r="D13" s="7">
        <v>0.3</v>
      </c>
      <c r="E13" s="6">
        <f t="shared" si="0"/>
        <v>326.73979879911019</v>
      </c>
      <c r="F13" s="12">
        <f t="shared" si="1"/>
        <v>-265438.24432769604</v>
      </c>
    </row>
    <row r="14" spans="1:6" ht="16.5" thickBot="1" x14ac:dyDescent="0.3">
      <c r="A14" s="23" t="s">
        <v>12</v>
      </c>
      <c r="B14" s="1">
        <f>75*(PI()/180)</f>
        <v>1.3089969389957472</v>
      </c>
      <c r="D14" s="7">
        <v>0.4</v>
      </c>
      <c r="E14" s="6">
        <f t="shared" si="0"/>
        <v>316.72787837459316</v>
      </c>
      <c r="F14" s="12">
        <f t="shared" si="1"/>
        <v>-261339.84148257543</v>
      </c>
    </row>
    <row r="15" spans="1:6" ht="16.5" thickBot="1" x14ac:dyDescent="0.3">
      <c r="A15" s="2"/>
      <c r="B15" s="3"/>
      <c r="D15" s="7">
        <v>0.5</v>
      </c>
      <c r="E15" s="6">
        <f t="shared" si="0"/>
        <v>305.11269625503098</v>
      </c>
      <c r="F15" s="12">
        <f t="shared" si="1"/>
        <v>-256503.09952489351</v>
      </c>
    </row>
    <row r="16" spans="1:6" ht="16.5" thickBot="1" x14ac:dyDescent="0.3">
      <c r="A16" s="2"/>
      <c r="B16" s="3"/>
      <c r="D16" s="7">
        <v>0.6</v>
      </c>
      <c r="E16" s="6">
        <f t="shared" si="0"/>
        <v>292.51344460053872</v>
      </c>
      <c r="F16" s="12">
        <f t="shared" si="1"/>
        <v>-251151.27864583765</v>
      </c>
    </row>
    <row r="17" spans="1:6" ht="16.5" thickBot="1" x14ac:dyDescent="0.3">
      <c r="A17" s="42" t="s">
        <v>14</v>
      </c>
      <c r="B17" s="43"/>
      <c r="D17" s="7">
        <v>0.7</v>
      </c>
      <c r="E17" s="6">
        <f t="shared" si="0"/>
        <v>279.46160698481629</v>
      </c>
      <c r="F17" s="12">
        <f t="shared" si="1"/>
        <v>-245484.20480741424</v>
      </c>
    </row>
    <row r="18" spans="1:6" x14ac:dyDescent="0.25">
      <c r="A18" s="22" t="s">
        <v>3</v>
      </c>
      <c r="B18" s="3">
        <f>2.1*10^11</f>
        <v>210000000000</v>
      </c>
    </row>
    <row r="19" spans="1:6" x14ac:dyDescent="0.25">
      <c r="A19" s="22" t="s">
        <v>4</v>
      </c>
      <c r="B19" s="3">
        <v>7.85</v>
      </c>
    </row>
    <row r="20" spans="1:6" x14ac:dyDescent="0.25">
      <c r="A20" s="22" t="s">
        <v>27</v>
      </c>
      <c r="B20" s="3">
        <v>1.03</v>
      </c>
    </row>
    <row r="21" spans="1:6" x14ac:dyDescent="0.25">
      <c r="A21" s="22" t="s">
        <v>28</v>
      </c>
      <c r="B21" s="9">
        <f>1-($B$20/$B$19)</f>
        <v>0.86878980891719748</v>
      </c>
    </row>
    <row r="22" spans="1:6" ht="16.5" thickBot="1" x14ac:dyDescent="0.3">
      <c r="A22" s="2"/>
      <c r="B22" s="9"/>
    </row>
    <row r="23" spans="1:6" x14ac:dyDescent="0.25">
      <c r="A23" s="42" t="s">
        <v>24</v>
      </c>
      <c r="B23" s="43"/>
    </row>
    <row r="24" spans="1:6" ht="31.5" x14ac:dyDescent="0.25">
      <c r="A24" s="24" t="s">
        <v>17</v>
      </c>
      <c r="B24" s="3">
        <v>36</v>
      </c>
    </row>
    <row r="25" spans="1:6" ht="32.25" thickBot="1" x14ac:dyDescent="0.3">
      <c r="A25" s="25" t="s">
        <v>18</v>
      </c>
      <c r="B25" s="1">
        <f>B24*9.81</f>
        <v>353.16</v>
      </c>
    </row>
    <row r="26" spans="1:6" ht="16.5" thickBot="1" x14ac:dyDescent="0.3">
      <c r="A26" s="2"/>
      <c r="B26" s="3"/>
    </row>
    <row r="27" spans="1:6" x14ac:dyDescent="0.25">
      <c r="A27" s="42" t="s">
        <v>15</v>
      </c>
      <c r="B27" s="43"/>
    </row>
    <row r="28" spans="1:6" x14ac:dyDescent="0.25">
      <c r="A28" s="22" t="s">
        <v>7</v>
      </c>
      <c r="B28" s="3">
        <v>10000</v>
      </c>
    </row>
    <row r="29" spans="1:6" x14ac:dyDescent="0.25">
      <c r="A29" s="22" t="s">
        <v>6</v>
      </c>
      <c r="B29" s="4">
        <v>0</v>
      </c>
    </row>
    <row r="30" spans="1:6" ht="16.5" thickBot="1" x14ac:dyDescent="0.3">
      <c r="A30" s="23" t="s">
        <v>8</v>
      </c>
      <c r="B30" s="1">
        <f>B28*B29</f>
        <v>0</v>
      </c>
    </row>
  </sheetData>
  <mergeCells count="7">
    <mergeCell ref="A23:B23"/>
    <mergeCell ref="A27:B27"/>
    <mergeCell ref="A5:B6"/>
    <mergeCell ref="D5:F5"/>
    <mergeCell ref="A7:B7"/>
    <mergeCell ref="D7:D9"/>
    <mergeCell ref="A17:B17"/>
  </mergeCells>
  <phoneticPr fontId="5" type="noConversion"/>
  <pageMargins left="0.7" right="0.7" top="0.75" bottom="0.75" header="0.3" footer="0.3"/>
  <pageSetup paperSize="9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tabSelected="1" topLeftCell="A7" zoomScale="90" zoomScaleNormal="90" zoomScalePageLayoutView="150" workbookViewId="0">
      <selection activeCell="H38" sqref="H38"/>
    </sheetView>
  </sheetViews>
  <sheetFormatPr defaultColWidth="11" defaultRowHeight="15.75" x14ac:dyDescent="0.25"/>
  <cols>
    <col min="1" max="1" width="22.625" customWidth="1"/>
    <col min="2" max="2" width="11.375" bestFit="1" customWidth="1"/>
    <col min="4" max="5" width="11.875" customWidth="1"/>
    <col min="6" max="6" width="21.875" customWidth="1"/>
    <col min="7" max="7" width="29.25" customWidth="1"/>
  </cols>
  <sheetData>
    <row r="1" spans="1:7" ht="15.95" customHeight="1" x14ac:dyDescent="0.5">
      <c r="A1" s="27"/>
      <c r="B1" s="27"/>
      <c r="C1" s="27"/>
      <c r="D1" s="27"/>
      <c r="E1" s="27"/>
      <c r="F1" s="27"/>
      <c r="G1" s="27"/>
    </row>
    <row r="2" spans="1:7" ht="15.75" customHeight="1" x14ac:dyDescent="0.5">
      <c r="A2" s="27"/>
      <c r="B2" s="27"/>
      <c r="C2" s="27"/>
      <c r="D2" s="27"/>
      <c r="E2" s="27"/>
      <c r="F2" s="27"/>
      <c r="G2" s="27"/>
    </row>
    <row r="3" spans="1:7" ht="15.75" customHeight="1" x14ac:dyDescent="0.5">
      <c r="A3" s="27"/>
      <c r="B3" s="27"/>
      <c r="C3" s="27"/>
      <c r="D3" s="27"/>
      <c r="E3" s="27"/>
      <c r="F3" s="27"/>
      <c r="G3" s="27"/>
    </row>
    <row r="4" spans="1:7" ht="16.5" thickBot="1" x14ac:dyDescent="0.3"/>
    <row r="5" spans="1:7" ht="32.1" customHeight="1" thickBot="1" x14ac:dyDescent="0.3">
      <c r="A5" s="44" t="s">
        <v>5</v>
      </c>
      <c r="B5" s="45"/>
      <c r="D5" s="48" t="s">
        <v>42</v>
      </c>
      <c r="E5" s="49"/>
      <c r="F5" s="49"/>
      <c r="G5" s="49"/>
    </row>
    <row r="6" spans="1:7" ht="53.1" customHeight="1" thickBot="1" x14ac:dyDescent="0.3">
      <c r="A6" s="46"/>
      <c r="B6" s="47"/>
      <c r="D6" s="21" t="s">
        <v>41</v>
      </c>
      <c r="E6" s="21" t="s">
        <v>39</v>
      </c>
      <c r="F6" s="21" t="s">
        <v>20</v>
      </c>
      <c r="G6" s="21" t="s">
        <v>21</v>
      </c>
    </row>
    <row r="7" spans="1:7" x14ac:dyDescent="0.25">
      <c r="A7" s="42" t="s">
        <v>9</v>
      </c>
      <c r="B7" s="43"/>
      <c r="D7" s="53" t="s">
        <v>40</v>
      </c>
      <c r="E7" s="53" t="s">
        <v>38</v>
      </c>
    </row>
    <row r="8" spans="1:7" x14ac:dyDescent="0.25">
      <c r="A8" s="22"/>
      <c r="B8" s="3"/>
      <c r="D8" s="53"/>
      <c r="E8" s="53"/>
    </row>
    <row r="9" spans="1:7" ht="16.5" thickBot="1" x14ac:dyDescent="0.3">
      <c r="A9" s="22" t="s">
        <v>1</v>
      </c>
      <c r="B9" s="3">
        <v>5</v>
      </c>
      <c r="D9" s="53"/>
      <c r="E9" s="53"/>
    </row>
    <row r="10" spans="1:7" ht="16.5" thickBot="1" x14ac:dyDescent="0.3">
      <c r="A10" s="22" t="s">
        <v>2</v>
      </c>
      <c r="B10" s="3">
        <v>4</v>
      </c>
      <c r="D10" s="16">
        <v>7</v>
      </c>
      <c r="E10" s="15">
        <f>0.5*0.0254*(D10-$B$9)</f>
        <v>2.5399999999999999E-2</v>
      </c>
      <c r="F10" s="57">
        <f>($B$25*$B$21)*(SIN($B$14))/SQRT(1+$B$22^2)</f>
        <v>296.36710930185058</v>
      </c>
      <c r="G10" s="12">
        <f>2*(2)^0.5*(B18*B12)^0.5*(B25*SIN(B14))^0.5*(1/E10)^0.5</f>
        <v>412440.20244068006</v>
      </c>
    </row>
    <row r="11" spans="1:7" ht="16.5" thickBot="1" x14ac:dyDescent="0.3">
      <c r="A11" s="22"/>
      <c r="B11" s="3"/>
      <c r="D11" s="16">
        <v>7.625</v>
      </c>
      <c r="E11" s="15">
        <f t="shared" ref="E11:E17" si="0">0.5*0.0254*(D11-$B$9)</f>
        <v>3.3337499999999999E-2</v>
      </c>
      <c r="F11" s="58"/>
      <c r="G11" s="12">
        <f>2*(2)^0.5*(B18*B12)^0.5*(B25*SIN(B14))^0.5*(1/E11)^0.5</f>
        <v>360007.32330044318</v>
      </c>
    </row>
    <row r="12" spans="1:7" ht="16.5" thickBot="1" x14ac:dyDescent="0.3">
      <c r="A12" s="22" t="s">
        <v>13</v>
      </c>
      <c r="B12" s="3">
        <f>(PI()/64)*(B9^4 - B10^4)*(0.0254^4)</f>
        <v>7.539301848260366E-6</v>
      </c>
      <c r="D12" s="16">
        <v>8.625</v>
      </c>
      <c r="E12" s="15">
        <f t="shared" si="0"/>
        <v>4.6037499999999995E-2</v>
      </c>
      <c r="F12" s="58"/>
      <c r="G12" s="12">
        <f>2*(2)^0.5*(B18*B12)^0.5*(B25*SIN(B14))^0.5*(1/E12)^0.5</f>
        <v>306352.89148013521</v>
      </c>
    </row>
    <row r="13" spans="1:7" ht="16.5" thickBot="1" x14ac:dyDescent="0.3">
      <c r="A13" s="22" t="s">
        <v>11</v>
      </c>
      <c r="B13" s="3">
        <v>75</v>
      </c>
      <c r="D13" s="16">
        <v>9.625</v>
      </c>
      <c r="E13" s="15">
        <f t="shared" si="0"/>
        <v>5.8737499999999998E-2</v>
      </c>
      <c r="F13" s="58"/>
      <c r="G13" s="12">
        <f>2*(2)^0.5*(B18*B12)^0.5*(B25*SIN(B14))^0.5*(1/E13)^0.5</f>
        <v>271219.00642105739</v>
      </c>
    </row>
    <row r="14" spans="1:7" ht="16.5" thickBot="1" x14ac:dyDescent="0.3">
      <c r="A14" s="23" t="s">
        <v>12</v>
      </c>
      <c r="B14" s="1">
        <f>75*(PI()/180)</f>
        <v>1.3089969389957472</v>
      </c>
      <c r="D14" s="16">
        <v>9.875</v>
      </c>
      <c r="E14" s="15">
        <f t="shared" si="0"/>
        <v>6.1912499999999995E-2</v>
      </c>
      <c r="F14" s="58"/>
      <c r="G14" s="12">
        <f>2*(2)^0.5*(B18*B12)^0.5*(B25*SIN(B14))^0.5*(1/E14)^0.5</f>
        <v>264173.15268728998</v>
      </c>
    </row>
    <row r="15" spans="1:7" ht="16.5" thickBot="1" x14ac:dyDescent="0.3">
      <c r="A15" s="2"/>
      <c r="B15" s="3"/>
      <c r="D15" s="16">
        <f>43/4</f>
        <v>10.75</v>
      </c>
      <c r="E15" s="15">
        <f t="shared" si="0"/>
        <v>7.3024999999999993E-2</v>
      </c>
      <c r="F15" s="58"/>
      <c r="G15" s="12">
        <f>2*(2)^0.5*(B18*B12)^0.5*(B25*SIN(B14))^0.5*(1/E15)^0.5</f>
        <v>243243.96097910259</v>
      </c>
    </row>
    <row r="16" spans="1:7" ht="16.5" thickBot="1" x14ac:dyDescent="0.3">
      <c r="A16" s="2"/>
      <c r="B16" s="3"/>
      <c r="D16" s="16">
        <v>11.75</v>
      </c>
      <c r="E16" s="15">
        <f t="shared" si="0"/>
        <v>8.5724999999999996E-2</v>
      </c>
      <c r="F16" s="58"/>
      <c r="G16" s="12">
        <f>2*(2)^0.5*(B18*B12)^0.5*(B25*SIN(B14))^0.5*(1/E16)^0.5</f>
        <v>224504.01008663629</v>
      </c>
    </row>
    <row r="17" spans="1:7" ht="16.5" thickBot="1" x14ac:dyDescent="0.3">
      <c r="A17" s="42" t="s">
        <v>14</v>
      </c>
      <c r="B17" s="43"/>
      <c r="D17" s="16">
        <v>13.375</v>
      </c>
      <c r="E17" s="15">
        <f t="shared" si="0"/>
        <v>0.1063625</v>
      </c>
      <c r="F17" s="59"/>
      <c r="G17" s="12">
        <f>2*(2)^0.5*(B18*B12)^0.5*(B25*SIN(B14))^0.5*(1/E17)^0.5</f>
        <v>201550.3614495197</v>
      </c>
    </row>
    <row r="18" spans="1:7" x14ac:dyDescent="0.25">
      <c r="A18" s="22" t="s">
        <v>3</v>
      </c>
      <c r="B18" s="3">
        <f>2.1*10^11</f>
        <v>210000000000</v>
      </c>
    </row>
    <row r="19" spans="1:7" x14ac:dyDescent="0.25">
      <c r="A19" s="22" t="s">
        <v>4</v>
      </c>
      <c r="B19" s="3">
        <v>7.85</v>
      </c>
    </row>
    <row r="20" spans="1:7" x14ac:dyDescent="0.25">
      <c r="A20" s="22" t="s">
        <v>27</v>
      </c>
      <c r="B20" s="3">
        <v>1.03</v>
      </c>
    </row>
    <row r="21" spans="1:7" x14ac:dyDescent="0.25">
      <c r="A21" s="22" t="s">
        <v>28</v>
      </c>
      <c r="B21" s="9">
        <f>1-($B$20/$B$19)</f>
        <v>0.86878980891719748</v>
      </c>
    </row>
    <row r="22" spans="1:7" ht="16.5" thickBot="1" x14ac:dyDescent="0.3">
      <c r="A22" s="22" t="s">
        <v>37</v>
      </c>
      <c r="B22" s="9">
        <v>0</v>
      </c>
    </row>
    <row r="23" spans="1:7" x14ac:dyDescent="0.25">
      <c r="A23" s="42" t="s">
        <v>24</v>
      </c>
      <c r="B23" s="43"/>
    </row>
    <row r="24" spans="1:7" ht="31.5" x14ac:dyDescent="0.25">
      <c r="A24" s="24" t="s">
        <v>17</v>
      </c>
      <c r="B24" s="3">
        <v>36</v>
      </c>
    </row>
    <row r="25" spans="1:7" ht="32.25" thickBot="1" x14ac:dyDescent="0.3">
      <c r="A25" s="25" t="s">
        <v>18</v>
      </c>
      <c r="B25" s="1">
        <f>B24*9.81</f>
        <v>353.16</v>
      </c>
    </row>
    <row r="26" spans="1:7" ht="16.5" thickBot="1" x14ac:dyDescent="0.3">
      <c r="A26" s="2"/>
      <c r="B26" s="3"/>
    </row>
    <row r="27" spans="1:7" x14ac:dyDescent="0.25">
      <c r="A27" s="42" t="s">
        <v>15</v>
      </c>
      <c r="B27" s="43"/>
    </row>
    <row r="28" spans="1:7" x14ac:dyDescent="0.25">
      <c r="A28" s="22" t="s">
        <v>7</v>
      </c>
      <c r="B28" s="3">
        <v>10000</v>
      </c>
    </row>
    <row r="29" spans="1:7" x14ac:dyDescent="0.25">
      <c r="A29" s="22" t="s">
        <v>6</v>
      </c>
      <c r="B29" s="4">
        <v>0</v>
      </c>
    </row>
    <row r="30" spans="1:7" ht="16.5" thickBot="1" x14ac:dyDescent="0.3">
      <c r="A30" s="23" t="s">
        <v>8</v>
      </c>
      <c r="B30" s="1">
        <f>B28*B29</f>
        <v>0</v>
      </c>
    </row>
  </sheetData>
  <mergeCells count="9">
    <mergeCell ref="A23:B23"/>
    <mergeCell ref="A27:B27"/>
    <mergeCell ref="E7:E9"/>
    <mergeCell ref="F10:F17"/>
    <mergeCell ref="A5:B6"/>
    <mergeCell ref="D5:G5"/>
    <mergeCell ref="A7:B7"/>
    <mergeCell ref="D7:D9"/>
    <mergeCell ref="A17:B17"/>
  </mergeCells>
  <phoneticPr fontId="5" type="noConversion"/>
  <pageMargins left="0.7" right="0.7" top="0.75" bottom="0.75" header="0.3" footer="0.3"/>
  <pageSetup paperSize="9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topLeftCell="B3" zoomScale="90" zoomScaleNormal="90" zoomScalePageLayoutView="150" workbookViewId="0">
      <selection activeCell="I16" sqref="I16"/>
    </sheetView>
  </sheetViews>
  <sheetFormatPr defaultColWidth="11" defaultRowHeight="15.75" x14ac:dyDescent="0.25"/>
  <cols>
    <col min="1" max="1" width="22.625" customWidth="1"/>
    <col min="2" max="2" width="11.375" bestFit="1" customWidth="1"/>
    <col min="4" max="6" width="11.875" customWidth="1"/>
    <col min="7" max="7" width="12.5" customWidth="1"/>
    <col min="8" max="8" width="21.875" customWidth="1"/>
    <col min="9" max="9" width="25.5" customWidth="1"/>
  </cols>
  <sheetData>
    <row r="1" spans="1:9" ht="15.95" customHeight="1" x14ac:dyDescent="0.5">
      <c r="A1" s="27"/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4" spans="1:9" ht="16.5" thickBot="1" x14ac:dyDescent="0.3"/>
    <row r="5" spans="1:9" ht="32.1" customHeight="1" thickBot="1" x14ac:dyDescent="0.3">
      <c r="A5" s="44" t="s">
        <v>5</v>
      </c>
      <c r="B5" s="45"/>
      <c r="D5" s="63" t="s">
        <v>48</v>
      </c>
      <c r="E5" s="64"/>
      <c r="F5" s="64"/>
      <c r="G5" s="64"/>
      <c r="H5" s="64"/>
      <c r="I5" s="64"/>
    </row>
    <row r="6" spans="1:9" ht="53.1" customHeight="1" thickBot="1" x14ac:dyDescent="0.3">
      <c r="A6" s="46"/>
      <c r="B6" s="47"/>
      <c r="D6" s="21" t="s">
        <v>44</v>
      </c>
      <c r="E6" s="21" t="s">
        <v>45</v>
      </c>
      <c r="F6" s="30" t="s">
        <v>39</v>
      </c>
      <c r="G6" s="31" t="s">
        <v>46</v>
      </c>
      <c r="H6" s="21" t="s">
        <v>20</v>
      </c>
      <c r="I6" s="21" t="s">
        <v>21</v>
      </c>
    </row>
    <row r="7" spans="1:9" x14ac:dyDescent="0.25">
      <c r="A7" s="42" t="s">
        <v>9</v>
      </c>
      <c r="B7" s="43"/>
      <c r="D7" s="60" t="s">
        <v>40</v>
      </c>
      <c r="E7" s="60" t="s">
        <v>40</v>
      </c>
      <c r="F7" s="60" t="s">
        <v>38</v>
      </c>
      <c r="G7" s="60" t="s">
        <v>47</v>
      </c>
      <c r="H7" s="26"/>
      <c r="I7" s="26"/>
    </row>
    <row r="8" spans="1:9" x14ac:dyDescent="0.25">
      <c r="A8" s="22"/>
      <c r="B8" s="3"/>
      <c r="D8" s="61"/>
      <c r="E8" s="61"/>
      <c r="F8" s="61"/>
      <c r="G8" s="61"/>
    </row>
    <row r="9" spans="1:9" ht="16.5" thickBot="1" x14ac:dyDescent="0.3">
      <c r="A9" s="22" t="s">
        <v>43</v>
      </c>
      <c r="B9" s="3">
        <v>9.625</v>
      </c>
      <c r="D9" s="62"/>
      <c r="E9" s="62"/>
      <c r="F9" s="62"/>
      <c r="G9" s="62"/>
    </row>
    <row r="10" spans="1:9" ht="16.5" thickBot="1" x14ac:dyDescent="0.3">
      <c r="A10" s="22" t="s">
        <v>11</v>
      </c>
      <c r="B10" s="3">
        <v>75</v>
      </c>
      <c r="D10" s="16">
        <v>5.5</v>
      </c>
      <c r="E10" s="16">
        <v>5</v>
      </c>
      <c r="F10" s="17">
        <f>0.5*0.0254*($B$9-D10)</f>
        <v>5.2387499999999997E-2</v>
      </c>
      <c r="G10" s="65">
        <f>(PI()/64)*(D10^4 - E10^4)*(0.0254^4)</f>
        <v>5.9264735565339358E-6</v>
      </c>
      <c r="H10" s="57">
        <f>($B$22*$B$18)*(SIN($B$11))/SQRT(1+$B$19^2)</f>
        <v>296.36710930185058</v>
      </c>
      <c r="I10" s="12">
        <f>2*(2)^0.5*(B15*G10)^0.5*(B22*SIN(B11))^0.5*(1/F10)^0.5</f>
        <v>254622.40889989253</v>
      </c>
    </row>
    <row r="11" spans="1:9" ht="16.5" thickBot="1" x14ac:dyDescent="0.3">
      <c r="A11" s="22" t="s">
        <v>12</v>
      </c>
      <c r="B11" s="3">
        <f>75*(PI()/180)</f>
        <v>1.3089969389957472</v>
      </c>
      <c r="D11" s="16">
        <v>6</v>
      </c>
      <c r="E11" s="16">
        <v>5.5</v>
      </c>
      <c r="F11" s="17">
        <f>0.5*0.0254*($B$9-D11)</f>
        <v>4.6037499999999995E-2</v>
      </c>
      <c r="G11" s="65">
        <f>(PI()/64)*(D11^4 - E11^4)*(0.0254^4)</f>
        <v>7.7832054141509021E-6</v>
      </c>
      <c r="H11" s="58"/>
      <c r="I11" s="12">
        <f>2*(2)^0.5*(B15*G11)^0.5*(B22*SIN(B11))^0.5*(1/F10)^0.5</f>
        <v>291794.89751361706</v>
      </c>
    </row>
    <row r="12" spans="1:9" x14ac:dyDescent="0.25">
      <c r="A12" s="2"/>
      <c r="B12" s="3"/>
      <c r="H12" s="58"/>
    </row>
    <row r="13" spans="1:9" ht="16.5" thickBot="1" x14ac:dyDescent="0.3">
      <c r="A13" s="2"/>
      <c r="B13" s="3"/>
      <c r="H13" s="58"/>
    </row>
    <row r="14" spans="1:9" ht="16.5" thickBot="1" x14ac:dyDescent="0.3">
      <c r="A14" s="42" t="s">
        <v>14</v>
      </c>
      <c r="B14" s="43"/>
      <c r="H14" s="59"/>
    </row>
    <row r="15" spans="1:9" x14ac:dyDescent="0.25">
      <c r="A15" s="22" t="s">
        <v>3</v>
      </c>
      <c r="B15" s="3">
        <f>2.1*10^11</f>
        <v>210000000000</v>
      </c>
    </row>
    <row r="16" spans="1:9" x14ac:dyDescent="0.25">
      <c r="A16" s="22" t="s">
        <v>4</v>
      </c>
      <c r="B16" s="3">
        <v>7.85</v>
      </c>
    </row>
    <row r="17" spans="1:2" x14ac:dyDescent="0.25">
      <c r="A17" s="22" t="s">
        <v>27</v>
      </c>
      <c r="B17" s="3">
        <v>1.03</v>
      </c>
    </row>
    <row r="18" spans="1:2" x14ac:dyDescent="0.25">
      <c r="A18" s="22" t="s">
        <v>28</v>
      </c>
      <c r="B18" s="9">
        <f>1-($B$17/$B$16)</f>
        <v>0.86878980891719748</v>
      </c>
    </row>
    <row r="19" spans="1:2" ht="16.5" thickBot="1" x14ac:dyDescent="0.3">
      <c r="A19" s="22" t="s">
        <v>37</v>
      </c>
      <c r="B19" s="9">
        <v>0</v>
      </c>
    </row>
    <row r="20" spans="1:2" x14ac:dyDescent="0.25">
      <c r="A20" s="42" t="s">
        <v>24</v>
      </c>
      <c r="B20" s="43"/>
    </row>
    <row r="21" spans="1:2" ht="31.5" x14ac:dyDescent="0.25">
      <c r="A21" s="24" t="s">
        <v>17</v>
      </c>
      <c r="B21" s="3">
        <v>36</v>
      </c>
    </row>
    <row r="22" spans="1:2" ht="32.25" thickBot="1" x14ac:dyDescent="0.3">
      <c r="A22" s="25" t="s">
        <v>18</v>
      </c>
      <c r="B22" s="1">
        <f>B21*9.81</f>
        <v>353.16</v>
      </c>
    </row>
    <row r="23" spans="1:2" ht="16.5" thickBot="1" x14ac:dyDescent="0.3">
      <c r="A23" s="2"/>
      <c r="B23" s="3"/>
    </row>
    <row r="24" spans="1:2" x14ac:dyDescent="0.25">
      <c r="A24" s="42" t="s">
        <v>15</v>
      </c>
      <c r="B24" s="43"/>
    </row>
    <row r="25" spans="1:2" x14ac:dyDescent="0.25">
      <c r="A25" s="22" t="s">
        <v>7</v>
      </c>
      <c r="B25" s="3">
        <v>10000</v>
      </c>
    </row>
    <row r="26" spans="1:2" x14ac:dyDescent="0.25">
      <c r="A26" s="22" t="s">
        <v>6</v>
      </c>
      <c r="B26" s="4">
        <v>0</v>
      </c>
    </row>
    <row r="27" spans="1:2" ht="16.5" thickBot="1" x14ac:dyDescent="0.3">
      <c r="A27" s="23" t="s">
        <v>8</v>
      </c>
      <c r="B27" s="1">
        <f>B25*B26</f>
        <v>0</v>
      </c>
    </row>
  </sheetData>
  <mergeCells count="11">
    <mergeCell ref="A5:B6"/>
    <mergeCell ref="D5:I5"/>
    <mergeCell ref="A7:B7"/>
    <mergeCell ref="D7:D9"/>
    <mergeCell ref="F7:F9"/>
    <mergeCell ref="G7:G9"/>
    <mergeCell ref="E7:E9"/>
    <mergeCell ref="H10:H14"/>
    <mergeCell ref="A14:B14"/>
    <mergeCell ref="A20:B20"/>
    <mergeCell ref="A24:B24"/>
  </mergeCells>
  <phoneticPr fontId="5" type="noConversion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Torque-Effect</vt:lpstr>
      <vt:lpstr>2. Mud-Density-Effect </vt:lpstr>
      <vt:lpstr>3. Friction-Effect </vt:lpstr>
      <vt:lpstr>4. Radial-Clearance-Effect</vt:lpstr>
      <vt:lpstr>5. Inertia-Effect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Suleman</dc:creator>
  <cp:lastModifiedBy>sarmad</cp:lastModifiedBy>
  <cp:lastPrinted>2016-02-11T12:57:51Z</cp:lastPrinted>
  <dcterms:created xsi:type="dcterms:W3CDTF">2016-02-09T18:07:46Z</dcterms:created>
  <dcterms:modified xsi:type="dcterms:W3CDTF">2019-03-23T17:36:41Z</dcterms:modified>
</cp:coreProperties>
</file>