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vml" ContentType="application/vnd.openxmlformats-officedocument.vmlDrawin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0" yWindow="-80" windowWidth="34680" windowHeight="22660" tabRatio="874"/>
  </bookViews>
  <sheets>
    <sheet name="ALL" sheetId="11" r:id="rId1"/>
    <sheet name="sheet01" sheetId="1" r:id="rId2"/>
    <sheet name="sheet02" sheetId="2" r:id="rId3"/>
    <sheet name="sheet03" sheetId="3" r:id="rId4"/>
    <sheet name="sheet04" sheetId="4" r:id="rId5"/>
    <sheet name="sheet05" sheetId="5" r:id="rId6"/>
    <sheet name="sheet06" sheetId="6" r:id="rId7"/>
    <sheet name="sheet07" sheetId="7" r:id="rId8"/>
    <sheet name="sheet08" sheetId="8" r:id="rId9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50" i="11"/>
  <c r="R50"/>
  <c r="S50"/>
  <c r="Q51"/>
  <c r="R51"/>
  <c r="T51"/>
  <c r="R52"/>
  <c r="S52"/>
  <c r="T52"/>
  <c r="Q53"/>
  <c r="R53"/>
  <c r="T53"/>
  <c r="T54"/>
  <c r="T55"/>
  <c r="S56"/>
  <c r="T56"/>
  <c r="S57"/>
  <c r="T57"/>
  <c r="S42"/>
  <c r="T42"/>
  <c r="Q43"/>
  <c r="R43"/>
  <c r="T43"/>
  <c r="Q44"/>
  <c r="R44"/>
  <c r="S44"/>
  <c r="R45"/>
  <c r="T45"/>
  <c r="R46"/>
  <c r="S46"/>
  <c r="Q47"/>
  <c r="S47"/>
  <c r="T47"/>
  <c r="Q48"/>
  <c r="R48"/>
  <c r="S48"/>
  <c r="Q49"/>
  <c r="R49"/>
  <c r="S49"/>
  <c r="S38"/>
  <c r="T38"/>
  <c r="S39"/>
  <c r="T39"/>
  <c r="T40"/>
  <c r="T41"/>
  <c r="T1"/>
  <c r="S1"/>
  <c r="E1"/>
  <c r="F1"/>
  <c r="G1"/>
  <c r="H1"/>
  <c r="I1"/>
  <c r="J1"/>
  <c r="K1"/>
  <c r="L1"/>
  <c r="M1"/>
  <c r="N1"/>
  <c r="O1"/>
  <c r="P1"/>
  <c r="Q1"/>
  <c r="R1"/>
  <c r="D1"/>
  <c r="E2"/>
  <c r="F2"/>
  <c r="G2"/>
  <c r="H2"/>
  <c r="I2"/>
  <c r="J2"/>
  <c r="K2"/>
  <c r="L2"/>
  <c r="M2"/>
  <c r="N2"/>
  <c r="O2"/>
  <c r="P2"/>
  <c r="Q2"/>
  <c r="R2"/>
  <c r="S2"/>
  <c r="T2"/>
  <c r="E3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T17"/>
  <c r="S17"/>
  <c r="R17"/>
  <c r="Q17"/>
  <c r="P17"/>
  <c r="O17"/>
  <c r="N17"/>
  <c r="M17"/>
  <c r="L17"/>
  <c r="K17"/>
  <c r="J17"/>
  <c r="I17"/>
  <c r="H17"/>
  <c r="G17"/>
  <c r="F17"/>
  <c r="E17"/>
  <c r="T16"/>
  <c r="S16"/>
  <c r="R16"/>
  <c r="Q16"/>
  <c r="P16"/>
  <c r="O16"/>
  <c r="N16"/>
  <c r="M16"/>
  <c r="L16"/>
  <c r="K16"/>
  <c r="J16"/>
  <c r="I16"/>
  <c r="H16"/>
  <c r="G16"/>
  <c r="F16"/>
  <c r="E16"/>
  <c r="T15"/>
  <c r="S15"/>
  <c r="R15"/>
  <c r="Q15"/>
  <c r="P15"/>
  <c r="O15"/>
  <c r="N15"/>
  <c r="M15"/>
  <c r="L15"/>
  <c r="K15"/>
  <c r="J15"/>
  <c r="I15"/>
  <c r="H15"/>
  <c r="G15"/>
  <c r="F15"/>
  <c r="E15"/>
  <c r="T14"/>
  <c r="S14"/>
  <c r="R14"/>
  <c r="Q14"/>
  <c r="P14"/>
  <c r="O14"/>
  <c r="N14"/>
  <c r="M14"/>
  <c r="L14"/>
  <c r="K14"/>
  <c r="J14"/>
  <c r="I14"/>
  <c r="H14"/>
  <c r="G14"/>
  <c r="F14"/>
  <c r="E14"/>
  <c r="T13"/>
  <c r="S13"/>
  <c r="R13"/>
  <c r="Q13"/>
  <c r="P13"/>
  <c r="O13"/>
  <c r="N13"/>
  <c r="M13"/>
  <c r="L13"/>
  <c r="K13"/>
  <c r="J13"/>
  <c r="I13"/>
  <c r="H13"/>
  <c r="G13"/>
  <c r="F13"/>
  <c r="E13"/>
  <c r="T12"/>
  <c r="S12"/>
  <c r="R12"/>
  <c r="Q12"/>
  <c r="P12"/>
  <c r="O12"/>
  <c r="N12"/>
  <c r="M12"/>
  <c r="L12"/>
  <c r="K12"/>
  <c r="J12"/>
  <c r="I12"/>
  <c r="H12"/>
  <c r="G12"/>
  <c r="F12"/>
  <c r="E12"/>
  <c r="T11"/>
  <c r="S11"/>
  <c r="R11"/>
  <c r="Q11"/>
  <c r="P11"/>
  <c r="O11"/>
  <c r="N11"/>
  <c r="M11"/>
  <c r="L11"/>
  <c r="K11"/>
  <c r="J11"/>
  <c r="I11"/>
  <c r="H11"/>
  <c r="G11"/>
  <c r="F11"/>
  <c r="E11"/>
  <c r="T10"/>
  <c r="S10"/>
  <c r="R10"/>
  <c r="Q10"/>
  <c r="P10"/>
  <c r="O10"/>
  <c r="N10"/>
  <c r="M10"/>
  <c r="L10"/>
  <c r="K10"/>
  <c r="J10"/>
  <c r="I10"/>
  <c r="H10"/>
  <c r="G10"/>
  <c r="F10"/>
  <c r="E10"/>
  <c r="T25"/>
  <c r="S25"/>
  <c r="R25"/>
  <c r="Q25"/>
  <c r="P25"/>
  <c r="O25"/>
  <c r="N25"/>
  <c r="M25"/>
  <c r="L25"/>
  <c r="K25"/>
  <c r="J25"/>
  <c r="I25"/>
  <c r="H25"/>
  <c r="G25"/>
  <c r="F25"/>
  <c r="E25"/>
  <c r="T24"/>
  <c r="S24"/>
  <c r="R24"/>
  <c r="Q24"/>
  <c r="P24"/>
  <c r="O24"/>
  <c r="N24"/>
  <c r="M24"/>
  <c r="L24"/>
  <c r="K24"/>
  <c r="J24"/>
  <c r="I24"/>
  <c r="H24"/>
  <c r="G24"/>
  <c r="F24"/>
  <c r="E24"/>
  <c r="T23"/>
  <c r="S23"/>
  <c r="R23"/>
  <c r="Q23"/>
  <c r="P23"/>
  <c r="O23"/>
  <c r="N23"/>
  <c r="M23"/>
  <c r="L23"/>
  <c r="K23"/>
  <c r="J23"/>
  <c r="I23"/>
  <c r="H23"/>
  <c r="G23"/>
  <c r="F23"/>
  <c r="E23"/>
  <c r="T22"/>
  <c r="S22"/>
  <c r="R22"/>
  <c r="Q22"/>
  <c r="P22"/>
  <c r="O22"/>
  <c r="N22"/>
  <c r="M22"/>
  <c r="L22"/>
  <c r="K22"/>
  <c r="J22"/>
  <c r="I22"/>
  <c r="H22"/>
  <c r="G22"/>
  <c r="F22"/>
  <c r="E22"/>
  <c r="T21"/>
  <c r="S21"/>
  <c r="R21"/>
  <c r="Q21"/>
  <c r="P21"/>
  <c r="O21"/>
  <c r="N21"/>
  <c r="M21"/>
  <c r="L21"/>
  <c r="K21"/>
  <c r="J21"/>
  <c r="I21"/>
  <c r="H21"/>
  <c r="G21"/>
  <c r="F21"/>
  <c r="E21"/>
  <c r="T20"/>
  <c r="S20"/>
  <c r="R20"/>
  <c r="Q20"/>
  <c r="P20"/>
  <c r="O20"/>
  <c r="N20"/>
  <c r="M20"/>
  <c r="L20"/>
  <c r="K20"/>
  <c r="J20"/>
  <c r="I20"/>
  <c r="H20"/>
  <c r="G20"/>
  <c r="F20"/>
  <c r="E20"/>
  <c r="T19"/>
  <c r="S19"/>
  <c r="R19"/>
  <c r="Q19"/>
  <c r="P19"/>
  <c r="O19"/>
  <c r="N19"/>
  <c r="M19"/>
  <c r="L19"/>
  <c r="K19"/>
  <c r="J19"/>
  <c r="I19"/>
  <c r="H19"/>
  <c r="G19"/>
  <c r="F19"/>
  <c r="E19"/>
  <c r="T18"/>
  <c r="S18"/>
  <c r="R18"/>
  <c r="Q18"/>
  <c r="P18"/>
  <c r="O18"/>
  <c r="N18"/>
  <c r="M18"/>
  <c r="L18"/>
  <c r="K18"/>
  <c r="J18"/>
  <c r="I18"/>
  <c r="H18"/>
  <c r="G18"/>
  <c r="F18"/>
  <c r="E18"/>
  <c r="T33"/>
  <c r="S33"/>
  <c r="R33"/>
  <c r="Q33"/>
  <c r="P33"/>
  <c r="O33"/>
  <c r="N33"/>
  <c r="M33"/>
  <c r="L33"/>
  <c r="K33"/>
  <c r="J33"/>
  <c r="I33"/>
  <c r="H33"/>
  <c r="G33"/>
  <c r="F33"/>
  <c r="E33"/>
  <c r="T32"/>
  <c r="S32"/>
  <c r="R32"/>
  <c r="Q32"/>
  <c r="P32"/>
  <c r="O32"/>
  <c r="N32"/>
  <c r="M32"/>
  <c r="L32"/>
  <c r="K32"/>
  <c r="J32"/>
  <c r="I32"/>
  <c r="H32"/>
  <c r="G32"/>
  <c r="F32"/>
  <c r="E32"/>
  <c r="T31"/>
  <c r="S31"/>
  <c r="R31"/>
  <c r="Q31"/>
  <c r="P31"/>
  <c r="O31"/>
  <c r="N31"/>
  <c r="M31"/>
  <c r="L31"/>
  <c r="K31"/>
  <c r="J31"/>
  <c r="I31"/>
  <c r="H31"/>
  <c r="G31"/>
  <c r="F31"/>
  <c r="E31"/>
  <c r="T30"/>
  <c r="S30"/>
  <c r="R30"/>
  <c r="Q30"/>
  <c r="P30"/>
  <c r="O30"/>
  <c r="N30"/>
  <c r="M30"/>
  <c r="L30"/>
  <c r="K30"/>
  <c r="J30"/>
  <c r="I30"/>
  <c r="H30"/>
  <c r="G30"/>
  <c r="F30"/>
  <c r="E30"/>
  <c r="T29"/>
  <c r="S29"/>
  <c r="R29"/>
  <c r="Q29"/>
  <c r="P29"/>
  <c r="O29"/>
  <c r="N29"/>
  <c r="M29"/>
  <c r="L29"/>
  <c r="K29"/>
  <c r="J29"/>
  <c r="I29"/>
  <c r="H29"/>
  <c r="G29"/>
  <c r="F29"/>
  <c r="E29"/>
  <c r="T28"/>
  <c r="S28"/>
  <c r="R28"/>
  <c r="Q28"/>
  <c r="P28"/>
  <c r="O28"/>
  <c r="N28"/>
  <c r="M28"/>
  <c r="L28"/>
  <c r="K28"/>
  <c r="J28"/>
  <c r="I28"/>
  <c r="H28"/>
  <c r="G28"/>
  <c r="F28"/>
  <c r="E28"/>
  <c r="T27"/>
  <c r="S27"/>
  <c r="R27"/>
  <c r="Q27"/>
  <c r="P27"/>
  <c r="O27"/>
  <c r="N27"/>
  <c r="M27"/>
  <c r="L27"/>
  <c r="K27"/>
  <c r="J27"/>
  <c r="I27"/>
  <c r="H27"/>
  <c r="G27"/>
  <c r="F27"/>
  <c r="E27"/>
  <c r="T26"/>
  <c r="S26"/>
  <c r="R26"/>
  <c r="Q26"/>
  <c r="P26"/>
  <c r="O26"/>
  <c r="N26"/>
  <c r="M26"/>
  <c r="L26"/>
  <c r="K26"/>
  <c r="J26"/>
  <c r="I26"/>
  <c r="H26"/>
  <c r="G26"/>
  <c r="F26"/>
  <c r="E26"/>
  <c r="S41"/>
  <c r="R41"/>
  <c r="Q41"/>
  <c r="P41"/>
  <c r="O41"/>
  <c r="N41"/>
  <c r="M41"/>
  <c r="L41"/>
  <c r="K41"/>
  <c r="J41"/>
  <c r="I41"/>
  <c r="H41"/>
  <c r="G41"/>
  <c r="F41"/>
  <c r="E41"/>
  <c r="S40"/>
  <c r="R40"/>
  <c r="Q40"/>
  <c r="P40"/>
  <c r="O40"/>
  <c r="N40"/>
  <c r="M40"/>
  <c r="L40"/>
  <c r="K40"/>
  <c r="J40"/>
  <c r="I40"/>
  <c r="H40"/>
  <c r="G40"/>
  <c r="F40"/>
  <c r="E40"/>
  <c r="R39"/>
  <c r="Q39"/>
  <c r="P39"/>
  <c r="O39"/>
  <c r="N39"/>
  <c r="M39"/>
  <c r="L39"/>
  <c r="K39"/>
  <c r="J39"/>
  <c r="I39"/>
  <c r="H39"/>
  <c r="G39"/>
  <c r="F39"/>
  <c r="E39"/>
  <c r="R38"/>
  <c r="Q38"/>
  <c r="P38"/>
  <c r="O38"/>
  <c r="N38"/>
  <c r="M38"/>
  <c r="L38"/>
  <c r="K38"/>
  <c r="J38"/>
  <c r="I38"/>
  <c r="H38"/>
  <c r="G38"/>
  <c r="F38"/>
  <c r="E38"/>
  <c r="T37"/>
  <c r="S37"/>
  <c r="R37"/>
  <c r="Q37"/>
  <c r="P37"/>
  <c r="O37"/>
  <c r="N37"/>
  <c r="M37"/>
  <c r="L37"/>
  <c r="K37"/>
  <c r="J37"/>
  <c r="I37"/>
  <c r="H37"/>
  <c r="G37"/>
  <c r="F37"/>
  <c r="E37"/>
  <c r="T36"/>
  <c r="S36"/>
  <c r="R36"/>
  <c r="Q36"/>
  <c r="P36"/>
  <c r="O36"/>
  <c r="N36"/>
  <c r="M36"/>
  <c r="L36"/>
  <c r="K36"/>
  <c r="J36"/>
  <c r="I36"/>
  <c r="H36"/>
  <c r="G36"/>
  <c r="F36"/>
  <c r="E36"/>
  <c r="T35"/>
  <c r="S35"/>
  <c r="R35"/>
  <c r="Q35"/>
  <c r="P35"/>
  <c r="O35"/>
  <c r="N35"/>
  <c r="M35"/>
  <c r="L35"/>
  <c r="K35"/>
  <c r="J35"/>
  <c r="I35"/>
  <c r="H35"/>
  <c r="G35"/>
  <c r="F35"/>
  <c r="E35"/>
  <c r="T34"/>
  <c r="S34"/>
  <c r="R34"/>
  <c r="Q34"/>
  <c r="P34"/>
  <c r="O34"/>
  <c r="N34"/>
  <c r="M34"/>
  <c r="L34"/>
  <c r="K34"/>
  <c r="J34"/>
  <c r="I34"/>
  <c r="H34"/>
  <c r="G34"/>
  <c r="F34"/>
  <c r="E34"/>
  <c r="T49"/>
  <c r="P49"/>
  <c r="O49"/>
  <c r="N49"/>
  <c r="M49"/>
  <c r="L49"/>
  <c r="K49"/>
  <c r="J49"/>
  <c r="I49"/>
  <c r="H49"/>
  <c r="G49"/>
  <c r="F49"/>
  <c r="E49"/>
  <c r="T48"/>
  <c r="P48"/>
  <c r="O48"/>
  <c r="N48"/>
  <c r="M48"/>
  <c r="L48"/>
  <c r="K48"/>
  <c r="J48"/>
  <c r="I48"/>
  <c r="H48"/>
  <c r="G48"/>
  <c r="F48"/>
  <c r="E48"/>
  <c r="R47"/>
  <c r="P47"/>
  <c r="O47"/>
  <c r="N47"/>
  <c r="M47"/>
  <c r="L47"/>
  <c r="K47"/>
  <c r="J47"/>
  <c r="I47"/>
  <c r="H47"/>
  <c r="G47"/>
  <c r="F47"/>
  <c r="E47"/>
  <c r="T46"/>
  <c r="Q46"/>
  <c r="P46"/>
  <c r="O46"/>
  <c r="N46"/>
  <c r="M46"/>
  <c r="L46"/>
  <c r="K46"/>
  <c r="J46"/>
  <c r="I46"/>
  <c r="H46"/>
  <c r="G46"/>
  <c r="F46"/>
  <c r="E46"/>
  <c r="S45"/>
  <c r="Q45"/>
  <c r="P45"/>
  <c r="O45"/>
  <c r="N45"/>
  <c r="M45"/>
  <c r="L45"/>
  <c r="K45"/>
  <c r="J45"/>
  <c r="I45"/>
  <c r="H45"/>
  <c r="G45"/>
  <c r="F45"/>
  <c r="E45"/>
  <c r="T44"/>
  <c r="P44"/>
  <c r="O44"/>
  <c r="N44"/>
  <c r="M44"/>
  <c r="L44"/>
  <c r="K44"/>
  <c r="J44"/>
  <c r="I44"/>
  <c r="H44"/>
  <c r="G44"/>
  <c r="F44"/>
  <c r="E44"/>
  <c r="S43"/>
  <c r="P43"/>
  <c r="O43"/>
  <c r="N43"/>
  <c r="M43"/>
  <c r="L43"/>
  <c r="K43"/>
  <c r="J43"/>
  <c r="I43"/>
  <c r="H43"/>
  <c r="G43"/>
  <c r="F43"/>
  <c r="E43"/>
  <c r="R42"/>
  <c r="Q42"/>
  <c r="P42"/>
  <c r="O42"/>
  <c r="N42"/>
  <c r="M42"/>
  <c r="L42"/>
  <c r="K42"/>
  <c r="J42"/>
  <c r="I42"/>
  <c r="H42"/>
  <c r="G42"/>
  <c r="F42"/>
  <c r="E42"/>
  <c r="R57"/>
  <c r="Q57"/>
  <c r="P57"/>
  <c r="O57"/>
  <c r="N57"/>
  <c r="M57"/>
  <c r="L57"/>
  <c r="K57"/>
  <c r="J57"/>
  <c r="I57"/>
  <c r="H57"/>
  <c r="G57"/>
  <c r="F57"/>
  <c r="E57"/>
  <c r="R56"/>
  <c r="Q56"/>
  <c r="P56"/>
  <c r="O56"/>
  <c r="N56"/>
  <c r="M56"/>
  <c r="L56"/>
  <c r="K56"/>
  <c r="J56"/>
  <c r="I56"/>
  <c r="H56"/>
  <c r="G56"/>
  <c r="F56"/>
  <c r="E56"/>
  <c r="S55"/>
  <c r="R55"/>
  <c r="Q55"/>
  <c r="P55"/>
  <c r="O55"/>
  <c r="N55"/>
  <c r="M55"/>
  <c r="L55"/>
  <c r="K55"/>
  <c r="J55"/>
  <c r="I55"/>
  <c r="H55"/>
  <c r="G55"/>
  <c r="F55"/>
  <c r="E55"/>
  <c r="S54"/>
  <c r="R54"/>
  <c r="Q54"/>
  <c r="P54"/>
  <c r="O54"/>
  <c r="N54"/>
  <c r="M54"/>
  <c r="L54"/>
  <c r="K54"/>
  <c r="J54"/>
  <c r="I54"/>
  <c r="H54"/>
  <c r="G54"/>
  <c r="F54"/>
  <c r="E54"/>
  <c r="S53"/>
  <c r="P53"/>
  <c r="O53"/>
  <c r="N53"/>
  <c r="M53"/>
  <c r="L53"/>
  <c r="K53"/>
  <c r="J53"/>
  <c r="I53"/>
  <c r="H53"/>
  <c r="G53"/>
  <c r="F53"/>
  <c r="E53"/>
  <c r="Q52"/>
  <c r="P52"/>
  <c r="O52"/>
  <c r="N52"/>
  <c r="M52"/>
  <c r="L52"/>
  <c r="K52"/>
  <c r="J52"/>
  <c r="I52"/>
  <c r="H52"/>
  <c r="G52"/>
  <c r="F52"/>
  <c r="E52"/>
  <c r="S51"/>
  <c r="P51"/>
  <c r="O51"/>
  <c r="N51"/>
  <c r="M51"/>
  <c r="L51"/>
  <c r="K51"/>
  <c r="J51"/>
  <c r="I51"/>
  <c r="H51"/>
  <c r="G51"/>
  <c r="F51"/>
  <c r="E51"/>
  <c r="T50"/>
  <c r="P50"/>
  <c r="O50"/>
  <c r="N50"/>
  <c r="M50"/>
  <c r="L50"/>
  <c r="K50"/>
  <c r="J50"/>
  <c r="I50"/>
  <c r="H50"/>
  <c r="G50"/>
  <c r="F50"/>
  <c r="E50"/>
  <c r="T59"/>
  <c r="S59"/>
  <c r="R59"/>
  <c r="Q59"/>
  <c r="P59"/>
  <c r="O59"/>
  <c r="N59"/>
  <c r="M59"/>
  <c r="L59"/>
  <c r="K59"/>
  <c r="J59"/>
  <c r="I59"/>
  <c r="H59"/>
  <c r="G59"/>
  <c r="F59"/>
  <c r="E59"/>
  <c r="T58"/>
  <c r="S58"/>
  <c r="R58"/>
  <c r="Q58"/>
  <c r="P58"/>
  <c r="O58"/>
  <c r="N58"/>
  <c r="M58"/>
  <c r="L58"/>
  <c r="K58"/>
  <c r="J58"/>
  <c r="I58"/>
  <c r="H58"/>
  <c r="G58"/>
  <c r="F58"/>
  <c r="E58"/>
  <c r="D2"/>
  <c r="A2"/>
  <c r="D59"/>
  <c r="A59"/>
  <c r="D58"/>
  <c r="A58"/>
  <c r="D57"/>
  <c r="A57"/>
  <c r="D56"/>
  <c r="A56"/>
  <c r="D55"/>
  <c r="A55"/>
  <c r="D54"/>
  <c r="A54"/>
  <c r="D53"/>
  <c r="A53"/>
  <c r="D52"/>
  <c r="A52"/>
  <c r="D51"/>
  <c r="A51"/>
  <c r="D49"/>
  <c r="A49"/>
  <c r="D48"/>
  <c r="A48"/>
  <c r="D47"/>
  <c r="A47"/>
  <c r="D46"/>
  <c r="A46"/>
  <c r="D45"/>
  <c r="A45"/>
  <c r="D44"/>
  <c r="A44"/>
  <c r="D43"/>
  <c r="A43"/>
  <c r="D42"/>
  <c r="A42"/>
  <c r="D41"/>
  <c r="A41"/>
  <c r="D40"/>
  <c r="A40"/>
  <c r="D39"/>
  <c r="A39"/>
  <c r="D38"/>
  <c r="A38"/>
  <c r="D37"/>
  <c r="A37"/>
  <c r="D36"/>
  <c r="A36"/>
  <c r="D34"/>
  <c r="A34"/>
  <c r="D33"/>
  <c r="A33"/>
  <c r="D32"/>
  <c r="A32"/>
  <c r="D31"/>
  <c r="A31"/>
  <c r="D30"/>
  <c r="A30"/>
  <c r="D29"/>
  <c r="A29"/>
  <c r="D27"/>
  <c r="A27"/>
  <c r="D26"/>
  <c r="A26"/>
  <c r="D25"/>
  <c r="A25"/>
  <c r="D22"/>
  <c r="A22"/>
  <c r="D21"/>
  <c r="A21"/>
  <c r="D19"/>
  <c r="A19"/>
  <c r="D18"/>
  <c r="A18"/>
  <c r="D17"/>
  <c r="A17"/>
  <c r="D16"/>
  <c r="A16"/>
  <c r="D14"/>
  <c r="A14"/>
  <c r="D13"/>
  <c r="A13"/>
  <c r="D12"/>
  <c r="A12"/>
  <c r="D11"/>
  <c r="A11"/>
  <c r="D10"/>
  <c r="A10"/>
  <c r="D9"/>
  <c r="A9"/>
  <c r="D8"/>
  <c r="A8"/>
  <c r="D7"/>
  <c r="A7"/>
  <c r="D5"/>
  <c r="A5"/>
  <c r="D4"/>
  <c r="A4"/>
  <c r="D3"/>
  <c r="A3"/>
  <c r="B2"/>
  <c r="B59"/>
  <c r="B58"/>
  <c r="B57"/>
  <c r="B56"/>
  <c r="B55"/>
  <c r="B54"/>
  <c r="B53"/>
  <c r="B52"/>
  <c r="B51"/>
  <c r="B49"/>
  <c r="B48"/>
  <c r="B47"/>
  <c r="B46"/>
  <c r="B45"/>
  <c r="B44"/>
  <c r="B43"/>
  <c r="B42"/>
  <c r="B41"/>
  <c r="B40"/>
  <c r="B39"/>
  <c r="B38"/>
  <c r="B37"/>
  <c r="B36"/>
  <c r="B34"/>
  <c r="B33"/>
  <c r="B32"/>
  <c r="B31"/>
  <c r="B30"/>
  <c r="B29"/>
  <c r="D28"/>
  <c r="B28"/>
  <c r="B27"/>
  <c r="B26"/>
  <c r="B25"/>
  <c r="B22"/>
  <c r="B21"/>
  <c r="B19"/>
  <c r="B18"/>
  <c r="B17"/>
  <c r="B16"/>
  <c r="B14"/>
  <c r="B13"/>
  <c r="B12"/>
  <c r="B11"/>
  <c r="B10"/>
  <c r="B9"/>
  <c r="B8"/>
  <c r="B7"/>
  <c r="B5"/>
  <c r="B4"/>
  <c r="B3"/>
  <c r="D6"/>
  <c r="B6"/>
  <c r="D15"/>
  <c r="B15"/>
  <c r="D23"/>
  <c r="B23"/>
  <c r="D24"/>
  <c r="B24"/>
  <c r="D20"/>
  <c r="B20"/>
  <c r="D35"/>
  <c r="B35"/>
  <c r="D50"/>
  <c r="B50"/>
  <c r="A50"/>
  <c r="A35"/>
  <c r="A28"/>
  <c r="A24"/>
  <c r="A23"/>
  <c r="A20"/>
  <c r="A15"/>
  <c r="A6"/>
  <c r="C22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L13" i="1"/>
  <c r="L14"/>
  <c r="L15"/>
  <c r="L16"/>
  <c r="L17"/>
  <c r="L18"/>
  <c r="Y2"/>
  <c r="L63"/>
  <c r="O67"/>
  <c r="O66"/>
  <c r="O65"/>
  <c r="O64"/>
  <c r="O63"/>
  <c r="N66"/>
  <c r="N65"/>
  <c r="N64"/>
  <c r="N63"/>
  <c r="M67"/>
  <c r="M66"/>
  <c r="M65"/>
  <c r="M64"/>
  <c r="M63"/>
  <c r="L67"/>
  <c r="L66"/>
  <c r="L65"/>
  <c r="L64"/>
  <c r="L44"/>
  <c r="O48"/>
  <c r="O47"/>
  <c r="O46"/>
  <c r="O45"/>
  <c r="O44"/>
  <c r="N48"/>
  <c r="N47"/>
  <c r="N46"/>
  <c r="N45"/>
  <c r="N44"/>
  <c r="M48"/>
  <c r="M47"/>
  <c r="M46"/>
  <c r="M45"/>
  <c r="M44"/>
  <c r="L48"/>
  <c r="L47"/>
  <c r="L46"/>
  <c r="L45"/>
  <c r="N13"/>
  <c r="N14"/>
  <c r="N15"/>
  <c r="N16"/>
  <c r="N17"/>
  <c r="N18"/>
  <c r="AA2"/>
  <c r="O13"/>
  <c r="O14"/>
  <c r="O15"/>
  <c r="O16"/>
  <c r="O17"/>
  <c r="O18"/>
  <c r="AB2"/>
  <c r="M13"/>
  <c r="M14"/>
  <c r="M15"/>
  <c r="M16"/>
  <c r="M17"/>
  <c r="M18"/>
  <c r="Z2"/>
  <c r="M49"/>
  <c r="Z4"/>
  <c r="N49"/>
  <c r="AA4"/>
  <c r="O49"/>
  <c r="AB4"/>
  <c r="M68"/>
  <c r="Z5"/>
  <c r="N68"/>
  <c r="AA5"/>
  <c r="O68"/>
  <c r="AB5"/>
  <c r="M83"/>
  <c r="M84"/>
  <c r="M85"/>
  <c r="M86"/>
  <c r="M87"/>
  <c r="M88"/>
  <c r="Z6"/>
  <c r="N83"/>
  <c r="N84"/>
  <c r="N85"/>
  <c r="N86"/>
  <c r="N87"/>
  <c r="N88"/>
  <c r="AA6"/>
  <c r="O83"/>
  <c r="O84"/>
  <c r="O85"/>
  <c r="O86"/>
  <c r="O87"/>
  <c r="O88"/>
  <c r="AB6"/>
  <c r="M102"/>
  <c r="M103"/>
  <c r="M104"/>
  <c r="M105"/>
  <c r="M106"/>
  <c r="M107"/>
  <c r="Z7"/>
  <c r="N102"/>
  <c r="N103"/>
  <c r="N104"/>
  <c r="N105"/>
  <c r="N106"/>
  <c r="N107"/>
  <c r="AA7"/>
  <c r="O102"/>
  <c r="O103"/>
  <c r="O104"/>
  <c r="O105"/>
  <c r="O106"/>
  <c r="O107"/>
  <c r="AB7"/>
  <c r="M140"/>
  <c r="M141"/>
  <c r="M142"/>
  <c r="M143"/>
  <c r="M144"/>
  <c r="M145"/>
  <c r="Z8"/>
  <c r="N140"/>
  <c r="N141"/>
  <c r="N142"/>
  <c r="N143"/>
  <c r="N144"/>
  <c r="N145"/>
  <c r="AA8"/>
  <c r="O140"/>
  <c r="O141"/>
  <c r="O142"/>
  <c r="O143"/>
  <c r="O144"/>
  <c r="O145"/>
  <c r="AB8"/>
  <c r="Z9"/>
  <c r="AA9"/>
  <c r="AB9"/>
  <c r="L140"/>
  <c r="L141"/>
  <c r="L142"/>
  <c r="L143"/>
  <c r="L144"/>
  <c r="L145"/>
  <c r="Y9"/>
  <c r="Y8"/>
  <c r="L122"/>
  <c r="L123"/>
  <c r="L124"/>
  <c r="L125"/>
  <c r="L121"/>
  <c r="L126"/>
  <c r="L103"/>
  <c r="L104"/>
  <c r="L105"/>
  <c r="L106"/>
  <c r="L102"/>
  <c r="L107"/>
  <c r="Y7"/>
  <c r="L84"/>
  <c r="L85"/>
  <c r="L86"/>
  <c r="L87"/>
  <c r="L83"/>
  <c r="L88"/>
  <c r="Y6"/>
  <c r="L68"/>
  <c r="Y5"/>
  <c r="L49"/>
  <c r="Y4"/>
  <c r="O125"/>
  <c r="O124"/>
  <c r="O123"/>
  <c r="O122"/>
  <c r="O121"/>
  <c r="N125"/>
  <c r="N124"/>
  <c r="N123"/>
  <c r="N122"/>
  <c r="N121"/>
  <c r="M125"/>
  <c r="M124"/>
  <c r="M123"/>
  <c r="M122"/>
  <c r="M121"/>
  <c r="L9"/>
  <c r="L138"/>
  <c r="L8"/>
  <c r="L119"/>
  <c r="L7"/>
  <c r="L100"/>
  <c r="L6"/>
  <c r="L81"/>
  <c r="O126"/>
  <c r="N126"/>
  <c r="M126"/>
  <c r="L25"/>
  <c r="L5"/>
  <c r="L61"/>
  <c r="L3"/>
  <c r="L23"/>
  <c r="L4"/>
  <c r="L42"/>
  <c r="N25"/>
  <c r="N26"/>
  <c r="N27"/>
  <c r="N28"/>
  <c r="N29"/>
  <c r="N30"/>
  <c r="AA3"/>
  <c r="O25"/>
  <c r="O26"/>
  <c r="O27"/>
  <c r="O28"/>
  <c r="O29"/>
  <c r="O30"/>
  <c r="AB3"/>
  <c r="M25"/>
  <c r="M26"/>
  <c r="M27"/>
  <c r="M28"/>
  <c r="M29"/>
  <c r="M30"/>
  <c r="Z3"/>
  <c r="L26"/>
  <c r="L27"/>
  <c r="L28"/>
  <c r="L29"/>
  <c r="L30"/>
  <c r="Y3"/>
  <c r="K2"/>
  <c r="B1"/>
  <c r="G2"/>
  <c r="G3"/>
  <c r="F2"/>
  <c r="L2"/>
  <c r="L11"/>
  <c r="K3"/>
  <c r="W3"/>
  <c r="K4"/>
  <c r="W4"/>
  <c r="K5"/>
  <c r="W5"/>
  <c r="N2"/>
  <c r="K6"/>
  <c r="W6"/>
  <c r="K7"/>
  <c r="W7"/>
  <c r="P3"/>
  <c r="P4"/>
  <c r="P5"/>
  <c r="P6"/>
  <c r="P7"/>
  <c r="K8"/>
  <c r="P8"/>
  <c r="K9"/>
  <c r="P9"/>
  <c r="P2"/>
  <c r="O3"/>
  <c r="O4"/>
  <c r="O5"/>
  <c r="O6"/>
  <c r="O7"/>
  <c r="O8"/>
  <c r="O9"/>
  <c r="O2"/>
  <c r="N3"/>
  <c r="N4"/>
  <c r="N5"/>
  <c r="N6"/>
  <c r="N7"/>
  <c r="N8"/>
  <c r="N9"/>
  <c r="B78"/>
  <c r="G78"/>
  <c r="G79"/>
  <c r="G80"/>
  <c r="G81"/>
  <c r="F136"/>
  <c r="F117"/>
  <c r="F98"/>
  <c r="F79"/>
  <c r="G4"/>
  <c r="G5"/>
  <c r="F59"/>
  <c r="F40"/>
  <c r="F21"/>
  <c r="X9"/>
  <c r="W9"/>
  <c r="V9"/>
  <c r="U9"/>
  <c r="T9"/>
  <c r="S9"/>
  <c r="R9"/>
  <c r="Q9"/>
  <c r="M9"/>
  <c r="X8"/>
  <c r="W8"/>
  <c r="V8"/>
  <c r="U8"/>
  <c r="T8"/>
  <c r="S8"/>
  <c r="R8"/>
  <c r="Q8"/>
  <c r="M8"/>
  <c r="X7"/>
  <c r="V7"/>
  <c r="U7"/>
  <c r="T7"/>
  <c r="S7"/>
  <c r="R7"/>
  <c r="Q7"/>
  <c r="M7"/>
  <c r="X6"/>
  <c r="V6"/>
  <c r="U6"/>
  <c r="T6"/>
  <c r="S6"/>
  <c r="R6"/>
  <c r="Q6"/>
  <c r="M6"/>
  <c r="X5"/>
  <c r="V5"/>
  <c r="U5"/>
  <c r="T5"/>
  <c r="S5"/>
  <c r="R5"/>
  <c r="Q5"/>
  <c r="M5"/>
  <c r="X4"/>
  <c r="V4"/>
  <c r="U4"/>
  <c r="T4"/>
  <c r="S4"/>
  <c r="R4"/>
  <c r="Q4"/>
  <c r="M4"/>
  <c r="X3"/>
  <c r="V3"/>
  <c r="U3"/>
  <c r="T3"/>
  <c r="S3"/>
  <c r="R3"/>
  <c r="Q3"/>
  <c r="M3"/>
  <c r="X2"/>
  <c r="W2"/>
  <c r="V2"/>
  <c r="U2"/>
  <c r="T2"/>
  <c r="S2"/>
  <c r="R2"/>
  <c r="Q2"/>
  <c r="M2"/>
  <c r="L13" i="2"/>
  <c r="L14"/>
  <c r="L15"/>
  <c r="L16"/>
  <c r="L17"/>
  <c r="L18"/>
  <c r="Y2"/>
  <c r="O140"/>
  <c r="O141"/>
  <c r="O142"/>
  <c r="O143"/>
  <c r="O144"/>
  <c r="O145"/>
  <c r="AB9"/>
  <c r="N140"/>
  <c r="N141"/>
  <c r="N142"/>
  <c r="N143"/>
  <c r="N144"/>
  <c r="N145"/>
  <c r="AA9"/>
  <c r="M140"/>
  <c r="M141"/>
  <c r="M142"/>
  <c r="M143"/>
  <c r="M144"/>
  <c r="M145"/>
  <c r="Z9"/>
  <c r="L140"/>
  <c r="L141"/>
  <c r="L142"/>
  <c r="L143"/>
  <c r="L144"/>
  <c r="L145"/>
  <c r="Y9"/>
  <c r="AB8"/>
  <c r="AA8"/>
  <c r="Z8"/>
  <c r="Y8"/>
  <c r="O102"/>
  <c r="O103"/>
  <c r="O104"/>
  <c r="O105"/>
  <c r="O106"/>
  <c r="O107"/>
  <c r="AB7"/>
  <c r="N102"/>
  <c r="N103"/>
  <c r="N104"/>
  <c r="N105"/>
  <c r="N106"/>
  <c r="N107"/>
  <c r="AA7"/>
  <c r="M102"/>
  <c r="M103"/>
  <c r="M104"/>
  <c r="M105"/>
  <c r="M106"/>
  <c r="M107"/>
  <c r="Z7"/>
  <c r="L102"/>
  <c r="L103"/>
  <c r="L104"/>
  <c r="L105"/>
  <c r="L106"/>
  <c r="L107"/>
  <c r="Y7"/>
  <c r="O83"/>
  <c r="O84"/>
  <c r="O85"/>
  <c r="O86"/>
  <c r="O87"/>
  <c r="O88"/>
  <c r="AB6"/>
  <c r="N83"/>
  <c r="N84"/>
  <c r="N85"/>
  <c r="N86"/>
  <c r="N87"/>
  <c r="N88"/>
  <c r="AA6"/>
  <c r="M83"/>
  <c r="M84"/>
  <c r="M85"/>
  <c r="M86"/>
  <c r="M87"/>
  <c r="M88"/>
  <c r="Z6"/>
  <c r="L83"/>
  <c r="L84"/>
  <c r="L85"/>
  <c r="L86"/>
  <c r="L87"/>
  <c r="L88"/>
  <c r="Y6"/>
  <c r="O63"/>
  <c r="O64"/>
  <c r="O65"/>
  <c r="O66"/>
  <c r="O67"/>
  <c r="O68"/>
  <c r="AB5"/>
  <c r="N63"/>
  <c r="N64"/>
  <c r="N65"/>
  <c r="N66"/>
  <c r="N67"/>
  <c r="N68"/>
  <c r="AA5"/>
  <c r="M63"/>
  <c r="M64"/>
  <c r="M65"/>
  <c r="M66"/>
  <c r="M67"/>
  <c r="M68"/>
  <c r="Z5"/>
  <c r="L63"/>
  <c r="L64"/>
  <c r="L65"/>
  <c r="L66"/>
  <c r="L67"/>
  <c r="L68"/>
  <c r="Y5"/>
  <c r="O44"/>
  <c r="O45"/>
  <c r="O46"/>
  <c r="O47"/>
  <c r="O48"/>
  <c r="O49"/>
  <c r="AB4"/>
  <c r="N44"/>
  <c r="N45"/>
  <c r="N46"/>
  <c r="N47"/>
  <c r="N48"/>
  <c r="N49"/>
  <c r="AA4"/>
  <c r="M44"/>
  <c r="M45"/>
  <c r="M46"/>
  <c r="M47"/>
  <c r="M48"/>
  <c r="M49"/>
  <c r="Z4"/>
  <c r="L44"/>
  <c r="L45"/>
  <c r="L46"/>
  <c r="L47"/>
  <c r="L48"/>
  <c r="L49"/>
  <c r="Y4"/>
  <c r="O25"/>
  <c r="O26"/>
  <c r="O27"/>
  <c r="O28"/>
  <c r="O29"/>
  <c r="O30"/>
  <c r="AB3"/>
  <c r="N25"/>
  <c r="N26"/>
  <c r="N27"/>
  <c r="N28"/>
  <c r="N30"/>
  <c r="AA3"/>
  <c r="M25"/>
  <c r="M26"/>
  <c r="M27"/>
  <c r="M28"/>
  <c r="M29"/>
  <c r="M30"/>
  <c r="Z3"/>
  <c r="L25"/>
  <c r="L26"/>
  <c r="L27"/>
  <c r="L28"/>
  <c r="L29"/>
  <c r="L30"/>
  <c r="Y3"/>
  <c r="O13"/>
  <c r="O14"/>
  <c r="O15"/>
  <c r="O16"/>
  <c r="O18"/>
  <c r="AB2"/>
  <c r="N13"/>
  <c r="N14"/>
  <c r="N15"/>
  <c r="N16"/>
  <c r="N17"/>
  <c r="N18"/>
  <c r="AA2"/>
  <c r="M13"/>
  <c r="M14"/>
  <c r="M15"/>
  <c r="M16"/>
  <c r="M17"/>
  <c r="M18"/>
  <c r="Z2"/>
  <c r="L9"/>
  <c r="L138"/>
  <c r="O121"/>
  <c r="O122"/>
  <c r="O123"/>
  <c r="O124"/>
  <c r="O125"/>
  <c r="O126"/>
  <c r="N121"/>
  <c r="N122"/>
  <c r="N123"/>
  <c r="N124"/>
  <c r="N125"/>
  <c r="N126"/>
  <c r="M121"/>
  <c r="M122"/>
  <c r="M123"/>
  <c r="M124"/>
  <c r="M125"/>
  <c r="M126"/>
  <c r="L121"/>
  <c r="L122"/>
  <c r="L123"/>
  <c r="L124"/>
  <c r="L125"/>
  <c r="L126"/>
  <c r="L8"/>
  <c r="L119"/>
  <c r="L7"/>
  <c r="L100"/>
  <c r="L6"/>
  <c r="L81"/>
  <c r="L5"/>
  <c r="L61"/>
  <c r="L4"/>
  <c r="L42"/>
  <c r="L3"/>
  <c r="L23"/>
  <c r="L2"/>
  <c r="L11"/>
  <c r="X9"/>
  <c r="W9"/>
  <c r="V9"/>
  <c r="U9"/>
  <c r="T9"/>
  <c r="S9"/>
  <c r="R9"/>
  <c r="Q9"/>
  <c r="P9"/>
  <c r="O9"/>
  <c r="N9"/>
  <c r="M9"/>
  <c r="X8"/>
  <c r="W8"/>
  <c r="V8"/>
  <c r="U8"/>
  <c r="T8"/>
  <c r="S8"/>
  <c r="R8"/>
  <c r="Q8"/>
  <c r="P8"/>
  <c r="O8"/>
  <c r="N8"/>
  <c r="M8"/>
  <c r="X7"/>
  <c r="W7"/>
  <c r="V7"/>
  <c r="U7"/>
  <c r="T7"/>
  <c r="S7"/>
  <c r="R7"/>
  <c r="Q7"/>
  <c r="P7"/>
  <c r="O7"/>
  <c r="N7"/>
  <c r="M7"/>
  <c r="X6"/>
  <c r="W6"/>
  <c r="V6"/>
  <c r="U6"/>
  <c r="T6"/>
  <c r="S6"/>
  <c r="R6"/>
  <c r="Q6"/>
  <c r="P6"/>
  <c r="O6"/>
  <c r="N6"/>
  <c r="M6"/>
  <c r="X5"/>
  <c r="W5"/>
  <c r="V5"/>
  <c r="U5"/>
  <c r="T5"/>
  <c r="S5"/>
  <c r="R5"/>
  <c r="Q5"/>
  <c r="P5"/>
  <c r="O5"/>
  <c r="N5"/>
  <c r="M5"/>
  <c r="X4"/>
  <c r="W4"/>
  <c r="V4"/>
  <c r="U4"/>
  <c r="T4"/>
  <c r="S4"/>
  <c r="R4"/>
  <c r="Q4"/>
  <c r="P4"/>
  <c r="O4"/>
  <c r="N4"/>
  <c r="M4"/>
  <c r="X3"/>
  <c r="W3"/>
  <c r="V3"/>
  <c r="U3"/>
  <c r="T3"/>
  <c r="S3"/>
  <c r="R3"/>
  <c r="Q3"/>
  <c r="P3"/>
  <c r="O3"/>
  <c r="N3"/>
  <c r="M3"/>
  <c r="X2"/>
  <c r="W2"/>
  <c r="V2"/>
  <c r="U2"/>
  <c r="T2"/>
  <c r="S2"/>
  <c r="R2"/>
  <c r="Q2"/>
  <c r="P2"/>
  <c r="O2"/>
  <c r="N2"/>
  <c r="M2"/>
  <c r="B78"/>
  <c r="G78"/>
  <c r="G79"/>
  <c r="G80"/>
  <c r="G81"/>
  <c r="F136"/>
  <c r="F117"/>
  <c r="F98"/>
  <c r="F79"/>
  <c r="B1"/>
  <c r="G2"/>
  <c r="G3"/>
  <c r="G4"/>
  <c r="G5"/>
  <c r="F59"/>
  <c r="F40"/>
  <c r="F21"/>
  <c r="H19"/>
  <c r="K9"/>
  <c r="K2"/>
  <c r="K8"/>
  <c r="K7"/>
  <c r="K6"/>
  <c r="K5"/>
  <c r="K4"/>
  <c r="K3"/>
  <c r="F2"/>
  <c r="L13" i="3"/>
  <c r="L14"/>
  <c r="L15"/>
  <c r="L16"/>
  <c r="L17"/>
  <c r="L18"/>
  <c r="Y2"/>
  <c r="O140"/>
  <c r="O141"/>
  <c r="O142"/>
  <c r="O143"/>
  <c r="O144"/>
  <c r="O145"/>
  <c r="AB9"/>
  <c r="N140"/>
  <c r="N141"/>
  <c r="N142"/>
  <c r="N143"/>
  <c r="N144"/>
  <c r="N145"/>
  <c r="AA9"/>
  <c r="M140"/>
  <c r="M141"/>
  <c r="M142"/>
  <c r="M143"/>
  <c r="M144"/>
  <c r="M145"/>
  <c r="Z9"/>
  <c r="L140"/>
  <c r="L141"/>
  <c r="L142"/>
  <c r="L143"/>
  <c r="L144"/>
  <c r="L145"/>
  <c r="Y9"/>
  <c r="AB8"/>
  <c r="AA8"/>
  <c r="Z8"/>
  <c r="Y8"/>
  <c r="O102"/>
  <c r="O103"/>
  <c r="O104"/>
  <c r="O105"/>
  <c r="O106"/>
  <c r="O107"/>
  <c r="AB7"/>
  <c r="N102"/>
  <c r="N103"/>
  <c r="N104"/>
  <c r="N105"/>
  <c r="N106"/>
  <c r="N107"/>
  <c r="AA7"/>
  <c r="M102"/>
  <c r="M103"/>
  <c r="M104"/>
  <c r="M105"/>
  <c r="M106"/>
  <c r="M107"/>
  <c r="Z7"/>
  <c r="L102"/>
  <c r="L103"/>
  <c r="L104"/>
  <c r="L105"/>
  <c r="L106"/>
  <c r="L107"/>
  <c r="Y7"/>
  <c r="O83"/>
  <c r="O84"/>
  <c r="O85"/>
  <c r="O86"/>
  <c r="O87"/>
  <c r="O88"/>
  <c r="AB6"/>
  <c r="N83"/>
  <c r="N84"/>
  <c r="N85"/>
  <c r="N86"/>
  <c r="N87"/>
  <c r="N88"/>
  <c r="AA6"/>
  <c r="M83"/>
  <c r="M84"/>
  <c r="M85"/>
  <c r="M86"/>
  <c r="M87"/>
  <c r="M88"/>
  <c r="Z6"/>
  <c r="L83"/>
  <c r="L84"/>
  <c r="L85"/>
  <c r="L86"/>
  <c r="L87"/>
  <c r="L88"/>
  <c r="Y6"/>
  <c r="O63"/>
  <c r="O64"/>
  <c r="O65"/>
  <c r="O66"/>
  <c r="O67"/>
  <c r="O68"/>
  <c r="AB5"/>
  <c r="N63"/>
  <c r="N64"/>
  <c r="N65"/>
  <c r="N66"/>
  <c r="N67"/>
  <c r="N68"/>
  <c r="AA5"/>
  <c r="M63"/>
  <c r="M64"/>
  <c r="M65"/>
  <c r="M66"/>
  <c r="M67"/>
  <c r="M68"/>
  <c r="Z5"/>
  <c r="L63"/>
  <c r="L64"/>
  <c r="L65"/>
  <c r="L66"/>
  <c r="L67"/>
  <c r="L68"/>
  <c r="Y5"/>
  <c r="O44"/>
  <c r="O45"/>
  <c r="O46"/>
  <c r="O47"/>
  <c r="O48"/>
  <c r="O49"/>
  <c r="AB4"/>
  <c r="N44"/>
  <c r="N45"/>
  <c r="N46"/>
  <c r="N47"/>
  <c r="N49"/>
  <c r="AA4"/>
  <c r="M44"/>
  <c r="M45"/>
  <c r="M46"/>
  <c r="M47"/>
  <c r="M48"/>
  <c r="M49"/>
  <c r="Z4"/>
  <c r="L44"/>
  <c r="L45"/>
  <c r="L46"/>
  <c r="L47"/>
  <c r="L48"/>
  <c r="L49"/>
  <c r="Y4"/>
  <c r="O25"/>
  <c r="O26"/>
  <c r="O27"/>
  <c r="O28"/>
  <c r="O29"/>
  <c r="O30"/>
  <c r="AB3"/>
  <c r="N25"/>
  <c r="N26"/>
  <c r="N27"/>
  <c r="N28"/>
  <c r="N29"/>
  <c r="N30"/>
  <c r="AA3"/>
  <c r="M25"/>
  <c r="M26"/>
  <c r="M27"/>
  <c r="M28"/>
  <c r="M29"/>
  <c r="M30"/>
  <c r="Z3"/>
  <c r="L25"/>
  <c r="L26"/>
  <c r="L27"/>
  <c r="L28"/>
  <c r="L29"/>
  <c r="L30"/>
  <c r="Y3"/>
  <c r="O13"/>
  <c r="O14"/>
  <c r="O15"/>
  <c r="O16"/>
  <c r="O17"/>
  <c r="O18"/>
  <c r="AB2"/>
  <c r="N13"/>
  <c r="N14"/>
  <c r="N15"/>
  <c r="N16"/>
  <c r="N17"/>
  <c r="N18"/>
  <c r="AA2"/>
  <c r="M13"/>
  <c r="M14"/>
  <c r="M15"/>
  <c r="M16"/>
  <c r="M17"/>
  <c r="M18"/>
  <c r="Z2"/>
  <c r="L9"/>
  <c r="L138"/>
  <c r="O121"/>
  <c r="O122"/>
  <c r="O123"/>
  <c r="O124"/>
  <c r="O125"/>
  <c r="O126"/>
  <c r="N121"/>
  <c r="N122"/>
  <c r="N123"/>
  <c r="N124"/>
  <c r="N125"/>
  <c r="N126"/>
  <c r="M121"/>
  <c r="M122"/>
  <c r="M123"/>
  <c r="M124"/>
  <c r="M125"/>
  <c r="M126"/>
  <c r="L121"/>
  <c r="L122"/>
  <c r="L123"/>
  <c r="L124"/>
  <c r="L125"/>
  <c r="L126"/>
  <c r="L8"/>
  <c r="L119"/>
  <c r="L7"/>
  <c r="L100"/>
  <c r="L6"/>
  <c r="L81"/>
  <c r="L5"/>
  <c r="L61"/>
  <c r="L4"/>
  <c r="L42"/>
  <c r="L3"/>
  <c r="L23"/>
  <c r="L2"/>
  <c r="L11"/>
  <c r="X9"/>
  <c r="W9"/>
  <c r="V9"/>
  <c r="U9"/>
  <c r="T9"/>
  <c r="S9"/>
  <c r="R9"/>
  <c r="Q9"/>
  <c r="P9"/>
  <c r="O9"/>
  <c r="N9"/>
  <c r="M9"/>
  <c r="X8"/>
  <c r="W8"/>
  <c r="V8"/>
  <c r="U8"/>
  <c r="T8"/>
  <c r="S8"/>
  <c r="R8"/>
  <c r="Q8"/>
  <c r="P8"/>
  <c r="O8"/>
  <c r="N8"/>
  <c r="M8"/>
  <c r="X7"/>
  <c r="W7"/>
  <c r="V7"/>
  <c r="U7"/>
  <c r="T7"/>
  <c r="S7"/>
  <c r="R7"/>
  <c r="Q7"/>
  <c r="P7"/>
  <c r="O7"/>
  <c r="N7"/>
  <c r="M7"/>
  <c r="X6"/>
  <c r="W6"/>
  <c r="V6"/>
  <c r="U6"/>
  <c r="T6"/>
  <c r="S6"/>
  <c r="R6"/>
  <c r="Q6"/>
  <c r="P6"/>
  <c r="O6"/>
  <c r="N6"/>
  <c r="M6"/>
  <c r="X5"/>
  <c r="W5"/>
  <c r="V5"/>
  <c r="U5"/>
  <c r="T5"/>
  <c r="S5"/>
  <c r="R5"/>
  <c r="Q5"/>
  <c r="P5"/>
  <c r="O5"/>
  <c r="N5"/>
  <c r="M5"/>
  <c r="X4"/>
  <c r="W4"/>
  <c r="V4"/>
  <c r="U4"/>
  <c r="T4"/>
  <c r="S4"/>
  <c r="R4"/>
  <c r="Q4"/>
  <c r="P4"/>
  <c r="O4"/>
  <c r="N4"/>
  <c r="M4"/>
  <c r="X3"/>
  <c r="W3"/>
  <c r="V3"/>
  <c r="U3"/>
  <c r="T3"/>
  <c r="S3"/>
  <c r="R3"/>
  <c r="Q3"/>
  <c r="P3"/>
  <c r="O3"/>
  <c r="N3"/>
  <c r="M3"/>
  <c r="X2"/>
  <c r="W2"/>
  <c r="V2"/>
  <c r="U2"/>
  <c r="T2"/>
  <c r="S2"/>
  <c r="R2"/>
  <c r="Q2"/>
  <c r="P2"/>
  <c r="O2"/>
  <c r="N2"/>
  <c r="M2"/>
  <c r="B78"/>
  <c r="G78"/>
  <c r="G79"/>
  <c r="G80"/>
  <c r="G81"/>
  <c r="F136"/>
  <c r="F117"/>
  <c r="F98"/>
  <c r="F79"/>
  <c r="B1"/>
  <c r="G2"/>
  <c r="G3"/>
  <c r="G4"/>
  <c r="G5"/>
  <c r="F59"/>
  <c r="F40"/>
  <c r="F21"/>
  <c r="K9"/>
  <c r="K2"/>
  <c r="K8"/>
  <c r="K7"/>
  <c r="K6"/>
  <c r="K5"/>
  <c r="K4"/>
  <c r="K3"/>
  <c r="F2"/>
  <c r="L63" i="4"/>
  <c r="L64"/>
  <c r="L65"/>
  <c r="L66"/>
  <c r="L67"/>
  <c r="L68"/>
  <c r="Y5"/>
  <c r="M63"/>
  <c r="M64"/>
  <c r="M65"/>
  <c r="M66"/>
  <c r="M67"/>
  <c r="M68"/>
  <c r="Z5"/>
  <c r="O63"/>
  <c r="O64"/>
  <c r="O65"/>
  <c r="O66"/>
  <c r="O67"/>
  <c r="O68"/>
  <c r="AB5"/>
  <c r="N63"/>
  <c r="N64"/>
  <c r="N65"/>
  <c r="N66"/>
  <c r="N67"/>
  <c r="N68"/>
  <c r="AA5"/>
  <c r="L13"/>
  <c r="L14"/>
  <c r="L15"/>
  <c r="L16"/>
  <c r="L17"/>
  <c r="L18"/>
  <c r="Y2"/>
  <c r="O140"/>
  <c r="O141"/>
  <c r="O142"/>
  <c r="O143"/>
  <c r="O144"/>
  <c r="O145"/>
  <c r="AB9"/>
  <c r="N140"/>
  <c r="N141"/>
  <c r="N142"/>
  <c r="N143"/>
  <c r="N145"/>
  <c r="AA9"/>
  <c r="M140"/>
  <c r="M141"/>
  <c r="M142"/>
  <c r="M143"/>
  <c r="M144"/>
  <c r="M145"/>
  <c r="Z9"/>
  <c r="L140"/>
  <c r="L141"/>
  <c r="L142"/>
  <c r="L143"/>
  <c r="L145"/>
  <c r="Y9"/>
  <c r="AB8"/>
  <c r="AA8"/>
  <c r="Z8"/>
  <c r="Y8"/>
  <c r="O102"/>
  <c r="O103"/>
  <c r="O104"/>
  <c r="O105"/>
  <c r="O106"/>
  <c r="O107"/>
  <c r="AB7"/>
  <c r="N102"/>
  <c r="N103"/>
  <c r="N104"/>
  <c r="N105"/>
  <c r="N106"/>
  <c r="N107"/>
  <c r="AA7"/>
  <c r="M102"/>
  <c r="M103"/>
  <c r="M104"/>
  <c r="M105"/>
  <c r="M106"/>
  <c r="M107"/>
  <c r="Z7"/>
  <c r="L102"/>
  <c r="L103"/>
  <c r="L104"/>
  <c r="L105"/>
  <c r="L107"/>
  <c r="Y7"/>
  <c r="O83"/>
  <c r="O84"/>
  <c r="O85"/>
  <c r="O86"/>
  <c r="O87"/>
  <c r="O88"/>
  <c r="AB6"/>
  <c r="N83"/>
  <c r="N84"/>
  <c r="N85"/>
  <c r="N86"/>
  <c r="N87"/>
  <c r="N88"/>
  <c r="AA6"/>
  <c r="M83"/>
  <c r="M84"/>
  <c r="M85"/>
  <c r="M86"/>
  <c r="M87"/>
  <c r="M88"/>
  <c r="Z6"/>
  <c r="L83"/>
  <c r="L84"/>
  <c r="L85"/>
  <c r="L86"/>
  <c r="L87"/>
  <c r="L88"/>
  <c r="Y6"/>
  <c r="O44"/>
  <c r="O45"/>
  <c r="O46"/>
  <c r="O47"/>
  <c r="O48"/>
  <c r="O49"/>
  <c r="AB4"/>
  <c r="N44"/>
  <c r="N45"/>
  <c r="N46"/>
  <c r="N47"/>
  <c r="N48"/>
  <c r="N49"/>
  <c r="AA4"/>
  <c r="M44"/>
  <c r="M45"/>
  <c r="M46"/>
  <c r="M47"/>
  <c r="M48"/>
  <c r="M49"/>
  <c r="Z4"/>
  <c r="L44"/>
  <c r="L45"/>
  <c r="L46"/>
  <c r="L47"/>
  <c r="L48"/>
  <c r="L49"/>
  <c r="Y4"/>
  <c r="O25"/>
  <c r="O26"/>
  <c r="O27"/>
  <c r="O28"/>
  <c r="O29"/>
  <c r="O30"/>
  <c r="AB3"/>
  <c r="N25"/>
  <c r="N26"/>
  <c r="N27"/>
  <c r="N28"/>
  <c r="N29"/>
  <c r="N30"/>
  <c r="AA3"/>
  <c r="M25"/>
  <c r="M26"/>
  <c r="M27"/>
  <c r="M28"/>
  <c r="M29"/>
  <c r="M30"/>
  <c r="Z3"/>
  <c r="L25"/>
  <c r="L26"/>
  <c r="L27"/>
  <c r="L28"/>
  <c r="L29"/>
  <c r="L30"/>
  <c r="Y3"/>
  <c r="O13"/>
  <c r="O14"/>
  <c r="O15"/>
  <c r="O16"/>
  <c r="O17"/>
  <c r="O18"/>
  <c r="AB2"/>
  <c r="N13"/>
  <c r="N14"/>
  <c r="N15"/>
  <c r="N16"/>
  <c r="N17"/>
  <c r="N18"/>
  <c r="AA2"/>
  <c r="M13"/>
  <c r="M14"/>
  <c r="M15"/>
  <c r="M16"/>
  <c r="M17"/>
  <c r="M18"/>
  <c r="Z2"/>
  <c r="L9"/>
  <c r="L138"/>
  <c r="O121"/>
  <c r="O122"/>
  <c r="O123"/>
  <c r="O124"/>
  <c r="O125"/>
  <c r="O126"/>
  <c r="N121"/>
  <c r="N122"/>
  <c r="N123"/>
  <c r="N124"/>
  <c r="N125"/>
  <c r="N126"/>
  <c r="M121"/>
  <c r="M122"/>
  <c r="M123"/>
  <c r="M124"/>
  <c r="M125"/>
  <c r="M126"/>
  <c r="L121"/>
  <c r="L122"/>
  <c r="L123"/>
  <c r="L124"/>
  <c r="L126"/>
  <c r="L8"/>
  <c r="L119"/>
  <c r="L7"/>
  <c r="L100"/>
  <c r="L6"/>
  <c r="L81"/>
  <c r="L5"/>
  <c r="L61"/>
  <c r="L4"/>
  <c r="L42"/>
  <c r="L3"/>
  <c r="L23"/>
  <c r="L2"/>
  <c r="L11"/>
  <c r="X9"/>
  <c r="W9"/>
  <c r="V9"/>
  <c r="U9"/>
  <c r="T9"/>
  <c r="S9"/>
  <c r="R9"/>
  <c r="Q9"/>
  <c r="P9"/>
  <c r="O9"/>
  <c r="N9"/>
  <c r="M9"/>
  <c r="B78"/>
  <c r="G78"/>
  <c r="G79"/>
  <c r="G80"/>
  <c r="G81"/>
  <c r="F136"/>
  <c r="X8"/>
  <c r="W8"/>
  <c r="V8"/>
  <c r="U8"/>
  <c r="T8"/>
  <c r="S8"/>
  <c r="R8"/>
  <c r="Q8"/>
  <c r="P8"/>
  <c r="O8"/>
  <c r="N8"/>
  <c r="M8"/>
  <c r="F117"/>
  <c r="X7"/>
  <c r="W7"/>
  <c r="V7"/>
  <c r="U7"/>
  <c r="T7"/>
  <c r="S7"/>
  <c r="R7"/>
  <c r="Q7"/>
  <c r="P7"/>
  <c r="O7"/>
  <c r="N7"/>
  <c r="M7"/>
  <c r="F98"/>
  <c r="X6"/>
  <c r="W6"/>
  <c r="V6"/>
  <c r="U6"/>
  <c r="T6"/>
  <c r="S6"/>
  <c r="R6"/>
  <c r="Q6"/>
  <c r="P6"/>
  <c r="O6"/>
  <c r="N6"/>
  <c r="M6"/>
  <c r="F79"/>
  <c r="X5"/>
  <c r="W5"/>
  <c r="V5"/>
  <c r="U5"/>
  <c r="T5"/>
  <c r="S5"/>
  <c r="R5"/>
  <c r="Q5"/>
  <c r="P5"/>
  <c r="O5"/>
  <c r="N5"/>
  <c r="M5"/>
  <c r="B1"/>
  <c r="G2"/>
  <c r="G3"/>
  <c r="G4"/>
  <c r="G5"/>
  <c r="F59"/>
  <c r="X4"/>
  <c r="W4"/>
  <c r="V4"/>
  <c r="U4"/>
  <c r="T4"/>
  <c r="S4"/>
  <c r="R4"/>
  <c r="Q4"/>
  <c r="P4"/>
  <c r="O4"/>
  <c r="N4"/>
  <c r="M4"/>
  <c r="F40"/>
  <c r="X3"/>
  <c r="W3"/>
  <c r="V3"/>
  <c r="U3"/>
  <c r="T3"/>
  <c r="S3"/>
  <c r="R3"/>
  <c r="Q3"/>
  <c r="P3"/>
  <c r="O3"/>
  <c r="N3"/>
  <c r="M3"/>
  <c r="F21"/>
  <c r="X2"/>
  <c r="W2"/>
  <c r="V2"/>
  <c r="U2"/>
  <c r="T2"/>
  <c r="S2"/>
  <c r="R2"/>
  <c r="Q2"/>
  <c r="P2"/>
  <c r="O2"/>
  <c r="N2"/>
  <c r="M2"/>
  <c r="F2"/>
  <c r="H19"/>
  <c r="K9"/>
  <c r="K2"/>
  <c r="K8"/>
  <c r="K7"/>
  <c r="K6"/>
  <c r="K5"/>
  <c r="K4"/>
  <c r="K3"/>
  <c r="L13" i="5"/>
  <c r="L14"/>
  <c r="L15"/>
  <c r="L16"/>
  <c r="L18"/>
  <c r="Y2"/>
  <c r="AB9"/>
  <c r="N140"/>
  <c r="N141"/>
  <c r="N142"/>
  <c r="N143"/>
  <c r="N144"/>
  <c r="N145"/>
  <c r="AA9"/>
  <c r="M140"/>
  <c r="M141"/>
  <c r="M142"/>
  <c r="M143"/>
  <c r="M144"/>
  <c r="M145"/>
  <c r="Z9"/>
  <c r="L140"/>
  <c r="L141"/>
  <c r="L142"/>
  <c r="L143"/>
  <c r="L144"/>
  <c r="L145"/>
  <c r="Y9"/>
  <c r="AB8"/>
  <c r="AA8"/>
  <c r="Z8"/>
  <c r="Y8"/>
  <c r="AB7"/>
  <c r="AA7"/>
  <c r="M102"/>
  <c r="M103"/>
  <c r="M104"/>
  <c r="M105"/>
  <c r="M106"/>
  <c r="M107"/>
  <c r="Z7"/>
  <c r="L102"/>
  <c r="L103"/>
  <c r="L104"/>
  <c r="L105"/>
  <c r="L106"/>
  <c r="L107"/>
  <c r="Y7"/>
  <c r="AB6"/>
  <c r="AA6"/>
  <c r="M83"/>
  <c r="M84"/>
  <c r="M85"/>
  <c r="M86"/>
  <c r="M87"/>
  <c r="M88"/>
  <c r="Z6"/>
  <c r="L83"/>
  <c r="L84"/>
  <c r="L85"/>
  <c r="L86"/>
  <c r="L88"/>
  <c r="Y6"/>
  <c r="O63"/>
  <c r="O64"/>
  <c r="O65"/>
  <c r="O66"/>
  <c r="O68"/>
  <c r="AB5"/>
  <c r="N63"/>
  <c r="N64"/>
  <c r="N65"/>
  <c r="N66"/>
  <c r="N68"/>
  <c r="AA5"/>
  <c r="M63"/>
  <c r="M64"/>
  <c r="M65"/>
  <c r="M66"/>
  <c r="M68"/>
  <c r="Z5"/>
  <c r="L63"/>
  <c r="L64"/>
  <c r="L65"/>
  <c r="L66"/>
  <c r="L68"/>
  <c r="Y5"/>
  <c r="O44"/>
  <c r="O45"/>
  <c r="O46"/>
  <c r="O47"/>
  <c r="O49"/>
  <c r="AB4"/>
  <c r="N44"/>
  <c r="N45"/>
  <c r="N46"/>
  <c r="N47"/>
  <c r="N49"/>
  <c r="AA4"/>
  <c r="M44"/>
  <c r="M45"/>
  <c r="M46"/>
  <c r="M47"/>
  <c r="M49"/>
  <c r="Z4"/>
  <c r="L44"/>
  <c r="L45"/>
  <c r="L46"/>
  <c r="L47"/>
  <c r="L49"/>
  <c r="Y4"/>
  <c r="O25"/>
  <c r="O26"/>
  <c r="O27"/>
  <c r="O28"/>
  <c r="O29"/>
  <c r="O30"/>
  <c r="AB3"/>
  <c r="N25"/>
  <c r="N26"/>
  <c r="N27"/>
  <c r="N28"/>
  <c r="N30"/>
  <c r="AA3"/>
  <c r="M25"/>
  <c r="M26"/>
  <c r="M27"/>
  <c r="M28"/>
  <c r="M30"/>
  <c r="Z3"/>
  <c r="L25"/>
  <c r="L26"/>
  <c r="L27"/>
  <c r="L28"/>
  <c r="L30"/>
  <c r="Y3"/>
  <c r="O13"/>
  <c r="O14"/>
  <c r="O15"/>
  <c r="O16"/>
  <c r="O17"/>
  <c r="O18"/>
  <c r="AB2"/>
  <c r="N13"/>
  <c r="N14"/>
  <c r="N15"/>
  <c r="N16"/>
  <c r="N18"/>
  <c r="AA2"/>
  <c r="M13"/>
  <c r="M14"/>
  <c r="M15"/>
  <c r="M16"/>
  <c r="M17"/>
  <c r="M18"/>
  <c r="Z2"/>
  <c r="L9"/>
  <c r="L138"/>
  <c r="O121"/>
  <c r="O122"/>
  <c r="O123"/>
  <c r="O124"/>
  <c r="O125"/>
  <c r="O126"/>
  <c r="N121"/>
  <c r="N122"/>
  <c r="N123"/>
  <c r="N124"/>
  <c r="N126"/>
  <c r="M121"/>
  <c r="M122"/>
  <c r="M123"/>
  <c r="M124"/>
  <c r="M125"/>
  <c r="M126"/>
  <c r="L121"/>
  <c r="L122"/>
  <c r="L123"/>
  <c r="L124"/>
  <c r="L125"/>
  <c r="L126"/>
  <c r="L8"/>
  <c r="L119"/>
  <c r="L7"/>
  <c r="L100"/>
  <c r="L6"/>
  <c r="L81"/>
  <c r="L5"/>
  <c r="L61"/>
  <c r="L4"/>
  <c r="L42"/>
  <c r="L3"/>
  <c r="L23"/>
  <c r="L2"/>
  <c r="L11"/>
  <c r="M3"/>
  <c r="N3"/>
  <c r="O3"/>
  <c r="P3"/>
  <c r="Q3"/>
  <c r="R3"/>
  <c r="S3"/>
  <c r="T3"/>
  <c r="U3"/>
  <c r="V3"/>
  <c r="W3"/>
  <c r="X3"/>
  <c r="M4"/>
  <c r="N4"/>
  <c r="O4"/>
  <c r="P4"/>
  <c r="Q4"/>
  <c r="R4"/>
  <c r="S4"/>
  <c r="T4"/>
  <c r="U4"/>
  <c r="V4"/>
  <c r="W4"/>
  <c r="X4"/>
  <c r="M5"/>
  <c r="N5"/>
  <c r="O5"/>
  <c r="P5"/>
  <c r="Q5"/>
  <c r="R5"/>
  <c r="S5"/>
  <c r="T5"/>
  <c r="U5"/>
  <c r="V5"/>
  <c r="W5"/>
  <c r="X5"/>
  <c r="M6"/>
  <c r="N6"/>
  <c r="O6"/>
  <c r="P6"/>
  <c r="Q6"/>
  <c r="R6"/>
  <c r="S6"/>
  <c r="T6"/>
  <c r="U6"/>
  <c r="V6"/>
  <c r="W6"/>
  <c r="X6"/>
  <c r="M7"/>
  <c r="N7"/>
  <c r="O7"/>
  <c r="P7"/>
  <c r="Q7"/>
  <c r="R7"/>
  <c r="S7"/>
  <c r="T7"/>
  <c r="U7"/>
  <c r="V7"/>
  <c r="W7"/>
  <c r="X7"/>
  <c r="M8"/>
  <c r="N8"/>
  <c r="O8"/>
  <c r="P8"/>
  <c r="Q8"/>
  <c r="R8"/>
  <c r="S8"/>
  <c r="T8"/>
  <c r="U8"/>
  <c r="V8"/>
  <c r="W8"/>
  <c r="X8"/>
  <c r="M9"/>
  <c r="N9"/>
  <c r="O9"/>
  <c r="P9"/>
  <c r="Q9"/>
  <c r="R9"/>
  <c r="S9"/>
  <c r="T9"/>
  <c r="U9"/>
  <c r="V9"/>
  <c r="W9"/>
  <c r="X9"/>
  <c r="P2"/>
  <c r="O2"/>
  <c r="N2"/>
  <c r="B78"/>
  <c r="G78"/>
  <c r="G79"/>
  <c r="G80"/>
  <c r="G81"/>
  <c r="F136"/>
  <c r="F117"/>
  <c r="F98"/>
  <c r="F79"/>
  <c r="B1"/>
  <c r="G2"/>
  <c r="G3"/>
  <c r="G4"/>
  <c r="G5"/>
  <c r="F59"/>
  <c r="F40"/>
  <c r="F21"/>
  <c r="H19"/>
  <c r="K9"/>
  <c r="K2"/>
  <c r="K8"/>
  <c r="K7"/>
  <c r="K6"/>
  <c r="K5"/>
  <c r="K4"/>
  <c r="K3"/>
  <c r="X2"/>
  <c r="W2"/>
  <c r="V2"/>
  <c r="U2"/>
  <c r="T2"/>
  <c r="S2"/>
  <c r="R2"/>
  <c r="Q2"/>
  <c r="M2"/>
  <c r="F2"/>
  <c r="L13" i="6"/>
  <c r="L14"/>
  <c r="L15"/>
  <c r="L16"/>
  <c r="L18"/>
  <c r="Y2"/>
  <c r="O140"/>
  <c r="O141"/>
  <c r="O142"/>
  <c r="O143"/>
  <c r="O144"/>
  <c r="O145"/>
  <c r="AB9"/>
  <c r="AA9"/>
  <c r="Z9"/>
  <c r="Y9"/>
  <c r="AB8"/>
  <c r="AA8"/>
  <c r="Z8"/>
  <c r="Y8"/>
  <c r="AB7"/>
  <c r="AA7"/>
  <c r="M102"/>
  <c r="M103"/>
  <c r="M104"/>
  <c r="M105"/>
  <c r="M106"/>
  <c r="M107"/>
  <c r="Z7"/>
  <c r="Y7"/>
  <c r="O83"/>
  <c r="O84"/>
  <c r="O85"/>
  <c r="O86"/>
  <c r="O88"/>
  <c r="AB6"/>
  <c r="AA6"/>
  <c r="Z6"/>
  <c r="L83"/>
  <c r="L84"/>
  <c r="L85"/>
  <c r="L86"/>
  <c r="L88"/>
  <c r="Y6"/>
  <c r="AB5"/>
  <c r="N63"/>
  <c r="N64"/>
  <c r="N65"/>
  <c r="N66"/>
  <c r="N68"/>
  <c r="AA5"/>
  <c r="Z5"/>
  <c r="L63"/>
  <c r="L64"/>
  <c r="L65"/>
  <c r="L66"/>
  <c r="L68"/>
  <c r="Y5"/>
  <c r="O44"/>
  <c r="O45"/>
  <c r="O46"/>
  <c r="O47"/>
  <c r="O48"/>
  <c r="O49"/>
  <c r="AB4"/>
  <c r="AA4"/>
  <c r="Z4"/>
  <c r="Y4"/>
  <c r="AB3"/>
  <c r="N25"/>
  <c r="N26"/>
  <c r="N27"/>
  <c r="N28"/>
  <c r="N30"/>
  <c r="AA3"/>
  <c r="Z3"/>
  <c r="Y3"/>
  <c r="AB2"/>
  <c r="AA2"/>
  <c r="M13"/>
  <c r="M14"/>
  <c r="M15"/>
  <c r="M16"/>
  <c r="M18"/>
  <c r="Z2"/>
  <c r="L9"/>
  <c r="L138"/>
  <c r="O121"/>
  <c r="O122"/>
  <c r="O123"/>
  <c r="O124"/>
  <c r="O125"/>
  <c r="O126"/>
  <c r="L8"/>
  <c r="L119"/>
  <c r="L7"/>
  <c r="L100"/>
  <c r="L6"/>
  <c r="L81"/>
  <c r="L5"/>
  <c r="L61"/>
  <c r="L4"/>
  <c r="L42"/>
  <c r="L3"/>
  <c r="L23"/>
  <c r="L2"/>
  <c r="L11"/>
  <c r="M3"/>
  <c r="N3"/>
  <c r="O3"/>
  <c r="P3"/>
  <c r="Q3"/>
  <c r="R3"/>
  <c r="S3"/>
  <c r="T3"/>
  <c r="U3"/>
  <c r="V3"/>
  <c r="W3"/>
  <c r="X3"/>
  <c r="M4"/>
  <c r="N4"/>
  <c r="O4"/>
  <c r="P4"/>
  <c r="Q4"/>
  <c r="R4"/>
  <c r="S4"/>
  <c r="T4"/>
  <c r="U4"/>
  <c r="V4"/>
  <c r="W4"/>
  <c r="X4"/>
  <c r="M5"/>
  <c r="N5"/>
  <c r="O5"/>
  <c r="P5"/>
  <c r="Q5"/>
  <c r="R5"/>
  <c r="S5"/>
  <c r="T5"/>
  <c r="U5"/>
  <c r="V5"/>
  <c r="W5"/>
  <c r="X5"/>
  <c r="M6"/>
  <c r="N6"/>
  <c r="O6"/>
  <c r="P6"/>
  <c r="Q6"/>
  <c r="R6"/>
  <c r="S6"/>
  <c r="T6"/>
  <c r="U6"/>
  <c r="V6"/>
  <c r="W6"/>
  <c r="X6"/>
  <c r="M7"/>
  <c r="N7"/>
  <c r="O7"/>
  <c r="P7"/>
  <c r="Q7"/>
  <c r="R7"/>
  <c r="S7"/>
  <c r="T7"/>
  <c r="U7"/>
  <c r="V7"/>
  <c r="W7"/>
  <c r="X7"/>
  <c r="M8"/>
  <c r="N8"/>
  <c r="O8"/>
  <c r="P8"/>
  <c r="Q8"/>
  <c r="R8"/>
  <c r="S8"/>
  <c r="T8"/>
  <c r="U8"/>
  <c r="V8"/>
  <c r="W8"/>
  <c r="X8"/>
  <c r="M9"/>
  <c r="N9"/>
  <c r="O9"/>
  <c r="P9"/>
  <c r="Q9"/>
  <c r="R9"/>
  <c r="S9"/>
  <c r="T9"/>
  <c r="U9"/>
  <c r="V9"/>
  <c r="W9"/>
  <c r="X9"/>
  <c r="N2"/>
  <c r="P2"/>
  <c r="O2"/>
  <c r="B78"/>
  <c r="G78"/>
  <c r="G79"/>
  <c r="G80"/>
  <c r="G81"/>
  <c r="F136"/>
  <c r="F117"/>
  <c r="F98"/>
  <c r="F79"/>
  <c r="B1"/>
  <c r="G2"/>
  <c r="G3"/>
  <c r="G4"/>
  <c r="G5"/>
  <c r="F59"/>
  <c r="F40"/>
  <c r="F21"/>
  <c r="H19"/>
  <c r="K9"/>
  <c r="K2"/>
  <c r="K8"/>
  <c r="K7"/>
  <c r="K6"/>
  <c r="K5"/>
  <c r="K4"/>
  <c r="K3"/>
  <c r="X2"/>
  <c r="W2"/>
  <c r="V2"/>
  <c r="U2"/>
  <c r="T2"/>
  <c r="S2"/>
  <c r="R2"/>
  <c r="Q2"/>
  <c r="M2"/>
  <c r="F2"/>
  <c r="Y2" i="7"/>
  <c r="AB9"/>
  <c r="AA9"/>
  <c r="M140"/>
  <c r="M141"/>
  <c r="M142"/>
  <c r="M143"/>
  <c r="M145"/>
  <c r="Z9"/>
  <c r="L140"/>
  <c r="L141"/>
  <c r="L142"/>
  <c r="L143"/>
  <c r="L145"/>
  <c r="Y9"/>
  <c r="AB8"/>
  <c r="AA8"/>
  <c r="Z8"/>
  <c r="Y8"/>
  <c r="AB7"/>
  <c r="N102"/>
  <c r="N103"/>
  <c r="N104"/>
  <c r="N105"/>
  <c r="N107"/>
  <c r="AA7"/>
  <c r="M102"/>
  <c r="M103"/>
  <c r="M104"/>
  <c r="M105"/>
  <c r="M107"/>
  <c r="Z7"/>
  <c r="L102"/>
  <c r="L103"/>
  <c r="L104"/>
  <c r="L105"/>
  <c r="L107"/>
  <c r="Y7"/>
  <c r="AB6"/>
  <c r="N83"/>
  <c r="N84"/>
  <c r="N85"/>
  <c r="N86"/>
  <c r="N87"/>
  <c r="N88"/>
  <c r="AA6"/>
  <c r="M83"/>
  <c r="M84"/>
  <c r="M85"/>
  <c r="M86"/>
  <c r="M88"/>
  <c r="Z6"/>
  <c r="L83"/>
  <c r="L84"/>
  <c r="L85"/>
  <c r="L86"/>
  <c r="L87"/>
  <c r="L88"/>
  <c r="Y6"/>
  <c r="AB5"/>
  <c r="N63"/>
  <c r="N64"/>
  <c r="N65"/>
  <c r="N66"/>
  <c r="N68"/>
  <c r="AA5"/>
  <c r="Z5"/>
  <c r="Y5"/>
  <c r="AB4"/>
  <c r="AA4"/>
  <c r="Z4"/>
  <c r="L44"/>
  <c r="L45"/>
  <c r="L46"/>
  <c r="L47"/>
  <c r="L49"/>
  <c r="Y4"/>
  <c r="AB3"/>
  <c r="N25"/>
  <c r="N26"/>
  <c r="N27"/>
  <c r="N28"/>
  <c r="N30"/>
  <c r="AA3"/>
  <c r="Z3"/>
  <c r="Y3"/>
  <c r="O13"/>
  <c r="O14"/>
  <c r="O15"/>
  <c r="O16"/>
  <c r="O17"/>
  <c r="O18"/>
  <c r="AB2"/>
  <c r="AA2"/>
  <c r="Z2"/>
  <c r="L9"/>
  <c r="L138"/>
  <c r="N121"/>
  <c r="N122"/>
  <c r="N123"/>
  <c r="N124"/>
  <c r="N126"/>
  <c r="M121"/>
  <c r="M122"/>
  <c r="M123"/>
  <c r="M124"/>
  <c r="M126"/>
  <c r="L121"/>
  <c r="L122"/>
  <c r="L123"/>
  <c r="L124"/>
  <c r="L126"/>
  <c r="L8"/>
  <c r="L119"/>
  <c r="L7"/>
  <c r="L100"/>
  <c r="L6"/>
  <c r="L81"/>
  <c r="L5"/>
  <c r="L61"/>
  <c r="L4"/>
  <c r="L42"/>
  <c r="L3"/>
  <c r="L23"/>
  <c r="L2"/>
  <c r="L11"/>
  <c r="M3"/>
  <c r="N3"/>
  <c r="O3"/>
  <c r="P3"/>
  <c r="Q3"/>
  <c r="R3"/>
  <c r="S3"/>
  <c r="T3"/>
  <c r="U3"/>
  <c r="V3"/>
  <c r="W3"/>
  <c r="X3"/>
  <c r="M4"/>
  <c r="N4"/>
  <c r="O4"/>
  <c r="P4"/>
  <c r="Q4"/>
  <c r="R4"/>
  <c r="S4"/>
  <c r="T4"/>
  <c r="U4"/>
  <c r="V4"/>
  <c r="W4"/>
  <c r="X4"/>
  <c r="M5"/>
  <c r="N5"/>
  <c r="O5"/>
  <c r="P5"/>
  <c r="Q5"/>
  <c r="R5"/>
  <c r="S5"/>
  <c r="T5"/>
  <c r="U5"/>
  <c r="V5"/>
  <c r="W5"/>
  <c r="X5"/>
  <c r="M6"/>
  <c r="N6"/>
  <c r="O6"/>
  <c r="P6"/>
  <c r="Q6"/>
  <c r="R6"/>
  <c r="S6"/>
  <c r="T6"/>
  <c r="U6"/>
  <c r="V6"/>
  <c r="W6"/>
  <c r="X6"/>
  <c r="M7"/>
  <c r="N7"/>
  <c r="O7"/>
  <c r="P7"/>
  <c r="Q7"/>
  <c r="R7"/>
  <c r="S7"/>
  <c r="T7"/>
  <c r="U7"/>
  <c r="V7"/>
  <c r="W7"/>
  <c r="X7"/>
  <c r="M8"/>
  <c r="N8"/>
  <c r="O8"/>
  <c r="P8"/>
  <c r="Q8"/>
  <c r="R8"/>
  <c r="S8"/>
  <c r="T8"/>
  <c r="U8"/>
  <c r="V8"/>
  <c r="W8"/>
  <c r="X8"/>
  <c r="M9"/>
  <c r="N9"/>
  <c r="O9"/>
  <c r="P9"/>
  <c r="Q9"/>
  <c r="R9"/>
  <c r="S9"/>
  <c r="T9"/>
  <c r="U9"/>
  <c r="V9"/>
  <c r="W9"/>
  <c r="X9"/>
  <c r="B78"/>
  <c r="G78"/>
  <c r="G79"/>
  <c r="G80"/>
  <c r="G81"/>
  <c r="F136"/>
  <c r="F117"/>
  <c r="F98"/>
  <c r="F79"/>
  <c r="B1"/>
  <c r="G2"/>
  <c r="G3"/>
  <c r="G4"/>
  <c r="G5"/>
  <c r="F59"/>
  <c r="F40"/>
  <c r="F21"/>
  <c r="X2"/>
  <c r="W2"/>
  <c r="V2"/>
  <c r="U2"/>
  <c r="T2"/>
  <c r="S2"/>
  <c r="R2"/>
  <c r="Q2"/>
  <c r="P2"/>
  <c r="O2"/>
  <c r="N2"/>
  <c r="M2"/>
  <c r="F2"/>
  <c r="H19"/>
  <c r="K9"/>
  <c r="K2"/>
  <c r="K8"/>
  <c r="K7"/>
  <c r="K6"/>
  <c r="K5"/>
  <c r="K4"/>
  <c r="K3"/>
  <c r="L13" i="8"/>
  <c r="L14"/>
  <c r="L15"/>
  <c r="L16"/>
  <c r="L18"/>
  <c r="Y2"/>
  <c r="O140"/>
  <c r="O141"/>
  <c r="O142"/>
  <c r="O143"/>
  <c r="O144"/>
  <c r="O145"/>
  <c r="AB9"/>
  <c r="N140"/>
  <c r="N141"/>
  <c r="N142"/>
  <c r="N143"/>
  <c r="N144"/>
  <c r="N145"/>
  <c r="AA9"/>
  <c r="M140"/>
  <c r="M141"/>
  <c r="M142"/>
  <c r="M143"/>
  <c r="M144"/>
  <c r="M145"/>
  <c r="Z9"/>
  <c r="L140"/>
  <c r="L141"/>
  <c r="L142"/>
  <c r="L143"/>
  <c r="L144"/>
  <c r="L145"/>
  <c r="Y9"/>
  <c r="AB8"/>
  <c r="AA8"/>
  <c r="Z8"/>
  <c r="Y8"/>
  <c r="O102"/>
  <c r="O103"/>
  <c r="O104"/>
  <c r="O105"/>
  <c r="O106"/>
  <c r="O107"/>
  <c r="AB7"/>
  <c r="N102"/>
  <c r="N103"/>
  <c r="N104"/>
  <c r="N105"/>
  <c r="N106"/>
  <c r="N107"/>
  <c r="AA7"/>
  <c r="M102"/>
  <c r="M103"/>
  <c r="M104"/>
  <c r="M105"/>
  <c r="M106"/>
  <c r="M107"/>
  <c r="Z7"/>
  <c r="L102"/>
  <c r="L103"/>
  <c r="L104"/>
  <c r="L105"/>
  <c r="L106"/>
  <c r="L107"/>
  <c r="Y7"/>
  <c r="O83"/>
  <c r="O84"/>
  <c r="O85"/>
  <c r="O86"/>
  <c r="O87"/>
  <c r="O88"/>
  <c r="AB6"/>
  <c r="N83"/>
  <c r="N84"/>
  <c r="N85"/>
  <c r="N86"/>
  <c r="N87"/>
  <c r="N88"/>
  <c r="AA6"/>
  <c r="M83"/>
  <c r="M84"/>
  <c r="M85"/>
  <c r="M86"/>
  <c r="M87"/>
  <c r="M88"/>
  <c r="Z6"/>
  <c r="L83"/>
  <c r="L84"/>
  <c r="L85"/>
  <c r="L86"/>
  <c r="L87"/>
  <c r="L88"/>
  <c r="Y6"/>
  <c r="O63"/>
  <c r="O64"/>
  <c r="O65"/>
  <c r="O66"/>
  <c r="O67"/>
  <c r="O68"/>
  <c r="AB5"/>
  <c r="N63"/>
  <c r="N64"/>
  <c r="N65"/>
  <c r="N66"/>
  <c r="N67"/>
  <c r="N68"/>
  <c r="AA5"/>
  <c r="M63"/>
  <c r="M64"/>
  <c r="M65"/>
  <c r="M66"/>
  <c r="M67"/>
  <c r="M68"/>
  <c r="Z5"/>
  <c r="L63"/>
  <c r="L64"/>
  <c r="L65"/>
  <c r="L66"/>
  <c r="L67"/>
  <c r="L68"/>
  <c r="Y5"/>
  <c r="O44"/>
  <c r="O45"/>
  <c r="O46"/>
  <c r="O47"/>
  <c r="O48"/>
  <c r="O49"/>
  <c r="AB4"/>
  <c r="N44"/>
  <c r="N45"/>
  <c r="N46"/>
  <c r="N47"/>
  <c r="N48"/>
  <c r="N49"/>
  <c r="AA4"/>
  <c r="M44"/>
  <c r="M45"/>
  <c r="M46"/>
  <c r="M47"/>
  <c r="M48"/>
  <c r="M49"/>
  <c r="Z4"/>
  <c r="L44"/>
  <c r="L45"/>
  <c r="L46"/>
  <c r="L47"/>
  <c r="L48"/>
  <c r="L49"/>
  <c r="Y4"/>
  <c r="O25"/>
  <c r="O26"/>
  <c r="O27"/>
  <c r="O28"/>
  <c r="O30"/>
  <c r="AB3"/>
  <c r="N25"/>
  <c r="N26"/>
  <c r="N27"/>
  <c r="N28"/>
  <c r="N30"/>
  <c r="AA3"/>
  <c r="M25"/>
  <c r="M26"/>
  <c r="M27"/>
  <c r="M28"/>
  <c r="M30"/>
  <c r="Z3"/>
  <c r="L25"/>
  <c r="L26"/>
  <c r="L27"/>
  <c r="L28"/>
  <c r="L30"/>
  <c r="Y3"/>
  <c r="O13"/>
  <c r="O14"/>
  <c r="O15"/>
  <c r="O16"/>
  <c r="O18"/>
  <c r="AB2"/>
  <c r="N13"/>
  <c r="N14"/>
  <c r="N15"/>
  <c r="N16"/>
  <c r="N18"/>
  <c r="AA2"/>
  <c r="M13"/>
  <c r="M14"/>
  <c r="M15"/>
  <c r="M16"/>
  <c r="M18"/>
  <c r="Z2"/>
  <c r="L138"/>
  <c r="O121"/>
  <c r="O126"/>
  <c r="N121"/>
  <c r="N126"/>
  <c r="M121"/>
  <c r="M126"/>
  <c r="L121"/>
  <c r="L126"/>
  <c r="O125"/>
  <c r="N125"/>
  <c r="M125"/>
  <c r="L125"/>
  <c r="O124"/>
  <c r="N124"/>
  <c r="M124"/>
  <c r="L124"/>
  <c r="O123"/>
  <c r="N123"/>
  <c r="M123"/>
  <c r="L123"/>
  <c r="O122"/>
  <c r="N122"/>
  <c r="M122"/>
  <c r="L122"/>
  <c r="L119"/>
  <c r="L100"/>
  <c r="L81"/>
  <c r="L61"/>
  <c r="L42"/>
  <c r="L3"/>
  <c r="L23"/>
  <c r="L2"/>
  <c r="L11"/>
  <c r="F21"/>
  <c r="M3"/>
  <c r="N3"/>
  <c r="O3"/>
  <c r="P3"/>
  <c r="Q3"/>
  <c r="R3"/>
  <c r="S3"/>
  <c r="T3"/>
  <c r="U3"/>
  <c r="V3"/>
  <c r="W3"/>
  <c r="X3"/>
  <c r="B1"/>
  <c r="G2"/>
  <c r="G3"/>
  <c r="X2"/>
  <c r="W2"/>
  <c r="V2"/>
  <c r="U2"/>
  <c r="T2"/>
  <c r="S2"/>
  <c r="R2"/>
  <c r="Q2"/>
  <c r="P2"/>
  <c r="O2"/>
  <c r="N2"/>
  <c r="M2"/>
  <c r="F2"/>
  <c r="K2"/>
  <c r="K3"/>
</calcChain>
</file>

<file path=xl/comments1.xml><?xml version="1.0" encoding="utf-8"?>
<comments xmlns="http://schemas.openxmlformats.org/spreadsheetml/2006/main">
  <authors>
    <author>Rhazes Spell</author>
  </authors>
  <commentList>
    <comment ref="K1" authorId="0">
      <text>
        <r>
          <rPr>
            <b/>
            <sz val="9"/>
            <color indexed="81"/>
            <rFont val="Verdana"/>
          </rPr>
          <t>Rhazes Spell:</t>
        </r>
        <r>
          <rPr>
            <sz val="9"/>
            <color indexed="81"/>
            <rFont val="Verdana"/>
          </rPr>
          <t xml:space="preserve">
The cell for the SPEED rating</t>
        </r>
      </text>
    </comment>
  </commentList>
</comments>
</file>

<file path=xl/sharedStrings.xml><?xml version="1.0" encoding="utf-8"?>
<sst xmlns="http://schemas.openxmlformats.org/spreadsheetml/2006/main" count="2590" uniqueCount="113">
  <si>
    <t>#83-Brian Vickers-C           #78-Regan Smith-C            #1-Jamie McMurray-C              #00-David Reutimann-C</t>
  </si>
  <si>
    <t>#47-Bobby Labonte-C              #34-David Gilliland-D            #13-Casey Mears-D           #36-Dave Blaney-D</t>
  </si>
  <si>
    <t>95-99</t>
  </si>
  <si>
    <t>80-94</t>
  </si>
  <si>
    <t>#71-Andy Lally-D             #7-Robby Gordon-D              #38-J.J. Yeley-D              #66-Michael McDowell-E</t>
  </si>
  <si>
    <t>-</t>
  </si>
  <si>
    <t>95-98</t>
  </si>
  <si>
    <t>#37-Tony Raines-E            #32-Ken Schrader-E           #23-Terry Labonte-E               #51-Bill Elliott-E</t>
  </si>
  <si>
    <t>80-95</t>
  </si>
  <si>
    <t>#30-David Stremme-E                #15-Michael Waltrip-E                  #32-Boris Said-E               #35-Geoffrey Bodine-E</t>
  </si>
  <si>
    <t>#50-T.J. Bell-E                 #35-Stephen Leicht-E             #46-Andy Pilgrim-E              #46-Chris Cook-E</t>
  </si>
  <si>
    <t>#7-Brian Simo-E               #92-Brian Keselowski-E                #51-Erik Darnell-E               #35-Steve Park-E</t>
  </si>
  <si>
    <t>#21-Trevor Bayne-E            #51-Landon Cassill-E              #38-Travis Kvapil-E               #32-Mike Bliss-E</t>
  </si>
  <si>
    <t>#60-Mike Skinner-E             #87-Joe Nemechek-E</t>
  </si>
  <si>
    <t>Speed Table</t>
    <phoneticPr fontId="2" type="noConversion"/>
  </si>
  <si>
    <t>Speed Chart</t>
    <phoneticPr fontId="2" type="noConversion"/>
  </si>
  <si>
    <t>Short</t>
    <phoneticPr fontId="2" type="noConversion"/>
  </si>
  <si>
    <t>Super</t>
    <phoneticPr fontId="2" type="noConversion"/>
  </si>
  <si>
    <t>Road</t>
    <phoneticPr fontId="2" type="noConversion"/>
  </si>
  <si>
    <t>Short Table</t>
    <phoneticPr fontId="2" type="noConversion"/>
  </si>
  <si>
    <t>Super Table</t>
    <phoneticPr fontId="2" type="noConversion"/>
  </si>
  <si>
    <t>Road Table</t>
    <phoneticPr fontId="2" type="noConversion"/>
  </si>
  <si>
    <t>No</t>
    <phoneticPr fontId="2" type="noConversion"/>
  </si>
  <si>
    <t>Driver Name</t>
    <phoneticPr fontId="2" type="noConversion"/>
  </si>
  <si>
    <t>Driver Rating</t>
    <phoneticPr fontId="2" type="noConversion"/>
  </si>
  <si>
    <t>Token Positions</t>
  </si>
  <si>
    <t>ROOT Row</t>
  </si>
  <si>
    <t>ROOT Col</t>
  </si>
  <si>
    <t>ROOTINDEX</t>
  </si>
  <si>
    <t>Driver Number = Rating</t>
  </si>
  <si>
    <t>Speed Rating</t>
  </si>
  <si>
    <t>Short Rating</t>
  </si>
  <si>
    <t>Super Rating</t>
  </si>
  <si>
    <t>Road Rating</t>
  </si>
  <si>
    <t>Quality Rating</t>
  </si>
  <si>
    <t>$A</t>
  </si>
  <si>
    <t>#11-Denny Hamlin-A              #39-Ryan Newman-A                 #22-Kurt Busch-A               #18-Kyle Busch-A</t>
  </si>
  <si>
    <t>E</t>
  </si>
  <si>
    <t>00-39</t>
  </si>
  <si>
    <t>85-97</t>
  </si>
  <si>
    <t>#33-Clint Bowyer-B             #4-Kasey Kahne-B             #43-A J Allmendinger-B                 #16-Greg Biffle-B</t>
  </si>
  <si>
    <t>90-97</t>
  </si>
  <si>
    <t>85-95</t>
  </si>
  <si>
    <t>95-97</t>
  </si>
  <si>
    <t>#27-Paul Menard-B           #56-Martin Truex Jr.-B             #9-Marcos Ambrose-B                 #31-Jeff Burton-B</t>
  </si>
  <si>
    <t>#42-Juan Pablo Montoya-C                    #5-Mark Martin-B              #6-David Ragan-C            #20-Joey Logano-B</t>
  </si>
  <si>
    <t>90-98</t>
  </si>
  <si>
    <t>90-95</t>
  </si>
  <si>
    <t>ROOT Col</t>
    <phoneticPr fontId="2" type="noConversion"/>
  </si>
  <si>
    <t>$A</t>
    <phoneticPr fontId="2" type="noConversion"/>
  </si>
  <si>
    <t>ROOTINDEX</t>
    <phoneticPr fontId="2" type="noConversion"/>
  </si>
  <si>
    <t>Driver Number = Rating</t>
    <phoneticPr fontId="2" type="noConversion"/>
  </si>
  <si>
    <t>$A</t>
    <phoneticPr fontId="2" type="noConversion"/>
  </si>
  <si>
    <t>#14-Tony Stewart-A           #99-Carl Edwards-A           #29-Kevin Harvick-A             #17-Matt Kenseth-A</t>
  </si>
  <si>
    <t>A</t>
  </si>
  <si>
    <t>B</t>
  </si>
  <si>
    <t>D</t>
  </si>
  <si>
    <t>SPEED</t>
  </si>
  <si>
    <t>SHORT</t>
  </si>
  <si>
    <t>SUPER</t>
  </si>
  <si>
    <t>ROAD</t>
  </si>
  <si>
    <t>00-24</t>
  </si>
  <si>
    <t>25-44</t>
  </si>
  <si>
    <t>00-34</t>
  </si>
  <si>
    <t>45-64</t>
  </si>
  <si>
    <t>35-54</t>
  </si>
  <si>
    <t>00-19</t>
  </si>
  <si>
    <t>65-84</t>
  </si>
  <si>
    <t>55-74</t>
  </si>
  <si>
    <t>20-39</t>
  </si>
  <si>
    <t>85-98</t>
  </si>
  <si>
    <t>75-94</t>
  </si>
  <si>
    <t>40-59</t>
  </si>
  <si>
    <t>95-96</t>
  </si>
  <si>
    <t>60-79</t>
  </si>
  <si>
    <t>80-98</t>
  </si>
  <si>
    <t>TR</t>
  </si>
  <si>
    <t>97-99</t>
  </si>
  <si>
    <t>Qualify Rating</t>
  </si>
  <si>
    <t>Trouble Rating</t>
  </si>
  <si>
    <t>Poles</t>
  </si>
  <si>
    <t>Top 10</t>
  </si>
  <si>
    <t>Wins</t>
  </si>
  <si>
    <t>Races</t>
  </si>
  <si>
    <t>Top 5</t>
  </si>
  <si>
    <t>DNF</t>
  </si>
  <si>
    <t>C</t>
  </si>
  <si>
    <t>00-29</t>
  </si>
  <si>
    <t>30-49</t>
  </si>
  <si>
    <t>50-69</t>
  </si>
  <si>
    <t>70-89</t>
  </si>
  <si>
    <t>90-96</t>
  </si>
  <si>
    <t>80-97</t>
  </si>
  <si>
    <t>98-99</t>
  </si>
  <si>
    <t>96-99</t>
  </si>
  <si>
    <t>Speed Rating</t>
    <phoneticPr fontId="2" type="noConversion"/>
  </si>
  <si>
    <t>Short Rating</t>
    <phoneticPr fontId="2" type="noConversion"/>
  </si>
  <si>
    <t>Super Rating</t>
    <phoneticPr fontId="2" type="noConversion"/>
  </si>
  <si>
    <t>Road Rating</t>
    <phoneticPr fontId="2" type="noConversion"/>
  </si>
  <si>
    <t>Quality Rating</t>
    <phoneticPr fontId="2" type="noConversion"/>
  </si>
  <si>
    <t>Trouble Rating</t>
    <phoneticPr fontId="2" type="noConversion"/>
  </si>
  <si>
    <t>Poles</t>
    <phoneticPr fontId="2" type="noConversion"/>
  </si>
  <si>
    <t>Wins</t>
    <phoneticPr fontId="2" type="noConversion"/>
  </si>
  <si>
    <t>Top 5</t>
    <phoneticPr fontId="2" type="noConversion"/>
  </si>
  <si>
    <t>Top 10</t>
    <phoneticPr fontId="2" type="noConversion"/>
  </si>
  <si>
    <t>Races</t>
    <phoneticPr fontId="2" type="noConversion"/>
  </si>
  <si>
    <t>DNF</t>
    <phoneticPr fontId="2" type="noConversion"/>
  </si>
  <si>
    <t>A</t>
    <phoneticPr fontId="2" type="noConversion"/>
  </si>
  <si>
    <t>#2-Brad Keselowski-B            #48-Jimmie Johnson-A             #88-Dale Earnhardt Jr.-A               #24-Jeff Gordon-A</t>
  </si>
  <si>
    <t>80-96</t>
  </si>
  <si>
    <t>85-96</t>
  </si>
  <si>
    <t>Token Positions</t>
    <phoneticPr fontId="2" type="noConversion"/>
  </si>
  <si>
    <t>ROOT Row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</si>
</sst>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i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5" borderId="0" xfId="0" applyFill="1"/>
    <xf numFmtId="0" fontId="0" fillId="5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9"/>
  <sheetViews>
    <sheetView tabSelected="1" workbookViewId="0">
      <selection activeCell="E17" sqref="E17"/>
    </sheetView>
  </sheetViews>
  <sheetFormatPr baseColWidth="10" defaultRowHeight="13"/>
  <cols>
    <col min="2" max="2" width="15.42578125" bestFit="1" customWidth="1"/>
    <col min="3" max="3" width="14.42578125" customWidth="1"/>
    <col min="4" max="4" width="19.7109375" bestFit="1" customWidth="1"/>
    <col min="20" max="20" width="14.140625" bestFit="1" customWidth="1"/>
  </cols>
  <sheetData>
    <row r="1" spans="1:20">
      <c r="A1" s="7" t="s">
        <v>22</v>
      </c>
      <c r="B1" s="7" t="s">
        <v>23</v>
      </c>
      <c r="C1" s="7" t="s">
        <v>24</v>
      </c>
      <c r="D1" s="7" t="str">
        <f>sheet01!L1</f>
        <v>Driver Number = Rating</v>
      </c>
      <c r="E1" s="7" t="str">
        <f>sheet01!M1</f>
        <v>Speed Rating</v>
      </c>
      <c r="F1" s="7" t="str">
        <f>sheet01!N1</f>
        <v>Short Rating</v>
      </c>
      <c r="G1" s="7" t="str">
        <f>sheet01!O1</f>
        <v>Super Rating</v>
      </c>
      <c r="H1" s="7" t="str">
        <f>sheet01!P1</f>
        <v>Road Rating</v>
      </c>
      <c r="I1" s="7" t="str">
        <f>sheet01!Q1</f>
        <v>Quality Rating</v>
      </c>
      <c r="J1" s="7" t="str">
        <f>sheet01!R1</f>
        <v>Trouble Rating</v>
      </c>
      <c r="K1" s="7" t="str">
        <f>sheet01!S1</f>
        <v>Poles</v>
      </c>
      <c r="L1" s="7" t="str">
        <f>sheet01!T1</f>
        <v>Wins</v>
      </c>
      <c r="M1" s="7" t="str">
        <f>sheet01!U1</f>
        <v>Top 5</v>
      </c>
      <c r="N1" s="7" t="str">
        <f>sheet01!V1</f>
        <v>Top 10</v>
      </c>
      <c r="O1" s="7" t="str">
        <f>sheet01!W1</f>
        <v>Races</v>
      </c>
      <c r="P1" s="7" t="str">
        <f>sheet01!X1</f>
        <v>DNF</v>
      </c>
      <c r="Q1" s="7" t="str">
        <f>sheet01!Y1</f>
        <v>Speed Table</v>
      </c>
      <c r="R1" s="7" t="str">
        <f>sheet01!Z1</f>
        <v>Short Table</v>
      </c>
      <c r="S1" s="7" t="str">
        <f>sheet01!AA1</f>
        <v>Super Table</v>
      </c>
      <c r="T1" s="7" t="str">
        <f>sheet01!AB1</f>
        <v>Road Table</v>
      </c>
    </row>
    <row r="2" spans="1:20">
      <c r="A2" s="8" t="str">
        <f ca="1">MID(D2,1,3)</f>
        <v>#14</v>
      </c>
      <c r="B2" s="8" t="str">
        <f ca="1">MID(D2,5,FIND("-",D2,5)-5)</f>
        <v>Tony Stewart</v>
      </c>
      <c r="C2" s="8" t="str">
        <f t="shared" ref="C2:C21" ca="1" si="0">MID(TRIM(D2),LEN(TRIM(D2)),1)</f>
        <v>A</v>
      </c>
      <c r="D2" s="8" t="str">
        <f ca="1">sheet01!L2</f>
        <v>#14-Tony Stewart-A</v>
      </c>
      <c r="E2" s="8" t="str">
        <f ca="1">sheet01!M2</f>
        <v>A</v>
      </c>
      <c r="F2" s="8" t="str">
        <f ca="1">sheet01!N2</f>
        <v>B</v>
      </c>
      <c r="G2" s="8" t="str">
        <f ca="1">sheet01!O2</f>
        <v>A</v>
      </c>
      <c r="H2" s="8" t="str">
        <f ca="1">sheet01!P2</f>
        <v>D</v>
      </c>
      <c r="I2" s="8" t="str">
        <f ca="1">sheet01!Q2</f>
        <v>B</v>
      </c>
      <c r="J2" s="8" t="str">
        <f ca="1">sheet01!R2</f>
        <v>A</v>
      </c>
      <c r="K2" s="8">
        <f ca="1">sheet01!S2</f>
        <v>1</v>
      </c>
      <c r="L2" s="8">
        <f ca="1">sheet01!T2</f>
        <v>5</v>
      </c>
      <c r="M2" s="8">
        <f ca="1">sheet01!U2</f>
        <v>9</v>
      </c>
      <c r="N2" s="8">
        <f ca="1">sheet01!V2</f>
        <v>19</v>
      </c>
      <c r="O2" s="8">
        <f ca="1">sheet01!W2</f>
        <v>36</v>
      </c>
      <c r="P2" s="8">
        <f ca="1">sheet01!X2</f>
        <v>1</v>
      </c>
      <c r="Q2" s="8" t="str">
        <f ca="1">sheet01!Y2</f>
        <v>20 20 20 20 19 1</v>
      </c>
      <c r="R2" s="8" t="str">
        <f ca="1">sheet01!Z2</f>
        <v>25 20 20 20 14 1</v>
      </c>
      <c r="S2" s="8" t="str">
        <f ca="1">sheet01!AA2</f>
        <v>20 20 20 20 19 1</v>
      </c>
      <c r="T2" s="8" t="str">
        <f ca="1">sheet01!AB2</f>
        <v>35 20 20 20 2 3</v>
      </c>
    </row>
    <row r="3" spans="1:20">
      <c r="A3" s="8" t="str">
        <f t="shared" ref="A3:A59" ca="1" si="1">MID(D3,1,3)</f>
        <v>#99</v>
      </c>
      <c r="B3" s="8" t="str">
        <f t="shared" ref="B3:B59" ca="1" si="2">MID(D3,5,FIND("-",D3,5)-5)</f>
        <v>Carl Edwards</v>
      </c>
      <c r="C3" s="8" t="str">
        <f t="shared" ca="1" si="0"/>
        <v>A</v>
      </c>
      <c r="D3" s="8" t="str">
        <f ca="1">sheet01!L3</f>
        <v>#99-Carl Edwards-A</v>
      </c>
      <c r="E3" s="8" t="str">
        <f ca="1">sheet01!M3</f>
        <v>A</v>
      </c>
      <c r="F3" s="8" t="str">
        <f ca="1">sheet01!N3</f>
        <v>A</v>
      </c>
      <c r="G3" s="8" t="str">
        <f ca="1">sheet01!O3</f>
        <v>A</v>
      </c>
      <c r="H3" s="8" t="str">
        <f ca="1">sheet01!P3</f>
        <v>A</v>
      </c>
      <c r="I3" s="8" t="str">
        <f ca="1">sheet01!Q3</f>
        <v>A</v>
      </c>
      <c r="J3" s="8" t="str">
        <f ca="1">sheet01!R3</f>
        <v>A</v>
      </c>
      <c r="K3" s="8">
        <f ca="1">sheet01!S3</f>
        <v>4</v>
      </c>
      <c r="L3" s="8">
        <f ca="1">sheet01!T3</f>
        <v>1</v>
      </c>
      <c r="M3" s="8">
        <f ca="1">sheet01!U3</f>
        <v>19</v>
      </c>
      <c r="N3" s="8">
        <f ca="1">sheet01!V3</f>
        <v>26</v>
      </c>
      <c r="O3" s="8">
        <f ca="1">sheet01!W3</f>
        <v>36</v>
      </c>
      <c r="P3" s="8">
        <f ca="1">sheet01!X3</f>
        <v>0</v>
      </c>
      <c r="Q3" s="8" t="str">
        <f ca="1">sheet01!Y3</f>
        <v>20 20 20 20 19 1</v>
      </c>
      <c r="R3" s="8" t="str">
        <f ca="1">sheet01!Z3</f>
        <v>20 20 20 20 19 1</v>
      </c>
      <c r="S3" s="8" t="str">
        <f ca="1">sheet01!AA3</f>
        <v>20 20 20 20 19 1</v>
      </c>
      <c r="T3" s="8" t="str">
        <f ca="1">sheet01!AB3</f>
        <v>20 20 20 20 19 1</v>
      </c>
    </row>
    <row r="4" spans="1:20">
      <c r="A4" s="8" t="str">
        <f t="shared" ca="1" si="1"/>
        <v>#29</v>
      </c>
      <c r="B4" s="8" t="str">
        <f t="shared" ca="1" si="2"/>
        <v>Kevin Harvick</v>
      </c>
      <c r="C4" s="8" t="str">
        <f t="shared" ca="1" si="0"/>
        <v>A</v>
      </c>
      <c r="D4" s="8" t="str">
        <f ca="1">sheet01!L4</f>
        <v>#29-Kevin Harvick-A</v>
      </c>
      <c r="E4" s="8" t="str">
        <f ca="1">sheet01!M4</f>
        <v>A</v>
      </c>
      <c r="F4" s="8" t="str">
        <f ca="1">sheet01!N4</f>
        <v>A</v>
      </c>
      <c r="G4" s="8" t="str">
        <f ca="1">sheet01!O4</f>
        <v>C</v>
      </c>
      <c r="H4" s="8" t="str">
        <f ca="1">sheet01!P4</f>
        <v>A</v>
      </c>
      <c r="I4" s="8" t="str">
        <f ca="1">sheet01!Q4</f>
        <v>C</v>
      </c>
      <c r="J4" s="8" t="str">
        <f ca="1">sheet01!R4</f>
        <v>A</v>
      </c>
      <c r="K4" s="8">
        <f ca="1">sheet01!S4</f>
        <v>0</v>
      </c>
      <c r="L4" s="8">
        <f ca="1">sheet01!T4</f>
        <v>4</v>
      </c>
      <c r="M4" s="8">
        <f ca="1">sheet01!U4</f>
        <v>9</v>
      </c>
      <c r="N4" s="8">
        <f ca="1">sheet01!V4</f>
        <v>19</v>
      </c>
      <c r="O4" s="8">
        <f ca="1">sheet01!W4</f>
        <v>36</v>
      </c>
      <c r="P4" s="8">
        <f ca="1">sheet01!X4</f>
        <v>1</v>
      </c>
      <c r="Q4" s="8" t="str">
        <f ca="1">sheet01!Y4</f>
        <v>20 20 20 20 19 1</v>
      </c>
      <c r="R4" s="8" t="str">
        <f ca="1">sheet01!Z4</f>
        <v>20 20 20 20 19 1</v>
      </c>
      <c r="S4" s="8" t="str">
        <f ca="1">sheet01!AA4</f>
        <v>30 20 20 20 7 3</v>
      </c>
      <c r="T4" s="8" t="str">
        <f ca="1">sheet01!AB4</f>
        <v>20 20 20 20 19 1</v>
      </c>
    </row>
    <row r="5" spans="1:20">
      <c r="A5" s="8" t="str">
        <f t="shared" ca="1" si="1"/>
        <v>#17</v>
      </c>
      <c r="B5" s="8" t="str">
        <f t="shared" ca="1" si="2"/>
        <v>Matt Kenseth</v>
      </c>
      <c r="C5" s="8" t="str">
        <f t="shared" ca="1" si="0"/>
        <v>A</v>
      </c>
      <c r="D5" s="8" t="str">
        <f ca="1">sheet01!L5</f>
        <v>#17-Matt Kenseth-A</v>
      </c>
      <c r="E5" s="8" t="str">
        <f ca="1">sheet01!M5</f>
        <v>A</v>
      </c>
      <c r="F5" s="8" t="str">
        <f ca="1">sheet01!N5</f>
        <v>B</v>
      </c>
      <c r="G5" s="8" t="str">
        <f ca="1">sheet01!O5</f>
        <v>D</v>
      </c>
      <c r="H5" s="8" t="str">
        <f ca="1">sheet01!P5</f>
        <v>B</v>
      </c>
      <c r="I5" s="8" t="str">
        <f ca="1">sheet01!Q5</f>
        <v>A</v>
      </c>
      <c r="J5" s="8" t="str">
        <f ca="1">sheet01!R5</f>
        <v>B</v>
      </c>
      <c r="K5" s="8">
        <f ca="1">sheet01!S5</f>
        <v>3</v>
      </c>
      <c r="L5" s="8">
        <f ca="1">sheet01!T5</f>
        <v>3</v>
      </c>
      <c r="M5" s="8">
        <f ca="1">sheet01!U5</f>
        <v>12</v>
      </c>
      <c r="N5" s="8">
        <f ca="1">sheet01!V5</f>
        <v>20</v>
      </c>
      <c r="O5" s="8">
        <f ca="1">sheet01!W5</f>
        <v>36</v>
      </c>
      <c r="P5" s="8">
        <f ca="1">sheet01!X5</f>
        <v>3</v>
      </c>
      <c r="Q5" s="8" t="str">
        <f ca="1">sheet01!Y5</f>
        <v xml:space="preserve">20 20 20 20 18 2 </v>
      </c>
      <c r="R5" s="8" t="str">
        <f ca="1">sheet01!Z5</f>
        <v xml:space="preserve">25 20 20 20 14 1 </v>
      </c>
      <c r="S5" s="8" t="str">
        <f ca="1">sheet01!AA5</f>
        <v xml:space="preserve">35 20 20 20 1 4 </v>
      </c>
      <c r="T5" s="8" t="str">
        <f ca="1">sheet01!AB5</f>
        <v xml:space="preserve">25 20 20 20 14 1 </v>
      </c>
    </row>
    <row r="6" spans="1:20">
      <c r="A6" s="8" t="str">
        <f ca="1">MID(D6,1,2)</f>
        <v>#2</v>
      </c>
      <c r="B6" s="8" t="str">
        <f ca="1">MID(D6,4,FIND("-",D6,5)-4)</f>
        <v>Brad Keselowski</v>
      </c>
      <c r="C6" s="8" t="str">
        <f t="shared" ca="1" si="0"/>
        <v>B</v>
      </c>
      <c r="D6" s="8" t="str">
        <f ca="1">sheet01!L6</f>
        <v xml:space="preserve">#2-Brad Keselowski-B </v>
      </c>
      <c r="E6" s="8" t="str">
        <f ca="1">sheet01!M6</f>
        <v>B</v>
      </c>
      <c r="F6" s="8" t="str">
        <f ca="1">sheet01!N6</f>
        <v>B</v>
      </c>
      <c r="G6" s="8" t="str">
        <f ca="1">sheet01!O6</f>
        <v>C</v>
      </c>
      <c r="H6" s="8" t="str">
        <f ca="1">sheet01!P6</f>
        <v>A</v>
      </c>
      <c r="I6" s="8" t="str">
        <f ca="1">sheet01!Q6</f>
        <v>A</v>
      </c>
      <c r="J6" s="8" t="str">
        <f ca="1">sheet01!R6</f>
        <v>A</v>
      </c>
      <c r="K6" s="8">
        <f ca="1">sheet01!S6</f>
        <v>1</v>
      </c>
      <c r="L6" s="8">
        <f ca="1">sheet01!T6</f>
        <v>3</v>
      </c>
      <c r="M6" s="8">
        <f ca="1">sheet01!U6</f>
        <v>10</v>
      </c>
      <c r="N6" s="8">
        <f ca="1">sheet01!V6</f>
        <v>14</v>
      </c>
      <c r="O6" s="8">
        <f ca="1">sheet01!W6</f>
        <v>36</v>
      </c>
      <c r="P6" s="8">
        <f ca="1">sheet01!X6</f>
        <v>1</v>
      </c>
      <c r="Q6" s="8" t="str">
        <f ca="1">sheet01!Y6</f>
        <v>25 20 20 20 14 1</v>
      </c>
      <c r="R6" s="8" t="str">
        <f ca="1">sheet01!Z6</f>
        <v>25 20 20 20 14 1</v>
      </c>
      <c r="S6" s="8" t="str">
        <f ca="1">sheet01!AA6</f>
        <v>30 20 20 20 7 3</v>
      </c>
      <c r="T6" s="8" t="str">
        <f ca="1">sheet01!AB6</f>
        <v>20 20 20 20 19 1</v>
      </c>
    </row>
    <row r="7" spans="1:20">
      <c r="A7" s="8" t="str">
        <f t="shared" ca="1" si="1"/>
        <v>#48</v>
      </c>
      <c r="B7" s="8" t="str">
        <f t="shared" ca="1" si="2"/>
        <v>Jimmie Johnson</v>
      </c>
      <c r="C7" s="8" t="str">
        <f t="shared" ca="1" si="0"/>
        <v>A</v>
      </c>
      <c r="D7" s="8" t="str">
        <f ca="1">sheet01!L7</f>
        <v xml:space="preserve">#48-Jimmie Johnson-A </v>
      </c>
      <c r="E7" s="8" t="str">
        <f ca="1">sheet01!M7</f>
        <v>A</v>
      </c>
      <c r="F7" s="8" t="str">
        <f ca="1">sheet01!N7</f>
        <v>A</v>
      </c>
      <c r="G7" s="8" t="str">
        <f ca="1">sheet01!O7</f>
        <v>B</v>
      </c>
      <c r="H7" s="8" t="str">
        <f ca="1">sheet01!P7</f>
        <v>A</v>
      </c>
      <c r="I7" s="8" t="str">
        <f ca="1">sheet01!Q7</f>
        <v>A</v>
      </c>
      <c r="J7" s="8" t="str">
        <f ca="1">sheet01!R7</f>
        <v>A</v>
      </c>
      <c r="K7" s="8">
        <f ca="1">sheet01!S7</f>
        <v>1</v>
      </c>
      <c r="L7" s="8">
        <f ca="1">sheet01!T7</f>
        <v>2</v>
      </c>
      <c r="M7" s="8">
        <f ca="1">sheet01!U7</f>
        <v>14</v>
      </c>
      <c r="N7" s="8">
        <f ca="1">sheet01!V7</f>
        <v>21</v>
      </c>
      <c r="O7" s="8">
        <f ca="1">sheet01!W7</f>
        <v>36</v>
      </c>
      <c r="P7" s="8">
        <f ca="1">sheet01!X7</f>
        <v>2</v>
      </c>
      <c r="Q7" s="8" t="str">
        <f ca="1">sheet01!Y7</f>
        <v>20 20 20 20 17 3</v>
      </c>
      <c r="R7" s="8" t="str">
        <f ca="1">sheet01!Z7</f>
        <v>20 20 20 20 19 1</v>
      </c>
      <c r="S7" s="8" t="str">
        <f ca="1">sheet01!AA7</f>
        <v>25 20 20 20 14 1</v>
      </c>
      <c r="T7" s="8" t="str">
        <f ca="1">sheet01!AB7</f>
        <v>20 20 20 20 19 1</v>
      </c>
    </row>
    <row r="8" spans="1:20">
      <c r="A8" s="8" t="str">
        <f t="shared" ca="1" si="1"/>
        <v>#88</v>
      </c>
      <c r="B8" s="8" t="str">
        <f t="shared" ca="1" si="2"/>
        <v>Dale Earnhardt Jr.</v>
      </c>
      <c r="C8" s="8" t="str">
        <f t="shared" ca="1" si="0"/>
        <v>A</v>
      </c>
      <c r="D8" s="8" t="str">
        <f ca="1">sheet01!L8</f>
        <v xml:space="preserve">#88-Dale Earnhardt Jr.-A </v>
      </c>
      <c r="E8" s="8" t="str">
        <f ca="1">sheet01!M8</f>
        <v>A</v>
      </c>
      <c r="F8" s="8" t="str">
        <f ca="1">sheet01!N8</f>
        <v>A</v>
      </c>
      <c r="G8" s="8" t="str">
        <f ca="1">sheet01!O8</f>
        <v>B</v>
      </c>
      <c r="H8" s="8" t="str">
        <f ca="1">sheet01!P8</f>
        <v>D</v>
      </c>
      <c r="I8" s="8" t="str">
        <f ca="1">sheet01!Q8</f>
        <v>C</v>
      </c>
      <c r="J8" s="8" t="str">
        <f ca="1">sheet01!R8</f>
        <v>A</v>
      </c>
      <c r="K8" s="8">
        <f ca="1">sheet01!S8</f>
        <v>1</v>
      </c>
      <c r="L8" s="8">
        <f ca="1">sheet01!T8</f>
        <v>0</v>
      </c>
      <c r="M8" s="8">
        <f ca="1">sheet01!U8</f>
        <v>4</v>
      </c>
      <c r="N8" s="8">
        <f ca="1">sheet01!V8</f>
        <v>12</v>
      </c>
      <c r="O8" s="8">
        <f ca="1">sheet01!W8</f>
        <v>36</v>
      </c>
      <c r="P8" s="8">
        <f ca="1">sheet01!X8</f>
        <v>2</v>
      </c>
      <c r="Q8" s="8" t="str">
        <f ca="1">sheet01!Y8</f>
        <v>20 20 20 20 17 3</v>
      </c>
      <c r="R8" s="8" t="str">
        <f ca="1">sheet01!Z8</f>
        <v>20 20 20 20 18 2</v>
      </c>
      <c r="S8" s="8" t="str">
        <f ca="1">sheet01!AA8</f>
        <v>20 20 20 20 19 1</v>
      </c>
      <c r="T8" s="8" t="str">
        <f ca="1">sheet01!AB8</f>
        <v>20 20 20 20 19 1</v>
      </c>
    </row>
    <row r="9" spans="1:20">
      <c r="A9" s="8" t="str">
        <f t="shared" ca="1" si="1"/>
        <v>#24</v>
      </c>
      <c r="B9" s="8" t="str">
        <f t="shared" ca="1" si="2"/>
        <v>Jeff Gordon</v>
      </c>
      <c r="C9" s="8" t="str">
        <f t="shared" ca="1" si="0"/>
        <v>A</v>
      </c>
      <c r="D9" s="8" t="str">
        <f ca="1">sheet01!L9</f>
        <v>#24-Jeff Gordon-A</v>
      </c>
      <c r="E9" s="8" t="str">
        <f ca="1">sheet01!M9</f>
        <v>A</v>
      </c>
      <c r="F9" s="8" t="str">
        <f ca="1">sheet01!N9</f>
        <v>A</v>
      </c>
      <c r="G9" s="8" t="str">
        <f ca="1">sheet01!O9</f>
        <v>A</v>
      </c>
      <c r="H9" s="8" t="str">
        <f ca="1">sheet01!P9</f>
        <v>A</v>
      </c>
      <c r="I9" s="8" t="str">
        <f ca="1">sheet01!Q9</f>
        <v>A</v>
      </c>
      <c r="J9" s="8" t="str">
        <f ca="1">sheet01!R9</f>
        <v>B</v>
      </c>
      <c r="K9" s="8">
        <f ca="1">sheet01!S9</f>
        <v>1</v>
      </c>
      <c r="L9" s="8">
        <f ca="1">sheet01!T9</f>
        <v>3</v>
      </c>
      <c r="M9" s="8">
        <f ca="1">sheet01!U9</f>
        <v>13</v>
      </c>
      <c r="N9" s="8">
        <f ca="1">sheet01!V9</f>
        <v>18</v>
      </c>
      <c r="O9" s="8">
        <f ca="1">sheet01!W9</f>
        <v>36</v>
      </c>
      <c r="P9" s="8">
        <f ca="1">sheet01!X9</f>
        <v>3</v>
      </c>
      <c r="Q9" s="8" t="str">
        <f ca="1">sheet01!Y9</f>
        <v>20 20 20 20 17 3</v>
      </c>
      <c r="R9" s="8" t="str">
        <f ca="1">sheet01!Z9</f>
        <v>20 20 20 20 18 2</v>
      </c>
      <c r="S9" s="8" t="str">
        <f ca="1">sheet01!AA9</f>
        <v>20 20 20 20 19 1</v>
      </c>
      <c r="T9" s="8" t="str">
        <f ca="1">sheet01!AB9</f>
        <v>20 20 20 20 19 1</v>
      </c>
    </row>
    <row r="10" spans="1:20">
      <c r="A10" s="8" t="str">
        <f t="shared" ca="1" si="1"/>
        <v>#11</v>
      </c>
      <c r="B10" s="8" t="str">
        <f t="shared" ca="1" si="2"/>
        <v>Denny Hamlin</v>
      </c>
      <c r="C10" s="8" t="str">
        <f t="shared" ca="1" si="0"/>
        <v>A</v>
      </c>
      <c r="D10" s="8" t="str">
        <f ca="1">sheet02!L2</f>
        <v>#11-Denny Hamlin-A</v>
      </c>
      <c r="E10" s="8" t="str">
        <f ca="1">sheet02!M2</f>
        <v>B</v>
      </c>
      <c r="F10" s="8" t="str">
        <f ca="1">sheet02!N2</f>
        <v>A</v>
      </c>
      <c r="G10" s="8" t="str">
        <f ca="1">sheet02!O2</f>
        <v>A</v>
      </c>
      <c r="H10" s="8" t="str">
        <f ca="1">sheet02!P2</f>
        <v>E</v>
      </c>
      <c r="I10" s="8" t="str">
        <f ca="1">sheet02!Q2</f>
        <v>B</v>
      </c>
      <c r="J10" s="8" t="str">
        <f ca="1">sheet02!R2</f>
        <v>A</v>
      </c>
      <c r="K10" s="8">
        <f ca="1">sheet02!S2</f>
        <v>0</v>
      </c>
      <c r="L10" s="8">
        <f ca="1">sheet02!T2</f>
        <v>1</v>
      </c>
      <c r="M10" s="8">
        <f ca="1">sheet02!U2</f>
        <v>5</v>
      </c>
      <c r="N10" s="8">
        <f ca="1">sheet02!V2</f>
        <v>14</v>
      </c>
      <c r="O10" s="8">
        <f ca="1">sheet02!W2</f>
        <v>36</v>
      </c>
      <c r="P10" s="8">
        <f ca="1">sheet02!X2</f>
        <v>2</v>
      </c>
      <c r="Q10" s="8" t="str">
        <f ca="1">sheet02!Y2</f>
        <v>25 20 20 20 13 2</v>
      </c>
      <c r="R10" s="8" t="str">
        <f ca="1">sheet02!Z2</f>
        <v>20 20 20 20 19 1</v>
      </c>
      <c r="S10" s="8" t="str">
        <f ca="1">sheet02!AA2</f>
        <v>20 20 20 20 19 1</v>
      </c>
      <c r="T10" s="8" t="str">
        <f ca="1">sheet02!AB2</f>
        <v>40 20 20 17 0 3</v>
      </c>
    </row>
    <row r="11" spans="1:20">
      <c r="A11" s="8" t="str">
        <f t="shared" ca="1" si="1"/>
        <v>#39</v>
      </c>
      <c r="B11" s="8" t="str">
        <f t="shared" ca="1" si="2"/>
        <v>Ryan Newman</v>
      </c>
      <c r="C11" s="8" t="str">
        <f t="shared" ca="1" si="0"/>
        <v>A</v>
      </c>
      <c r="D11" s="8" t="str">
        <f ca="1">sheet02!L3</f>
        <v>#39-Ryan Newman-A</v>
      </c>
      <c r="E11" s="8" t="str">
        <f ca="1">sheet02!M3</f>
        <v>A</v>
      </c>
      <c r="F11" s="8" t="str">
        <f ca="1">sheet02!N3</f>
        <v>A</v>
      </c>
      <c r="G11" s="8" t="str">
        <f ca="1">sheet02!O3</f>
        <v>E</v>
      </c>
      <c r="H11" s="8" t="str">
        <f ca="1">sheet02!P3</f>
        <v>B</v>
      </c>
      <c r="I11" s="8" t="str">
        <f ca="1">sheet02!Q3</f>
        <v>A</v>
      </c>
      <c r="J11" s="8" t="str">
        <f ca="1">sheet02!R3</f>
        <v>A</v>
      </c>
      <c r="K11" s="8">
        <f ca="1">sheet02!S3</f>
        <v>3</v>
      </c>
      <c r="L11" s="8">
        <f ca="1">sheet02!T3</f>
        <v>1</v>
      </c>
      <c r="M11" s="8">
        <f ca="1">sheet02!U3</f>
        <v>9</v>
      </c>
      <c r="N11" s="8">
        <f ca="1">sheet02!V3</f>
        <v>17</v>
      </c>
      <c r="O11" s="8">
        <f ca="1">sheet02!W3</f>
        <v>36</v>
      </c>
      <c r="P11" s="8">
        <f ca="1">sheet02!X3</f>
        <v>0</v>
      </c>
      <c r="Q11" s="8" t="str">
        <f ca="1">sheet02!Y3</f>
        <v>20 20 20 20 19 1</v>
      </c>
      <c r="R11" s="8" t="str">
        <f ca="1">sheet02!Z3</f>
        <v>20 20 20 20 19 1</v>
      </c>
      <c r="S11" s="8" t="str">
        <f ca="1">sheet02!AA3</f>
        <v>40 20 20 18 0 2</v>
      </c>
      <c r="T11" s="8" t="str">
        <f ca="1">sheet02!AB3</f>
        <v>25 20 20 20 13 2</v>
      </c>
    </row>
    <row r="12" spans="1:20">
      <c r="A12" s="8" t="str">
        <f t="shared" ca="1" si="1"/>
        <v>#22</v>
      </c>
      <c r="B12" s="8" t="str">
        <f t="shared" ca="1" si="2"/>
        <v>Kurt Busch</v>
      </c>
      <c r="C12" s="8" t="str">
        <f t="shared" ca="1" si="0"/>
        <v>A</v>
      </c>
      <c r="D12" s="8" t="str">
        <f ca="1">sheet02!L4</f>
        <v>#22-Kurt Busch-A</v>
      </c>
      <c r="E12" s="8" t="str">
        <f ca="1">sheet02!M4</f>
        <v>A</v>
      </c>
      <c r="F12" s="8" t="str">
        <f ca="1">sheet02!N4</f>
        <v>A</v>
      </c>
      <c r="G12" s="8" t="str">
        <f ca="1">sheet02!O4</f>
        <v>B</v>
      </c>
      <c r="H12" s="8" t="str">
        <f ca="1">sheet02!P4</f>
        <v>B</v>
      </c>
      <c r="I12" s="8" t="str">
        <f ca="1">sheet02!Q4</f>
        <v>A</v>
      </c>
      <c r="J12" s="8" t="str">
        <f ca="1">sheet02!R4</f>
        <v>B</v>
      </c>
      <c r="K12" s="8">
        <f ca="1">sheet02!S4</f>
        <v>3</v>
      </c>
      <c r="L12" s="8">
        <f ca="1">sheet02!T4</f>
        <v>2</v>
      </c>
      <c r="M12" s="8">
        <f ca="1">sheet02!U4</f>
        <v>8</v>
      </c>
      <c r="N12" s="8">
        <f ca="1">sheet02!V4</f>
        <v>16</v>
      </c>
      <c r="O12" s="8">
        <f ca="1">sheet02!W4</f>
        <v>36</v>
      </c>
      <c r="P12" s="8">
        <f ca="1">sheet02!X4</f>
        <v>3</v>
      </c>
      <c r="Q12" s="8" t="str">
        <f ca="1">sheet02!Y4</f>
        <v>20 20 20 20 18 2</v>
      </c>
      <c r="R12" s="8" t="str">
        <f ca="1">sheet02!Z4</f>
        <v>20 20 20 20 19 1</v>
      </c>
      <c r="S12" s="8" t="str">
        <f ca="1">sheet02!AA4</f>
        <v>25 20 20 20 12 3</v>
      </c>
      <c r="T12" s="8" t="str">
        <f ca="1">sheet02!AB4</f>
        <v>25 20 20 20 12 3</v>
      </c>
    </row>
    <row r="13" spans="1:20">
      <c r="A13" s="8" t="str">
        <f t="shared" ca="1" si="1"/>
        <v>#18</v>
      </c>
      <c r="B13" s="8" t="str">
        <f t="shared" ca="1" si="2"/>
        <v>Kyle Busch</v>
      </c>
      <c r="C13" s="8" t="str">
        <f t="shared" ca="1" si="0"/>
        <v>A</v>
      </c>
      <c r="D13" s="8" t="str">
        <f ca="1">sheet02!L5</f>
        <v>#18-Kyle Busch-A</v>
      </c>
      <c r="E13" s="8" t="str">
        <f ca="1">sheet02!M5</f>
        <v>A</v>
      </c>
      <c r="F13" s="8" t="str">
        <f ca="1">sheet02!N5</f>
        <v>A</v>
      </c>
      <c r="G13" s="8" t="str">
        <f ca="1">sheet02!O5</f>
        <v>C</v>
      </c>
      <c r="H13" s="8" t="str">
        <f ca="1">sheet02!P5</f>
        <v>A</v>
      </c>
      <c r="I13" s="8" t="str">
        <f ca="1">sheet02!Q5</f>
        <v>B</v>
      </c>
      <c r="J13" s="8" t="str">
        <f ca="1">sheet02!R5</f>
        <v>C</v>
      </c>
      <c r="K13" s="8">
        <f ca="1">sheet02!S5</f>
        <v>2</v>
      </c>
      <c r="L13" s="8">
        <f ca="1">sheet02!T5</f>
        <v>4</v>
      </c>
      <c r="M13" s="8">
        <f ca="1">sheet02!U5</f>
        <v>14</v>
      </c>
      <c r="N13" s="8">
        <f ca="1">sheet02!V5</f>
        <v>18</v>
      </c>
      <c r="O13" s="8">
        <f ca="1">sheet02!W5</f>
        <v>35</v>
      </c>
      <c r="P13" s="8">
        <f ca="1">sheet02!X5</f>
        <v>4</v>
      </c>
      <c r="Q13" s="8" t="str">
        <f ca="1">sheet02!Y5</f>
        <v xml:space="preserve">20 20 20 20 17 3 </v>
      </c>
      <c r="R13" s="8" t="str">
        <f ca="1">sheet02!Z5</f>
        <v xml:space="preserve">20 20 20 20 19 1 </v>
      </c>
      <c r="S13" s="8" t="str">
        <f ca="1">sheet02!AA5</f>
        <v xml:space="preserve">30 20 20 20 7 3 </v>
      </c>
      <c r="T13" s="8" t="str">
        <f ca="1">sheet02!AB5</f>
        <v xml:space="preserve">20 20 20 20 19 1 </v>
      </c>
    </row>
    <row r="14" spans="1:20">
      <c r="A14" s="8" t="str">
        <f t="shared" ca="1" si="1"/>
        <v>#33</v>
      </c>
      <c r="B14" s="8" t="str">
        <f t="shared" ca="1" si="2"/>
        <v>Clint Bowyer</v>
      </c>
      <c r="C14" s="8" t="str">
        <f t="shared" ca="1" si="0"/>
        <v>B</v>
      </c>
      <c r="D14" s="8" t="str">
        <f ca="1">sheet02!L6</f>
        <v xml:space="preserve">#33-Clint Bowyer-B </v>
      </c>
      <c r="E14" s="8" t="str">
        <f ca="1">sheet02!M6</f>
        <v>B</v>
      </c>
      <c r="F14" s="8" t="str">
        <f ca="1">sheet02!N6</f>
        <v>C</v>
      </c>
      <c r="G14" s="8" t="str">
        <f ca="1">sheet02!O6</f>
        <v>A</v>
      </c>
      <c r="H14" s="8" t="str">
        <f ca="1">sheet02!P6</f>
        <v>A</v>
      </c>
      <c r="I14" s="8" t="str">
        <f ca="1">sheet02!Q6</f>
        <v>B</v>
      </c>
      <c r="J14" s="8" t="str">
        <f ca="1">sheet02!R6</f>
        <v>D</v>
      </c>
      <c r="K14" s="8">
        <f ca="1">sheet02!S6</f>
        <v>0</v>
      </c>
      <c r="L14" s="8">
        <f ca="1">sheet02!T6</f>
        <v>1</v>
      </c>
      <c r="M14" s="8">
        <f ca="1">sheet02!U6</f>
        <v>4</v>
      </c>
      <c r="N14" s="8">
        <f ca="1">sheet02!V6</f>
        <v>16</v>
      </c>
      <c r="O14" s="8">
        <f ca="1">sheet02!W6</f>
        <v>36</v>
      </c>
      <c r="P14" s="8">
        <f ca="1">sheet02!X6</f>
        <v>6</v>
      </c>
      <c r="Q14" s="8" t="str">
        <f ca="1">sheet02!Y6</f>
        <v>25 20 20 20 11 4</v>
      </c>
      <c r="R14" s="8" t="str">
        <f ca="1">sheet02!Z6</f>
        <v>30 20 20 20 8 2</v>
      </c>
      <c r="S14" s="8" t="str">
        <f ca="1">sheet02!AA6</f>
        <v>20 20 20 20 17 3</v>
      </c>
      <c r="T14" s="8" t="str">
        <f ca="1">sheet02!AB6</f>
        <v>20 20 20 20 19 1</v>
      </c>
    </row>
    <row r="15" spans="1:20">
      <c r="A15" s="8" t="str">
        <f ca="1">MID(D15,1,2)</f>
        <v>#4</v>
      </c>
      <c r="B15" s="8" t="str">
        <f ca="1">MID(D15,4,FIND("-",D15,5)-4)</f>
        <v>Kasey Kahne</v>
      </c>
      <c r="C15" s="8" t="str">
        <f t="shared" ca="1" si="0"/>
        <v>B</v>
      </c>
      <c r="D15" s="8" t="str">
        <f ca="1">sheet02!L7</f>
        <v xml:space="preserve">#4-Kasey Kahne-B </v>
      </c>
      <c r="E15" s="8" t="str">
        <f ca="1">sheet02!M7</f>
        <v>A</v>
      </c>
      <c r="F15" s="8" t="str">
        <f ca="1">sheet02!N7</f>
        <v>C</v>
      </c>
      <c r="G15" s="8" t="str">
        <f ca="1">sheet02!O7</f>
        <v>B</v>
      </c>
      <c r="H15" s="8" t="str">
        <f ca="1">sheet02!P7</f>
        <v>C</v>
      </c>
      <c r="I15" s="8" t="str">
        <f ca="1">sheet02!Q7</f>
        <v>A</v>
      </c>
      <c r="J15" s="8" t="str">
        <f ca="1">sheet02!R7</f>
        <v>C</v>
      </c>
      <c r="K15" s="8">
        <f ca="1">sheet02!S7</f>
        <v>2</v>
      </c>
      <c r="L15" s="8">
        <f ca="1">sheet02!T7</f>
        <v>1</v>
      </c>
      <c r="M15" s="8">
        <f ca="1">sheet02!U7</f>
        <v>8</v>
      </c>
      <c r="N15" s="8">
        <f ca="1">sheet02!V7</f>
        <v>15</v>
      </c>
      <c r="O15" s="8">
        <f ca="1">sheet02!W7</f>
        <v>36</v>
      </c>
      <c r="P15" s="8">
        <f ca="1">sheet02!X7</f>
        <v>4</v>
      </c>
      <c r="Q15" s="8" t="str">
        <f ca="1">sheet02!Y7</f>
        <v>20 20 20 20 17 3</v>
      </c>
      <c r="R15" s="8" t="str">
        <f ca="1">sheet02!Z7</f>
        <v>30 20 20 20 7 3</v>
      </c>
      <c r="S15" s="8" t="str">
        <f ca="1">sheet02!AA7</f>
        <v>25 20 20 20 14 1</v>
      </c>
      <c r="T15" s="8" t="str">
        <f ca="1">sheet02!AB7</f>
        <v>30 20 20 20 8 2</v>
      </c>
    </row>
    <row r="16" spans="1:20">
      <c r="A16" s="8" t="str">
        <f t="shared" ca="1" si="1"/>
        <v>#43</v>
      </c>
      <c r="B16" s="8" t="str">
        <f t="shared" ca="1" si="2"/>
        <v>A J Allmendinger</v>
      </c>
      <c r="C16" s="8" t="str">
        <f t="shared" ca="1" si="0"/>
        <v>B</v>
      </c>
      <c r="D16" s="8" t="str">
        <f ca="1">sheet02!L8</f>
        <v xml:space="preserve">#43-A J Allmendinger-B </v>
      </c>
      <c r="E16" s="8" t="str">
        <f ca="1">sheet02!M8</f>
        <v>B</v>
      </c>
      <c r="F16" s="8" t="str">
        <f ca="1">sheet02!N8</f>
        <v>B</v>
      </c>
      <c r="G16" s="8" t="str">
        <f ca="1">sheet02!O8</f>
        <v>A</v>
      </c>
      <c r="H16" s="8" t="str">
        <f ca="1">sheet02!P8</f>
        <v>B</v>
      </c>
      <c r="I16" s="8" t="str">
        <f ca="1">sheet02!Q8</f>
        <v>A</v>
      </c>
      <c r="J16" s="8" t="str">
        <f ca="1">sheet02!R8</f>
        <v>A</v>
      </c>
      <c r="K16" s="8">
        <f ca="1">sheet02!S8</f>
        <v>0</v>
      </c>
      <c r="L16" s="8">
        <f ca="1">sheet02!T8</f>
        <v>0</v>
      </c>
      <c r="M16" s="8">
        <f ca="1">sheet02!U8</f>
        <v>1</v>
      </c>
      <c r="N16" s="8">
        <f ca="1">sheet02!V8</f>
        <v>10</v>
      </c>
      <c r="O16" s="8">
        <f ca="1">sheet02!W8</f>
        <v>36</v>
      </c>
      <c r="P16" s="8">
        <f ca="1">sheet02!X8</f>
        <v>1</v>
      </c>
      <c r="Q16" s="8" t="str">
        <f ca="1">sheet02!Y8</f>
        <v>25 20 20 20 13 2</v>
      </c>
      <c r="R16" s="8" t="str">
        <f ca="1">sheet02!Z8</f>
        <v>25 20 20 20 14 1</v>
      </c>
      <c r="S16" s="8" t="str">
        <f ca="1">sheet02!AA8</f>
        <v>25 20 20 20 12 3</v>
      </c>
      <c r="T16" s="8" t="str">
        <f ca="1">sheet02!AB8</f>
        <v>30 20 20 20 8 2</v>
      </c>
    </row>
    <row r="17" spans="1:20">
      <c r="A17" s="8" t="str">
        <f t="shared" ca="1" si="1"/>
        <v>#16</v>
      </c>
      <c r="B17" s="8" t="str">
        <f t="shared" ca="1" si="2"/>
        <v>Greg Biffle</v>
      </c>
      <c r="C17" s="8" t="str">
        <f t="shared" ca="1" si="0"/>
        <v>B</v>
      </c>
      <c r="D17" s="8" t="str">
        <f ca="1">sheet02!L9</f>
        <v>#16-Greg Biffle-B</v>
      </c>
      <c r="E17" s="8" t="str">
        <f ca="1">sheet02!M9</f>
        <v>B</v>
      </c>
      <c r="F17" s="8" t="str">
        <f ca="1">sheet02!N9</f>
        <v>B</v>
      </c>
      <c r="G17" s="8" t="str">
        <f ca="1">sheet02!O9</f>
        <v>B</v>
      </c>
      <c r="H17" s="8" t="str">
        <f ca="1">sheet02!P9</f>
        <v>C</v>
      </c>
      <c r="I17" s="8" t="str">
        <f ca="1">sheet02!Q9</f>
        <v>B</v>
      </c>
      <c r="J17" s="8" t="str">
        <f ca="1">sheet02!R9</f>
        <v>A</v>
      </c>
      <c r="K17" s="8">
        <f ca="1">sheet02!S9</f>
        <v>3</v>
      </c>
      <c r="L17" s="8">
        <f ca="1">sheet02!T9</f>
        <v>0</v>
      </c>
      <c r="M17" s="8">
        <f ca="1">sheet02!U9</f>
        <v>3</v>
      </c>
      <c r="N17" s="8">
        <f ca="1">sheet02!V9</f>
        <v>10</v>
      </c>
      <c r="O17" s="8">
        <f ca="1">sheet02!W9</f>
        <v>36</v>
      </c>
      <c r="P17" s="8">
        <f ca="1">sheet02!X9</f>
        <v>2</v>
      </c>
      <c r="Q17" s="8" t="str">
        <f ca="1">sheet02!Y9</f>
        <v>25 20 20 20 13 2</v>
      </c>
      <c r="R17" s="8" t="str">
        <f ca="1">sheet02!Z9</f>
        <v>25 20 20 20 14 1</v>
      </c>
      <c r="S17" s="8" t="str">
        <f ca="1">sheet02!AA9</f>
        <v>25 20 20 20 12 3</v>
      </c>
      <c r="T17" s="8" t="str">
        <f ca="1">sheet02!AB9</f>
        <v>30 20 20 20 8 2</v>
      </c>
    </row>
    <row r="18" spans="1:20">
      <c r="A18" s="8" t="str">
        <f t="shared" ca="1" si="1"/>
        <v>#27</v>
      </c>
      <c r="B18" s="8" t="str">
        <f t="shared" ca="1" si="2"/>
        <v>Paul Menard</v>
      </c>
      <c r="C18" s="8" t="str">
        <f t="shared" ca="1" si="0"/>
        <v>B</v>
      </c>
      <c r="D18" s="8" t="str">
        <f ca="1">sheet03!L2</f>
        <v>#27-Paul Menard-B</v>
      </c>
      <c r="E18" s="8" t="str">
        <f ca="1">sheet03!M2</f>
        <v>B</v>
      </c>
      <c r="F18" s="8" t="str">
        <f ca="1">sheet03!N2</f>
        <v>D</v>
      </c>
      <c r="G18" s="8" t="str">
        <f ca="1">sheet03!O2</f>
        <v>A</v>
      </c>
      <c r="H18" s="8" t="str">
        <f ca="1">sheet03!P2</f>
        <v>C</v>
      </c>
      <c r="I18" s="8" t="str">
        <f ca="1">sheet03!Q2</f>
        <v>A</v>
      </c>
      <c r="J18" s="8" t="str">
        <f ca="1">sheet03!R2</f>
        <v>A</v>
      </c>
      <c r="K18" s="8">
        <f ca="1">sheet03!S2</f>
        <v>0</v>
      </c>
      <c r="L18" s="8">
        <f ca="1">sheet03!T2</f>
        <v>1</v>
      </c>
      <c r="M18" s="8">
        <f ca="1">sheet03!U2</f>
        <v>4</v>
      </c>
      <c r="N18" s="8">
        <f ca="1">sheet03!V2</f>
        <v>8</v>
      </c>
      <c r="O18" s="8">
        <f ca="1">sheet03!W2</f>
        <v>36</v>
      </c>
      <c r="P18" s="8">
        <f ca="1">sheet03!X2</f>
        <v>2</v>
      </c>
      <c r="Q18" s="8" t="str">
        <f ca="1">sheet03!Y2</f>
        <v>25 20 20 20 14 1</v>
      </c>
      <c r="R18" s="8" t="str">
        <f ca="1">sheet03!Z2</f>
        <v>35 20 20 20 3 2</v>
      </c>
      <c r="S18" s="8" t="str">
        <f ca="1">sheet03!AA2</f>
        <v>20 20 20 20 19 1</v>
      </c>
      <c r="T18" s="8" t="str">
        <f ca="1">sheet03!AB2</f>
        <v>30 20 20 20 7 3</v>
      </c>
    </row>
    <row r="19" spans="1:20">
      <c r="A19" s="8" t="str">
        <f t="shared" ca="1" si="1"/>
        <v>#56</v>
      </c>
      <c r="B19" s="8" t="str">
        <f t="shared" ca="1" si="2"/>
        <v>Martin Truex Jr.</v>
      </c>
      <c r="C19" s="8" t="str">
        <f t="shared" ca="1" si="0"/>
        <v>B</v>
      </c>
      <c r="D19" s="8" t="str">
        <f ca="1">sheet03!L3</f>
        <v>#56-Martin Truex Jr.-B</v>
      </c>
      <c r="E19" s="8" t="str">
        <f ca="1">sheet03!M3</f>
        <v>B</v>
      </c>
      <c r="F19" s="8" t="str">
        <f ca="1">sheet03!N3</f>
        <v>C</v>
      </c>
      <c r="G19" s="8" t="str">
        <f ca="1">sheet03!O3</f>
        <v>C</v>
      </c>
      <c r="H19" s="8" t="str">
        <f ca="1">sheet03!P3</f>
        <v>A</v>
      </c>
      <c r="I19" s="8" t="str">
        <f ca="1">sheet03!Q3</f>
        <v>B</v>
      </c>
      <c r="J19" s="8" t="str">
        <f ca="1">sheet03!R3</f>
        <v>B</v>
      </c>
      <c r="K19" s="8">
        <f ca="1">sheet03!S3</f>
        <v>1</v>
      </c>
      <c r="L19" s="8">
        <f ca="1">sheet03!T3</f>
        <v>0</v>
      </c>
      <c r="M19" s="8">
        <f ca="1">sheet03!U3</f>
        <v>3</v>
      </c>
      <c r="N19" s="8">
        <f ca="1">sheet03!V3</f>
        <v>12</v>
      </c>
      <c r="O19" s="8">
        <f ca="1">sheet03!W3</f>
        <v>36</v>
      </c>
      <c r="P19" s="8">
        <f ca="1">sheet03!X3</f>
        <v>3</v>
      </c>
      <c r="Q19" s="8" t="str">
        <f ca="1">sheet03!Y3</f>
        <v>25 20 20 20 13 2</v>
      </c>
      <c r="R19" s="8" t="str">
        <f ca="1">sheet03!Z3</f>
        <v>30 20 20 20 8 2</v>
      </c>
      <c r="S19" s="8" t="str">
        <f ca="1">sheet03!AA3</f>
        <v>30 20 20 20 7 3</v>
      </c>
      <c r="T19" s="8" t="str">
        <f ca="1">sheet03!AB3</f>
        <v>20 20 20 20 19 1</v>
      </c>
    </row>
    <row r="20" spans="1:20">
      <c r="A20" s="8" t="str">
        <f ca="1">MID(D20,1,2)</f>
        <v>#9</v>
      </c>
      <c r="B20" s="8" t="str">
        <f ca="1">MID(D20,4,FIND("-",D20,5)-4)</f>
        <v>Marcos Ambrose</v>
      </c>
      <c r="C20" s="8" t="str">
        <f t="shared" ca="1" si="0"/>
        <v>B</v>
      </c>
      <c r="D20" s="8" t="str">
        <f ca="1">sheet03!L4</f>
        <v>#9-Marcos Ambrose-B</v>
      </c>
      <c r="E20" s="8" t="str">
        <f ca="1">sheet03!M4</f>
        <v>B</v>
      </c>
      <c r="F20" s="8" t="str">
        <f ca="1">sheet03!N4</f>
        <v>C</v>
      </c>
      <c r="G20" s="8" t="str">
        <f ca="1">sheet03!O4</f>
        <v>E</v>
      </c>
      <c r="H20" s="8" t="str">
        <f ca="1">sheet03!P4</f>
        <v>A</v>
      </c>
      <c r="I20" s="8" t="str">
        <f ca="1">sheet03!Q4</f>
        <v>B</v>
      </c>
      <c r="J20" s="8" t="str">
        <f ca="1">sheet03!R4</f>
        <v>A</v>
      </c>
      <c r="K20" s="8">
        <f ca="1">sheet03!S4</f>
        <v>0</v>
      </c>
      <c r="L20" s="8">
        <f ca="1">sheet03!T4</f>
        <v>1</v>
      </c>
      <c r="M20" s="8">
        <f ca="1">sheet03!U4</f>
        <v>5</v>
      </c>
      <c r="N20" s="8">
        <f ca="1">sheet03!V4</f>
        <v>12</v>
      </c>
      <c r="O20" s="8">
        <f ca="1">sheet03!W4</f>
        <v>36</v>
      </c>
      <c r="P20" s="8">
        <f ca="1">sheet03!X4</f>
        <v>1</v>
      </c>
      <c r="Q20" s="8" t="str">
        <f ca="1">sheet03!Y4</f>
        <v>25 20 20 20 13 2</v>
      </c>
      <c r="R20" s="8" t="str">
        <f ca="1">sheet03!Z4</f>
        <v>30 20 20 20 8 2</v>
      </c>
      <c r="S20" s="8" t="str">
        <f ca="1">sheet03!AA4</f>
        <v>40 20 20 18 0 2</v>
      </c>
      <c r="T20" s="8" t="str">
        <f ca="1">sheet03!AB4</f>
        <v>20 20 20 20 19 1</v>
      </c>
    </row>
    <row r="21" spans="1:20">
      <c r="A21" s="8" t="str">
        <f t="shared" ca="1" si="1"/>
        <v>#31</v>
      </c>
      <c r="B21" s="8" t="str">
        <f t="shared" ca="1" si="2"/>
        <v>Jeff Burton</v>
      </c>
      <c r="C21" s="8" t="str">
        <f t="shared" ca="1" si="0"/>
        <v>B</v>
      </c>
      <c r="D21" s="8" t="str">
        <f ca="1">sheet03!L5</f>
        <v>#31-Jeff Burton-B</v>
      </c>
      <c r="E21" s="8" t="str">
        <f ca="1">sheet03!M5</f>
        <v>B</v>
      </c>
      <c r="F21" s="8" t="str">
        <f ca="1">sheet03!N5</f>
        <v>B</v>
      </c>
      <c r="G21" s="8" t="str">
        <f ca="1">sheet03!O5</f>
        <v>B</v>
      </c>
      <c r="H21" s="8" t="str">
        <f ca="1">sheet03!P5</f>
        <v>B</v>
      </c>
      <c r="I21" s="8" t="str">
        <f ca="1">sheet03!Q5</f>
        <v>C</v>
      </c>
      <c r="J21" s="8" t="str">
        <f ca="1">sheet03!R5</f>
        <v>B</v>
      </c>
      <c r="K21" s="8">
        <f ca="1">sheet03!S5</f>
        <v>0</v>
      </c>
      <c r="L21" s="8">
        <f ca="1">sheet03!T5</f>
        <v>0</v>
      </c>
      <c r="M21" s="8">
        <f ca="1">sheet03!U5</f>
        <v>2</v>
      </c>
      <c r="N21" s="8">
        <f ca="1">sheet03!V5</f>
        <v>5</v>
      </c>
      <c r="O21" s="8">
        <f ca="1">sheet03!W5</f>
        <v>36</v>
      </c>
      <c r="P21" s="8">
        <f ca="1">sheet03!X5</f>
        <v>3</v>
      </c>
      <c r="Q21" s="8" t="str">
        <f ca="1">sheet03!Y5</f>
        <v xml:space="preserve">25 20 20 20 12 3 </v>
      </c>
      <c r="R21" s="8" t="str">
        <f ca="1">sheet03!Z5</f>
        <v xml:space="preserve">25 20 20 20 13 2 </v>
      </c>
      <c r="S21" s="8" t="str">
        <f ca="1">sheet03!AA5</f>
        <v xml:space="preserve">25 20 20 20 12 3 </v>
      </c>
      <c r="T21" s="8" t="str">
        <f ca="1">sheet03!AB5</f>
        <v xml:space="preserve">25 20 20 20 14 1 </v>
      </c>
    </row>
    <row r="22" spans="1:20">
      <c r="A22" s="8" t="str">
        <f t="shared" ca="1" si="1"/>
        <v>#42</v>
      </c>
      <c r="B22" s="8" t="str">
        <f t="shared" ca="1" si="2"/>
        <v>Juan Pablo Montoya</v>
      </c>
      <c r="C22" s="8" t="str">
        <f ca="1">MID(TRIM(D22),LEN(TRIM(D22)),1)</f>
        <v>C</v>
      </c>
      <c r="D22" s="8" t="str">
        <f ca="1">sheet03!L6</f>
        <v xml:space="preserve">#42-Juan Pablo Montoya-C </v>
      </c>
      <c r="E22" s="8" t="str">
        <f ca="1">sheet03!M6</f>
        <v>C</v>
      </c>
      <c r="F22" s="8" t="str">
        <f ca="1">sheet03!N6</f>
        <v>B</v>
      </c>
      <c r="G22" s="8" t="str">
        <f ca="1">sheet03!O6</f>
        <v>B</v>
      </c>
      <c r="H22" s="8" t="str">
        <f ca="1">sheet03!P6</f>
        <v>B</v>
      </c>
      <c r="I22" s="8" t="str">
        <f ca="1">sheet03!Q6</f>
        <v>C</v>
      </c>
      <c r="J22" s="8" t="str">
        <f ca="1">sheet03!R6</f>
        <v>A</v>
      </c>
      <c r="K22" s="8">
        <f ca="1">sheet03!S6</f>
        <v>2</v>
      </c>
      <c r="L22" s="8">
        <f ca="1">sheet03!T6</f>
        <v>0</v>
      </c>
      <c r="M22" s="8">
        <f ca="1">sheet03!U6</f>
        <v>2</v>
      </c>
      <c r="N22" s="8">
        <f ca="1">sheet03!V6</f>
        <v>8</v>
      </c>
      <c r="O22" s="8">
        <f ca="1">sheet03!W6</f>
        <v>36</v>
      </c>
      <c r="P22" s="8">
        <f ca="1">sheet03!X6</f>
        <v>0</v>
      </c>
      <c r="Q22" s="8" t="str">
        <f ca="1">sheet03!Y6</f>
        <v>30 20 20 20 9 1</v>
      </c>
      <c r="R22" s="8" t="str">
        <f ca="1">sheet03!Z6</f>
        <v>25 20 20 20 13 2</v>
      </c>
      <c r="S22" s="8" t="str">
        <f ca="1">sheet03!AA6</f>
        <v>25 20 20 20 14 1</v>
      </c>
      <c r="T22" s="8" t="str">
        <f ca="1">sheet03!AB6</f>
        <v>25 20 20 20 14 1</v>
      </c>
    </row>
    <row r="23" spans="1:20">
      <c r="A23" s="8" t="str">
        <f ca="1">MID(D23,1,2)</f>
        <v>#5</v>
      </c>
      <c r="B23" s="8" t="str">
        <f t="shared" ref="B23:B24" ca="1" si="3">MID(D23,4,FIND("-",D23,5)-4)</f>
        <v>Mark Martin</v>
      </c>
      <c r="C23" s="8" t="str">
        <f t="shared" ref="C23:C59" ca="1" si="4">MID(TRIM(D23),LEN(TRIM(D23)),1)</f>
        <v>B</v>
      </c>
      <c r="D23" s="8" t="str">
        <f ca="1">sheet03!L7</f>
        <v xml:space="preserve">#5-Mark Martin-B </v>
      </c>
      <c r="E23" s="8" t="str">
        <f ca="1">sheet03!M7</f>
        <v>B</v>
      </c>
      <c r="F23" s="8" t="str">
        <f ca="1">sheet03!N7</f>
        <v>B</v>
      </c>
      <c r="G23" s="8" t="str">
        <f ca="1">sheet03!O7</f>
        <v>B</v>
      </c>
      <c r="H23" s="8" t="str">
        <f ca="1">sheet03!P7</f>
        <v>C</v>
      </c>
      <c r="I23" s="8" t="str">
        <f ca="1">sheet03!Q7</f>
        <v>B</v>
      </c>
      <c r="J23" s="8" t="str">
        <f ca="1">sheet03!R7</f>
        <v>B</v>
      </c>
      <c r="K23" s="8">
        <f ca="1">sheet03!S7</f>
        <v>2</v>
      </c>
      <c r="L23" s="8">
        <f ca="1">sheet03!T7</f>
        <v>0</v>
      </c>
      <c r="M23" s="8">
        <f ca="1">sheet03!U7</f>
        <v>2</v>
      </c>
      <c r="N23" s="8">
        <f ca="1">sheet03!V7</f>
        <v>10</v>
      </c>
      <c r="O23" s="8">
        <f ca="1">sheet03!W7</f>
        <v>36</v>
      </c>
      <c r="P23" s="8">
        <f ca="1">sheet03!X7</f>
        <v>3</v>
      </c>
      <c r="Q23" s="8" t="str">
        <f ca="1">sheet03!Y7</f>
        <v>25 20 20 20 12 3</v>
      </c>
      <c r="R23" s="8" t="str">
        <f ca="1">sheet03!Z7</f>
        <v>25 20 20 20 13 2</v>
      </c>
      <c r="S23" s="8" t="str">
        <f ca="1">sheet03!AA7</f>
        <v>25 20 20 20 14 1</v>
      </c>
      <c r="T23" s="8" t="str">
        <f ca="1">sheet03!AB7</f>
        <v>30 20 20 20 8 2</v>
      </c>
    </row>
    <row r="24" spans="1:20">
      <c r="A24" s="8" t="str">
        <f ca="1">MID(D24,1,2)</f>
        <v>#6</v>
      </c>
      <c r="B24" s="8" t="str">
        <f t="shared" ca="1" si="3"/>
        <v>David Ragan</v>
      </c>
      <c r="C24" s="8" t="str">
        <f t="shared" ca="1" si="4"/>
        <v>C</v>
      </c>
      <c r="D24" s="8" t="str">
        <f ca="1">sheet03!L8</f>
        <v xml:space="preserve">#6-David Ragan-C </v>
      </c>
      <c r="E24" s="8" t="str">
        <f ca="1">sheet03!M8</f>
        <v>C</v>
      </c>
      <c r="F24" s="8" t="str">
        <f ca="1">sheet03!N8</f>
        <v>B</v>
      </c>
      <c r="G24" s="8" t="str">
        <f ca="1">sheet03!O8</f>
        <v>C</v>
      </c>
      <c r="H24" s="8" t="str">
        <f ca="1">sheet03!P8</f>
        <v>D</v>
      </c>
      <c r="I24" s="8" t="str">
        <f ca="1">sheet03!Q8</f>
        <v>B</v>
      </c>
      <c r="J24" s="8" t="str">
        <f ca="1">sheet03!R8</f>
        <v>C</v>
      </c>
      <c r="K24" s="8">
        <f ca="1">sheet03!S8</f>
        <v>2</v>
      </c>
      <c r="L24" s="8">
        <f ca="1">sheet03!T8</f>
        <v>1</v>
      </c>
      <c r="M24" s="8">
        <f ca="1">sheet03!U8</f>
        <v>4</v>
      </c>
      <c r="N24" s="8">
        <f ca="1">sheet03!V8</f>
        <v>8</v>
      </c>
      <c r="O24" s="8">
        <f ca="1">sheet03!W8</f>
        <v>36</v>
      </c>
      <c r="P24" s="8">
        <f ca="1">sheet03!X8</f>
        <v>5</v>
      </c>
      <c r="Q24" s="8" t="str">
        <f ca="1">sheet03!Y8</f>
        <v>30 20 20 20 8 2</v>
      </c>
      <c r="R24" s="8" t="str">
        <f ca="1">sheet03!Z8</f>
        <v>25 20 20 20 13 2</v>
      </c>
      <c r="S24" s="8" t="str">
        <f ca="1">sheet03!AA8</f>
        <v>20 20 20 20 19 1</v>
      </c>
      <c r="T24" s="8" t="str">
        <f ca="1">sheet03!AB8</f>
        <v>20 20 20 20 19 1</v>
      </c>
    </row>
    <row r="25" spans="1:20">
      <c r="A25" s="8" t="str">
        <f t="shared" ca="1" si="1"/>
        <v>#20</v>
      </c>
      <c r="B25" s="8" t="str">
        <f t="shared" ca="1" si="2"/>
        <v>Joey Logano</v>
      </c>
      <c r="C25" s="8" t="str">
        <f t="shared" ca="1" si="4"/>
        <v>B</v>
      </c>
      <c r="D25" s="8" t="str">
        <f ca="1">sheet03!L9</f>
        <v>#20-Joey Logano-B</v>
      </c>
      <c r="E25" s="8" t="str">
        <f ca="1">sheet03!M9</f>
        <v>C</v>
      </c>
      <c r="F25" s="8" t="str">
        <f ca="1">sheet03!N9</f>
        <v>B</v>
      </c>
      <c r="G25" s="8" t="str">
        <f ca="1">sheet03!O9</f>
        <v>A</v>
      </c>
      <c r="H25" s="8" t="str">
        <f ca="1">sheet03!P9</f>
        <v>A</v>
      </c>
      <c r="I25" s="8" t="str">
        <f ca="1">sheet03!Q9</f>
        <v>B</v>
      </c>
      <c r="J25" s="8" t="str">
        <f ca="1">sheet03!R9</f>
        <v>B</v>
      </c>
      <c r="K25" s="8">
        <f ca="1">sheet03!S9</f>
        <v>2</v>
      </c>
      <c r="L25" s="8">
        <f ca="1">sheet03!T9</f>
        <v>0</v>
      </c>
      <c r="M25" s="8">
        <f ca="1">sheet03!U9</f>
        <v>4</v>
      </c>
      <c r="N25" s="8">
        <f ca="1">sheet03!V9</f>
        <v>6</v>
      </c>
      <c r="O25" s="8">
        <f ca="1">sheet03!W9</f>
        <v>36</v>
      </c>
      <c r="P25" s="8">
        <f ca="1">sheet03!X9</f>
        <v>3</v>
      </c>
      <c r="Q25" s="8" t="str">
        <f ca="1">sheet03!Y9</f>
        <v>30 20 20 20 8 2</v>
      </c>
      <c r="R25" s="8" t="str">
        <f ca="1">sheet03!Z9</f>
        <v>25 20 20 20 13 2</v>
      </c>
      <c r="S25" s="8" t="str">
        <f ca="1">sheet03!AA9</f>
        <v>20 20 20 20 19 1</v>
      </c>
      <c r="T25" s="8" t="str">
        <f ca="1">sheet03!AB9</f>
        <v>20 20 20 20 19 1</v>
      </c>
    </row>
    <row r="26" spans="1:20">
      <c r="A26" s="8" t="str">
        <f t="shared" ca="1" si="1"/>
        <v>#83</v>
      </c>
      <c r="B26" s="8" t="str">
        <f t="shared" ca="1" si="2"/>
        <v>Brian Vickers</v>
      </c>
      <c r="C26" s="8" t="str">
        <f t="shared" ca="1" si="4"/>
        <v>C</v>
      </c>
      <c r="D26" s="8" t="str">
        <f ca="1">sheet04!L2</f>
        <v>#83-Brian Vickers-C</v>
      </c>
      <c r="E26" s="8" t="str">
        <f ca="1">sheet04!M2</f>
        <v>B</v>
      </c>
      <c r="F26" s="8" t="str">
        <f ca="1">sheet04!N2</f>
        <v>C</v>
      </c>
      <c r="G26" s="8" t="str">
        <f ca="1">sheet04!O2</f>
        <v>C</v>
      </c>
      <c r="H26" s="8" t="str">
        <f ca="1">sheet04!P2</f>
        <v>C</v>
      </c>
      <c r="I26" s="8" t="str">
        <f ca="1">sheet04!Q2</f>
        <v>C</v>
      </c>
      <c r="J26" s="8" t="str">
        <f ca="1">sheet04!R2</f>
        <v>A</v>
      </c>
      <c r="K26" s="8">
        <f ca="1">sheet04!S2</f>
        <v>0</v>
      </c>
      <c r="L26" s="8">
        <f ca="1">sheet04!T2</f>
        <v>0</v>
      </c>
      <c r="M26" s="8">
        <f ca="1">sheet04!U2</f>
        <v>3</v>
      </c>
      <c r="N26" s="8">
        <f ca="1">sheet04!V2</f>
        <v>7</v>
      </c>
      <c r="O26" s="8">
        <f ca="1">sheet04!W2</f>
        <v>36</v>
      </c>
      <c r="P26" s="8">
        <f ca="1">sheet04!X2</f>
        <v>2</v>
      </c>
      <c r="Q26" s="8" t="str">
        <f ca="1">sheet04!Y2</f>
        <v>25 20 20 20 13 2</v>
      </c>
      <c r="R26" s="8" t="str">
        <f ca="1">sheet04!Z2</f>
        <v>30 20 20 20 8 2</v>
      </c>
      <c r="S26" s="8" t="str">
        <f ca="1">sheet04!AA2</f>
        <v>30 20 20 20 8 2</v>
      </c>
      <c r="T26" s="8" t="str">
        <f ca="1">sheet04!AB2</f>
        <v>30 20 20 20 8 2</v>
      </c>
    </row>
    <row r="27" spans="1:20">
      <c r="A27" s="8" t="str">
        <f t="shared" ca="1" si="1"/>
        <v>#78</v>
      </c>
      <c r="B27" s="8" t="str">
        <f t="shared" ca="1" si="2"/>
        <v>Regan Smith</v>
      </c>
      <c r="C27" s="8" t="str">
        <f t="shared" ca="1" si="4"/>
        <v>C</v>
      </c>
      <c r="D27" s="8" t="str">
        <f ca="1">sheet04!L3</f>
        <v>#78-Regan Smith-C</v>
      </c>
      <c r="E27" s="8" t="str">
        <f ca="1">sheet04!M3</f>
        <v>C</v>
      </c>
      <c r="F27" s="8" t="str">
        <f ca="1">sheet04!N3</f>
        <v>C</v>
      </c>
      <c r="G27" s="8" t="str">
        <f ca="1">sheet04!O3</f>
        <v>C</v>
      </c>
      <c r="H27" s="8" t="str">
        <f ca="1">sheet04!P3</f>
        <v>B</v>
      </c>
      <c r="I27" s="8" t="str">
        <f ca="1">sheet04!Q3</f>
        <v>A</v>
      </c>
      <c r="J27" s="8" t="str">
        <f ca="1">sheet04!R3</f>
        <v>C</v>
      </c>
      <c r="K27" s="8">
        <f ca="1">sheet04!S3</f>
        <v>0</v>
      </c>
      <c r="L27" s="8">
        <f ca="1">sheet04!T3</f>
        <v>1</v>
      </c>
      <c r="M27" s="8">
        <f ca="1">sheet04!U3</f>
        <v>2</v>
      </c>
      <c r="N27" s="8">
        <f ca="1">sheet04!V3</f>
        <v>5</v>
      </c>
      <c r="O27" s="8">
        <f ca="1">sheet04!W3</f>
        <v>36</v>
      </c>
      <c r="P27" s="8">
        <f ca="1">sheet04!X3</f>
        <v>4</v>
      </c>
      <c r="Q27" s="8" t="str">
        <f ca="1">sheet04!Y3</f>
        <v>30 20 20 20 7 3</v>
      </c>
      <c r="R27" s="8" t="str">
        <f ca="1">sheet04!Z3</f>
        <v>30 20 20 20 8 2</v>
      </c>
      <c r="S27" s="8" t="str">
        <f ca="1">sheet04!AA3</f>
        <v>30 20 20 20 7 3</v>
      </c>
      <c r="T27" s="8" t="str">
        <f ca="1">sheet04!AB3</f>
        <v>25 20 20 20 14 1</v>
      </c>
    </row>
    <row r="28" spans="1:20">
      <c r="A28" s="8" t="str">
        <f ca="1">MID(D28,1,2)</f>
        <v>#1</v>
      </c>
      <c r="B28" s="8" t="str">
        <f t="shared" ca="1" si="2"/>
        <v>amie McMurray</v>
      </c>
      <c r="C28" s="8" t="str">
        <f t="shared" ca="1" si="4"/>
        <v>C</v>
      </c>
      <c r="D28" s="8" t="str">
        <f ca="1">sheet04!L4</f>
        <v>#1-Jamie McMurray-C</v>
      </c>
      <c r="E28" s="8" t="str">
        <f ca="1">sheet04!M4</f>
        <v>C</v>
      </c>
      <c r="F28" s="8" t="str">
        <f ca="1">sheet04!N4</f>
        <v>B</v>
      </c>
      <c r="G28" s="8" t="str">
        <f ca="1">sheet04!O4</f>
        <v>D</v>
      </c>
      <c r="H28" s="8" t="str">
        <f ca="1">sheet04!P4</f>
        <v>B</v>
      </c>
      <c r="I28" s="8" t="str">
        <f ca="1">sheet04!Q4</f>
        <v>B</v>
      </c>
      <c r="J28" s="8" t="str">
        <f ca="1">sheet04!R4</f>
        <v>C</v>
      </c>
      <c r="K28" s="8">
        <f ca="1">sheet04!S4</f>
        <v>1</v>
      </c>
      <c r="L28" s="8">
        <f ca="1">sheet04!T4</f>
        <v>0</v>
      </c>
      <c r="M28" s="8">
        <f ca="1">sheet04!U4</f>
        <v>2</v>
      </c>
      <c r="N28" s="8">
        <f ca="1">sheet04!V4</f>
        <v>4</v>
      </c>
      <c r="O28" s="8">
        <f ca="1">sheet04!W4</f>
        <v>36</v>
      </c>
      <c r="P28" s="8">
        <f ca="1">sheet04!X4</f>
        <v>5</v>
      </c>
      <c r="Q28" s="8" t="str">
        <f ca="1">sheet04!Y4</f>
        <v>30 20 20 20 6 4</v>
      </c>
      <c r="R28" s="8" t="str">
        <f ca="1">sheet04!Z4</f>
        <v>25 20 20 20 13 2</v>
      </c>
      <c r="S28" s="8" t="str">
        <f ca="1">sheet04!AA4</f>
        <v>35 20 20 20 3 2</v>
      </c>
      <c r="T28" s="8" t="str">
        <f ca="1">sheet04!AB4</f>
        <v>25 20 20 20 14 1</v>
      </c>
    </row>
    <row r="29" spans="1:20">
      <c r="A29" s="8" t="str">
        <f t="shared" ca="1" si="1"/>
        <v>#00</v>
      </c>
      <c r="B29" s="8" t="str">
        <f t="shared" ca="1" si="2"/>
        <v>David Reutimann</v>
      </c>
      <c r="C29" s="8" t="str">
        <f t="shared" ca="1" si="4"/>
        <v>C</v>
      </c>
      <c r="D29" s="8" t="str">
        <f ca="1">sheet04!L5</f>
        <v>#00-David Reutimann-C</v>
      </c>
      <c r="E29" s="8" t="str">
        <f ca="1">sheet04!M5</f>
        <v>C</v>
      </c>
      <c r="F29" s="8" t="str">
        <f ca="1">sheet04!N5</f>
        <v>D</v>
      </c>
      <c r="G29" s="8" t="str">
        <f ca="1">sheet04!O5</f>
        <v>C</v>
      </c>
      <c r="H29" s="8" t="str">
        <f ca="1">sheet04!P5</f>
        <v>C</v>
      </c>
      <c r="I29" s="8" t="str">
        <f ca="1">sheet04!Q5</f>
        <v>C</v>
      </c>
      <c r="J29" s="8" t="str">
        <f ca="1">sheet04!R5</f>
        <v>A</v>
      </c>
      <c r="K29" s="8">
        <f ca="1">sheet04!S5</f>
        <v>1</v>
      </c>
      <c r="L29" s="8">
        <f ca="1">sheet04!T5</f>
        <v>0</v>
      </c>
      <c r="M29" s="8">
        <f ca="1">sheet04!U5</f>
        <v>1</v>
      </c>
      <c r="N29" s="8">
        <f ca="1">sheet04!V5</f>
        <v>3</v>
      </c>
      <c r="O29" s="8">
        <f ca="1">sheet04!W5</f>
        <v>36</v>
      </c>
      <c r="P29" s="8">
        <f ca="1">sheet04!X5</f>
        <v>2</v>
      </c>
      <c r="Q29" s="8" t="str">
        <f ca="1">sheet04!Y5</f>
        <v>30 20 20 20 8 2</v>
      </c>
      <c r="R29" s="8" t="str">
        <f ca="1">sheet04!Z5</f>
        <v>35 20 20 20 3 2</v>
      </c>
      <c r="S29" s="8" t="str">
        <f ca="1">sheet04!AA5</f>
        <v>30 20 20 20 8 2</v>
      </c>
      <c r="T29" s="8" t="str">
        <f ca="1">sheet04!AB5</f>
        <v>30 20 20 20 7 3</v>
      </c>
    </row>
    <row r="30" spans="1:20">
      <c r="A30" s="8" t="str">
        <f t="shared" ca="1" si="1"/>
        <v>#47</v>
      </c>
      <c r="B30" s="8" t="str">
        <f t="shared" ca="1" si="2"/>
        <v>Bobby Labonte</v>
      </c>
      <c r="C30" s="8" t="str">
        <f t="shared" ca="1" si="4"/>
        <v>C</v>
      </c>
      <c r="D30" s="8" t="str">
        <f ca="1">sheet04!L6</f>
        <v xml:space="preserve">#47-Bobby Labonte-C </v>
      </c>
      <c r="E30" s="8" t="str">
        <f ca="1">sheet04!M6</f>
        <v>C</v>
      </c>
      <c r="F30" s="8" t="str">
        <f ca="1">sheet04!N6</f>
        <v>C</v>
      </c>
      <c r="G30" s="8" t="str">
        <f ca="1">sheet04!O6</f>
        <v>D</v>
      </c>
      <c r="H30" s="8" t="str">
        <f ca="1">sheet04!P6</f>
        <v>D</v>
      </c>
      <c r="I30" s="8" t="str">
        <f ca="1">sheet04!Q6</f>
        <v>C</v>
      </c>
      <c r="J30" s="8" t="str">
        <f ca="1">sheet04!R6</f>
        <v>C</v>
      </c>
      <c r="K30" s="8">
        <f ca="1">sheet04!S6</f>
        <v>0</v>
      </c>
      <c r="L30" s="8">
        <f ca="1">sheet04!T6</f>
        <v>0</v>
      </c>
      <c r="M30" s="8">
        <f ca="1">sheet04!U6</f>
        <v>1</v>
      </c>
      <c r="N30" s="8">
        <f ca="1">sheet04!V6</f>
        <v>2</v>
      </c>
      <c r="O30" s="8">
        <f ca="1">sheet04!W6</f>
        <v>36</v>
      </c>
      <c r="P30" s="8">
        <f ca="1">sheet04!X6</f>
        <v>4</v>
      </c>
      <c r="Q30" s="8" t="str">
        <f ca="1">sheet04!Y6</f>
        <v>30 20 20 20 8 2</v>
      </c>
      <c r="R30" s="8" t="str">
        <f ca="1">sheet04!Z6</f>
        <v>30 20 20 20 8 2</v>
      </c>
      <c r="S30" s="8" t="str">
        <f ca="1">sheet04!AA6</f>
        <v>35 20 20 20 2 3</v>
      </c>
      <c r="T30" s="8" t="str">
        <f ca="1">sheet04!AB6</f>
        <v>35 20 20 20 3 2</v>
      </c>
    </row>
    <row r="31" spans="1:20">
      <c r="A31" s="8" t="str">
        <f t="shared" ca="1" si="1"/>
        <v>#34</v>
      </c>
      <c r="B31" s="8" t="str">
        <f t="shared" ca="1" si="2"/>
        <v>David Gilliland</v>
      </c>
      <c r="C31" s="8" t="str">
        <f t="shared" ca="1" si="4"/>
        <v>D</v>
      </c>
      <c r="D31" s="8" t="str">
        <f ca="1">sheet04!L7</f>
        <v xml:space="preserve">#34-David Gilliland-D </v>
      </c>
      <c r="E31" s="8" t="str">
        <f ca="1">sheet04!M7</f>
        <v>D</v>
      </c>
      <c r="F31" s="8" t="str">
        <f ca="1">sheet04!N7</f>
        <v>D</v>
      </c>
      <c r="G31" s="8" t="str">
        <f ca="1">sheet04!O7</f>
        <v>A</v>
      </c>
      <c r="H31" s="8" t="str">
        <f ca="1">sheet04!P7</f>
        <v>C</v>
      </c>
      <c r="I31" s="8" t="str">
        <f ca="1">sheet04!Q7</f>
        <v>D</v>
      </c>
      <c r="J31" s="8" t="str">
        <f ca="1">sheet04!R7</f>
        <v>D</v>
      </c>
      <c r="K31" s="8">
        <f ca="1">sheet04!S7</f>
        <v>0</v>
      </c>
      <c r="L31" s="8">
        <f ca="1">sheet04!T7</f>
        <v>0</v>
      </c>
      <c r="M31" s="8">
        <f ca="1">sheet04!U7</f>
        <v>1</v>
      </c>
      <c r="N31" s="8">
        <f ca="1">sheet04!V7</f>
        <v>2</v>
      </c>
      <c r="O31" s="8">
        <f ca="1">sheet04!W7</f>
        <v>36</v>
      </c>
      <c r="P31" s="8">
        <f ca="1">sheet04!X7</f>
        <v>6</v>
      </c>
      <c r="Q31" s="8" t="str">
        <f ca="1">sheet04!Y7</f>
        <v>35 20 20 20 1 4</v>
      </c>
      <c r="R31" s="8" t="str">
        <f ca="1">sheet04!Z7</f>
        <v>35 20 20 20 3 2</v>
      </c>
      <c r="S31" s="8" t="str">
        <f ca="1">sheet04!AA7</f>
        <v>20 20 20 20 19 1</v>
      </c>
      <c r="T31" s="8" t="str">
        <f ca="1">sheet04!AB7</f>
        <v>30 20 20 20 7 3</v>
      </c>
    </row>
    <row r="32" spans="1:20">
      <c r="A32" s="8" t="str">
        <f t="shared" ca="1" si="1"/>
        <v>#13</v>
      </c>
      <c r="B32" s="8" t="str">
        <f t="shared" ca="1" si="2"/>
        <v>Casey Mears</v>
      </c>
      <c r="C32" s="8" t="str">
        <f t="shared" ca="1" si="4"/>
        <v>D</v>
      </c>
      <c r="D32" s="8" t="str">
        <f ca="1">sheet04!L8</f>
        <v xml:space="preserve">#13-Casey Mears-D </v>
      </c>
      <c r="E32" s="8" t="str">
        <f ca="1">sheet04!M8</f>
        <v>D</v>
      </c>
      <c r="F32" s="8" t="str">
        <f ca="1">sheet04!N8</f>
        <v>C</v>
      </c>
      <c r="G32" s="8" t="str">
        <f ca="1">sheet04!O8</f>
        <v>D</v>
      </c>
      <c r="H32" s="8" t="str">
        <f ca="1">sheet04!P8</f>
        <v>C</v>
      </c>
      <c r="I32" s="8" t="str">
        <f ca="1">sheet04!Q8</f>
        <v>D</v>
      </c>
      <c r="J32" s="8" t="str">
        <f ca="1">sheet04!R8</f>
        <v>D</v>
      </c>
      <c r="K32" s="8">
        <f ca="1">sheet04!S8</f>
        <v>0</v>
      </c>
      <c r="L32" s="8">
        <f ca="1">sheet04!T8</f>
        <v>0</v>
      </c>
      <c r="M32" s="8">
        <f ca="1">sheet04!U8</f>
        <v>0</v>
      </c>
      <c r="N32" s="8">
        <f ca="1">sheet04!V8</f>
        <v>0</v>
      </c>
      <c r="O32" s="8">
        <f ca="1">sheet04!W8</f>
        <v>35</v>
      </c>
      <c r="P32" s="8">
        <f ca="1">sheet04!X8</f>
        <v>8</v>
      </c>
      <c r="Q32" s="8" t="str">
        <f ca="1">sheet04!Y8</f>
        <v>35 20 20 20 1 4</v>
      </c>
      <c r="R32" s="8" t="str">
        <f ca="1">sheet04!Z8</f>
        <v>30 20 20 20 8 2</v>
      </c>
      <c r="S32" s="8" t="str">
        <f ca="1">sheet04!AA8</f>
        <v>35 20 20 20 1 4</v>
      </c>
      <c r="T32" s="8" t="str">
        <f ca="1">sheet04!AB8</f>
        <v>35 20 20 20 3 2</v>
      </c>
    </row>
    <row r="33" spans="1:20">
      <c r="A33" s="8" t="str">
        <f t="shared" ca="1" si="1"/>
        <v>#36</v>
      </c>
      <c r="B33" s="8" t="str">
        <f t="shared" ca="1" si="2"/>
        <v>Dave Blaney</v>
      </c>
      <c r="C33" s="8" t="str">
        <f t="shared" ca="1" si="4"/>
        <v>D</v>
      </c>
      <c r="D33" s="8" t="str">
        <f ca="1">sheet04!L9</f>
        <v>#36-Dave Blaney-D</v>
      </c>
      <c r="E33" s="8" t="str">
        <f ca="1">sheet04!M9</f>
        <v>D</v>
      </c>
      <c r="F33" s="8" t="str">
        <f ca="1">sheet04!N9</f>
        <v>C</v>
      </c>
      <c r="G33" s="8" t="str">
        <f ca="1">sheet04!O9</f>
        <v>D</v>
      </c>
      <c r="H33" s="8" t="str">
        <f ca="1">sheet04!P9</f>
        <v>D</v>
      </c>
      <c r="I33" s="8" t="str">
        <f ca="1">sheet04!Q9</f>
        <v>E</v>
      </c>
      <c r="J33" s="8" t="str">
        <f ca="1">sheet04!R9</f>
        <v>D</v>
      </c>
      <c r="K33" s="8">
        <f ca="1">sheet04!S9</f>
        <v>0</v>
      </c>
      <c r="L33" s="8">
        <f ca="1">sheet04!T9</f>
        <v>0</v>
      </c>
      <c r="M33" s="8">
        <f ca="1">sheet04!U9</f>
        <v>1</v>
      </c>
      <c r="N33" s="8">
        <f ca="1">sheet04!V9</f>
        <v>1</v>
      </c>
      <c r="O33" s="8">
        <f ca="1">sheet04!W9</f>
        <v>35</v>
      </c>
      <c r="P33" s="8">
        <f ca="1">sheet04!X9</f>
        <v>8</v>
      </c>
      <c r="Q33" s="8" t="str">
        <f ca="1">sheet04!Y9</f>
        <v>35 20 20 20 1 4</v>
      </c>
      <c r="R33" s="8" t="str">
        <f ca="1">sheet04!Z9</f>
        <v>30 20 20 20 8 2</v>
      </c>
      <c r="S33" s="8" t="str">
        <f ca="1">sheet04!AA9</f>
        <v>35 20 20 20 1 4</v>
      </c>
      <c r="T33" s="8" t="str">
        <f ca="1">sheet04!AB9</f>
        <v>35 20 20 20 3 2</v>
      </c>
    </row>
    <row r="34" spans="1:20">
      <c r="A34" s="8" t="str">
        <f t="shared" ca="1" si="1"/>
        <v>#71</v>
      </c>
      <c r="B34" s="8" t="str">
        <f t="shared" ca="1" si="2"/>
        <v>Andy Lally</v>
      </c>
      <c r="C34" s="8" t="str">
        <f t="shared" ca="1" si="4"/>
        <v>D</v>
      </c>
      <c r="D34" s="8" t="str">
        <f ca="1">sheet05!L2</f>
        <v>#71-Andy Lally-D</v>
      </c>
      <c r="E34" s="8" t="str">
        <f ca="1">sheet05!M2</f>
        <v>D</v>
      </c>
      <c r="F34" s="8" t="str">
        <f ca="1">sheet05!N2</f>
        <v>D</v>
      </c>
      <c r="G34" s="8" t="str">
        <f ca="1">sheet05!O2</f>
        <v>E</v>
      </c>
      <c r="H34" s="8" t="str">
        <f ca="1">sheet05!P2</f>
        <v>D</v>
      </c>
      <c r="I34" s="8" t="str">
        <f ca="1">sheet05!Q2</f>
        <v>E</v>
      </c>
      <c r="J34" s="8" t="str">
        <f ca="1">sheet05!R2</f>
        <v>C</v>
      </c>
      <c r="K34" s="8">
        <f ca="1">sheet05!S2</f>
        <v>0</v>
      </c>
      <c r="L34" s="8">
        <f ca="1">sheet05!T2</f>
        <v>0</v>
      </c>
      <c r="M34" s="8">
        <f ca="1">sheet05!U2</f>
        <v>0</v>
      </c>
      <c r="N34" s="8">
        <f ca="1">sheet05!V2</f>
        <v>0</v>
      </c>
      <c r="O34" s="8">
        <f ca="1">sheet05!W2</f>
        <v>30</v>
      </c>
      <c r="P34" s="8">
        <f ca="1">sheet05!X2</f>
        <v>4</v>
      </c>
      <c r="Q34" s="8" t="str">
        <f ca="1">sheet05!Y2</f>
        <v>35 20 20 20 0 5</v>
      </c>
      <c r="R34" s="8" t="str">
        <f ca="1">sheet05!Z2</f>
        <v>35 20 20 20 3 2</v>
      </c>
      <c r="S34" s="8" t="str">
        <f ca="1">sheet05!AA2</f>
        <v>40 20 20 17 0 3</v>
      </c>
      <c r="T34" s="8" t="str">
        <f ca="1">sheet05!AB2</f>
        <v>35 20 20 20 2 3</v>
      </c>
    </row>
    <row r="35" spans="1:20">
      <c r="A35" s="8" t="str">
        <f ca="1">MID(D35,1,2)</f>
        <v>#7</v>
      </c>
      <c r="B35" s="8" t="str">
        <f ca="1">MID(D35,4,FIND("-",D35,5)-4)</f>
        <v>Robby Gordon</v>
      </c>
      <c r="C35" s="8" t="str">
        <f t="shared" ca="1" si="4"/>
        <v>D</v>
      </c>
      <c r="D35" s="8" t="str">
        <f ca="1">sheet05!L3</f>
        <v>#7-Robby Gordon-D</v>
      </c>
      <c r="E35" s="8" t="str">
        <f ca="1">sheet05!M3</f>
        <v>D</v>
      </c>
      <c r="F35" s="8" t="str">
        <f ca="1">sheet05!N3</f>
        <v>E</v>
      </c>
      <c r="G35" s="8" t="str">
        <f ca="1">sheet05!O3</f>
        <v>E</v>
      </c>
      <c r="H35" s="8" t="str">
        <f ca="1">sheet05!P3</f>
        <v>C</v>
      </c>
      <c r="I35" s="8" t="str">
        <f ca="1">sheet05!Q3</f>
        <v>E</v>
      </c>
      <c r="J35" s="8" t="str">
        <f ca="1">sheet05!R3</f>
        <v>E</v>
      </c>
      <c r="K35" s="8">
        <f ca="1">sheet05!S3</f>
        <v>0</v>
      </c>
      <c r="L35" s="8">
        <f ca="1">sheet05!T3</f>
        <v>0</v>
      </c>
      <c r="M35" s="8">
        <f ca="1">sheet05!U3</f>
        <v>0</v>
      </c>
      <c r="N35" s="8">
        <f ca="1">sheet05!V3</f>
        <v>0</v>
      </c>
      <c r="O35" s="8">
        <f ca="1">sheet05!W3</f>
        <v>25</v>
      </c>
      <c r="P35" s="8">
        <f ca="1">sheet05!X3</f>
        <v>14</v>
      </c>
      <c r="Q35" s="8" t="str">
        <f ca="1">sheet05!Y3</f>
        <v>35 20 20 20 0 5</v>
      </c>
      <c r="R35" s="8" t="str">
        <f ca="1">sheet05!Z3</f>
        <v>40 20 20 15 0 5</v>
      </c>
      <c r="S35" s="8" t="str">
        <f ca="1">sheet05!AA3</f>
        <v>40 20 20 17 0 3</v>
      </c>
      <c r="T35" s="8" t="str">
        <f ca="1">sheet05!AB3</f>
        <v>30 20 20 20 8 2</v>
      </c>
    </row>
    <row r="36" spans="1:20">
      <c r="A36" s="8" t="str">
        <f t="shared" ca="1" si="1"/>
        <v>#38</v>
      </c>
      <c r="B36" s="8" t="str">
        <f t="shared" ca="1" si="2"/>
        <v>J.J. Yeley</v>
      </c>
      <c r="C36" s="8" t="str">
        <f t="shared" ca="1" si="4"/>
        <v>D</v>
      </c>
      <c r="D36" s="8" t="str">
        <f ca="1">sheet05!L4</f>
        <v>#38-J.J. Yeley-D</v>
      </c>
      <c r="E36" s="8" t="str">
        <f ca="1">sheet05!M4</f>
        <v>D</v>
      </c>
      <c r="F36" s="8" t="str">
        <f ca="1">sheet05!N4</f>
        <v>E</v>
      </c>
      <c r="G36" s="8" t="str">
        <f ca="1">sheet05!O4</f>
        <v>E</v>
      </c>
      <c r="H36" s="8" t="str">
        <f ca="1">sheet05!P4</f>
        <v>E</v>
      </c>
      <c r="I36" s="8" t="str">
        <f ca="1">sheet05!Q4</f>
        <v>D</v>
      </c>
      <c r="J36" s="8" t="str">
        <f ca="1">sheet05!R4</f>
        <v>E</v>
      </c>
      <c r="K36" s="8">
        <f ca="1">sheet05!S4</f>
        <v>0</v>
      </c>
      <c r="L36" s="8">
        <f ca="1">sheet05!T4</f>
        <v>0</v>
      </c>
      <c r="M36" s="8">
        <f ca="1">sheet05!U4</f>
        <v>0</v>
      </c>
      <c r="N36" s="8">
        <f ca="1">sheet05!V4</f>
        <v>0</v>
      </c>
      <c r="O36" s="8">
        <f ca="1">sheet05!W4</f>
        <v>31</v>
      </c>
      <c r="P36" s="8">
        <f ca="1">sheet05!X4</f>
        <v>24</v>
      </c>
      <c r="Q36" s="8" t="str">
        <f ca="1">sheet05!Y4</f>
        <v>35 20 20 20 0 5</v>
      </c>
      <c r="R36" s="8" t="str">
        <f ca="1">sheet05!Z4</f>
        <v>40 20 20 15 0 5</v>
      </c>
      <c r="S36" s="8" t="str">
        <f ca="1">sheet05!AA4</f>
        <v>40 20 20 15 0 5</v>
      </c>
      <c r="T36" s="8" t="str">
        <f ca="1">sheet05!AB4</f>
        <v>40 20 20 15 0 5</v>
      </c>
    </row>
    <row r="37" spans="1:20">
      <c r="A37" s="8" t="str">
        <f t="shared" ca="1" si="1"/>
        <v>#66</v>
      </c>
      <c r="B37" s="8" t="str">
        <f t="shared" ca="1" si="2"/>
        <v>Michael McDowell</v>
      </c>
      <c r="C37" s="8" t="str">
        <f t="shared" ca="1" si="4"/>
        <v>E</v>
      </c>
      <c r="D37" s="8" t="str">
        <f ca="1">sheet05!L5</f>
        <v>#66-Michael McDowell-E</v>
      </c>
      <c r="E37" s="8" t="str">
        <f ca="1">sheet05!M5</f>
        <v>E</v>
      </c>
      <c r="F37" s="8" t="str">
        <f ca="1">sheet05!N5</f>
        <v>E</v>
      </c>
      <c r="G37" s="8" t="str">
        <f ca="1">sheet05!O5</f>
        <v>E</v>
      </c>
      <c r="H37" s="8" t="str">
        <f ca="1">sheet05!P5</f>
        <v>E</v>
      </c>
      <c r="I37" s="8" t="str">
        <f ca="1">sheet05!Q5</f>
        <v>D</v>
      </c>
      <c r="J37" s="8" t="str">
        <f ca="1">sheet05!R5</f>
        <v>E</v>
      </c>
      <c r="K37" s="8">
        <f ca="1">sheet05!S5</f>
        <v>0</v>
      </c>
      <c r="L37" s="8">
        <f ca="1">sheet05!T5</f>
        <v>0</v>
      </c>
      <c r="M37" s="8">
        <f ca="1">sheet05!U5</f>
        <v>0</v>
      </c>
      <c r="N37" s="8">
        <f ca="1">sheet05!V5</f>
        <v>0</v>
      </c>
      <c r="O37" s="8">
        <f ca="1">sheet05!W5</f>
        <v>32</v>
      </c>
      <c r="P37" s="8">
        <f ca="1">sheet05!X5</f>
        <v>29</v>
      </c>
      <c r="Q37" s="8" t="str">
        <f ca="1">sheet05!Y5</f>
        <v xml:space="preserve">40 20 20 15 0 5 </v>
      </c>
      <c r="R37" s="8" t="str">
        <f ca="1">sheet05!Z5</f>
        <v xml:space="preserve">40 20 20 15 0 5 </v>
      </c>
      <c r="S37" s="8" t="str">
        <f ca="1">sheet05!AA5</f>
        <v xml:space="preserve">40 20 20 15 0 5 </v>
      </c>
      <c r="T37" s="8" t="str">
        <f ca="1">sheet05!AB5</f>
        <v xml:space="preserve">40 20 20 17 0 3 </v>
      </c>
    </row>
    <row r="38" spans="1:20">
      <c r="A38" s="8" t="str">
        <f t="shared" ca="1" si="1"/>
        <v>#37</v>
      </c>
      <c r="B38" s="8" t="str">
        <f t="shared" ca="1" si="2"/>
        <v>Tony Raines</v>
      </c>
      <c r="C38" s="8" t="str">
        <f t="shared" ca="1" si="4"/>
        <v>E</v>
      </c>
      <c r="D38" s="8" t="str">
        <f ca="1">sheet05!L6</f>
        <v xml:space="preserve">#37-Tony Raines-E </v>
      </c>
      <c r="E38" s="8" t="str">
        <f ca="1">sheet05!M6</f>
        <v>D</v>
      </c>
      <c r="F38" s="8" t="str">
        <f ca="1">sheet05!N6</f>
        <v>D</v>
      </c>
      <c r="G38" s="8" t="str">
        <f ca="1">sheet05!O6</f>
        <v>-</v>
      </c>
      <c r="H38" s="8" t="str">
        <f ca="1">sheet05!P6</f>
        <v>-</v>
      </c>
      <c r="I38" s="8" t="str">
        <f ca="1">sheet05!Q6</f>
        <v>E</v>
      </c>
      <c r="J38" s="8" t="str">
        <f ca="1">sheet05!R6</f>
        <v>E</v>
      </c>
      <c r="K38" s="8">
        <f ca="1">sheet05!S6</f>
        <v>0</v>
      </c>
      <c r="L38" s="8">
        <f ca="1">sheet05!T6</f>
        <v>0</v>
      </c>
      <c r="M38" s="8">
        <f ca="1">sheet05!U6</f>
        <v>0</v>
      </c>
      <c r="N38" s="8">
        <f ca="1">sheet05!V6</f>
        <v>0</v>
      </c>
      <c r="O38" s="8">
        <f ca="1">sheet05!W6</f>
        <v>12</v>
      </c>
      <c r="P38" s="8">
        <f ca="1">sheet05!X6</f>
        <v>5</v>
      </c>
      <c r="Q38" s="8" t="str">
        <f ca="1">sheet05!Y6</f>
        <v>35 20 20 20 0 5</v>
      </c>
      <c r="R38" s="8" t="str">
        <f ca="1">sheet05!Z6</f>
        <v>35 20 20 20 3 2</v>
      </c>
      <c r="S38" s="8" t="str">
        <f>sheet05!AA6</f>
        <v>0 0 0 0 0 0</v>
      </c>
      <c r="T38" s="8" t="str">
        <f>sheet05!AB6</f>
        <v>0 0 0 0 0 0</v>
      </c>
    </row>
    <row r="39" spans="1:20">
      <c r="A39" s="8" t="str">
        <f t="shared" ca="1" si="1"/>
        <v>#32</v>
      </c>
      <c r="B39" s="8" t="str">
        <f t="shared" ca="1" si="2"/>
        <v>Ken Schrader</v>
      </c>
      <c r="C39" s="8" t="str">
        <f t="shared" ca="1" si="4"/>
        <v>E</v>
      </c>
      <c r="D39" s="8" t="str">
        <f ca="1">sheet05!L7</f>
        <v xml:space="preserve">#32-Ken Schrader-E </v>
      </c>
      <c r="E39" s="8" t="str">
        <f ca="1">sheet05!M7</f>
        <v>D</v>
      </c>
      <c r="F39" s="8" t="str">
        <f ca="1">sheet05!N7</f>
        <v>C</v>
      </c>
      <c r="G39" s="8" t="str">
        <f ca="1">sheet05!O7</f>
        <v>-</v>
      </c>
      <c r="H39" s="8" t="str">
        <f ca="1">sheet05!P7</f>
        <v>-</v>
      </c>
      <c r="I39" s="8" t="str">
        <f ca="1">sheet05!Q7</f>
        <v>E</v>
      </c>
      <c r="J39" s="8" t="str">
        <f ca="1">sheet05!R7</f>
        <v>A</v>
      </c>
      <c r="K39" s="8">
        <f ca="1">sheet05!S7</f>
        <v>0</v>
      </c>
      <c r="L39" s="8">
        <f ca="1">sheet05!T7</f>
        <v>0</v>
      </c>
      <c r="M39" s="8">
        <f ca="1">sheet05!U7</f>
        <v>0</v>
      </c>
      <c r="N39" s="8">
        <f ca="1">sheet05!V7</f>
        <v>0</v>
      </c>
      <c r="O39" s="8">
        <f ca="1">sheet05!W7</f>
        <v>7</v>
      </c>
      <c r="P39" s="8">
        <f ca="1">sheet05!X7</f>
        <v>0</v>
      </c>
      <c r="Q39" s="8" t="str">
        <f ca="1">sheet05!Y7</f>
        <v>35 20 20 20 4 1</v>
      </c>
      <c r="R39" s="8" t="str">
        <f ca="1">sheet05!Z7</f>
        <v>30 20 20 20 8 2</v>
      </c>
      <c r="S39" s="8" t="str">
        <f>sheet05!AA7</f>
        <v>0 0 0 0 0 0</v>
      </c>
      <c r="T39" s="8" t="str">
        <f>sheet05!AB7</f>
        <v>0 0 0 0 0 0</v>
      </c>
    </row>
    <row r="40" spans="1:20">
      <c r="A40" s="8" t="str">
        <f t="shared" ca="1" si="1"/>
        <v>#23</v>
      </c>
      <c r="B40" s="8" t="str">
        <f t="shared" ca="1" si="2"/>
        <v>Terry Labonte</v>
      </c>
      <c r="C40" s="8" t="str">
        <f t="shared" ca="1" si="4"/>
        <v>E</v>
      </c>
      <c r="D40" s="8" t="str">
        <f ca="1">sheet05!L8</f>
        <v xml:space="preserve">#23-Terry Labonte-E </v>
      </c>
      <c r="E40" s="8" t="str">
        <f ca="1">sheet05!M8</f>
        <v>E</v>
      </c>
      <c r="F40" s="8" t="str">
        <f ca="1">sheet05!N8</f>
        <v>D</v>
      </c>
      <c r="G40" s="8" t="str">
        <f ca="1">sheet05!O8</f>
        <v>E</v>
      </c>
      <c r="H40" s="8" t="str">
        <f ca="1">sheet05!P8</f>
        <v>D</v>
      </c>
      <c r="I40" s="8" t="str">
        <f ca="1">sheet05!Q8</f>
        <v>E</v>
      </c>
      <c r="J40" s="8" t="str">
        <f ca="1">sheet05!R8</f>
        <v>E</v>
      </c>
      <c r="K40" s="8">
        <f ca="1">sheet05!S8</f>
        <v>0</v>
      </c>
      <c r="L40" s="8">
        <f ca="1">sheet05!T8</f>
        <v>0</v>
      </c>
      <c r="M40" s="8">
        <f ca="1">sheet05!U8</f>
        <v>0</v>
      </c>
      <c r="N40" s="8">
        <f ca="1">sheet05!V8</f>
        <v>0</v>
      </c>
      <c r="O40" s="8">
        <f ca="1">sheet05!W8</f>
        <v>8</v>
      </c>
      <c r="P40" s="8">
        <f ca="1">sheet05!X8</f>
        <v>3</v>
      </c>
      <c r="Q40" s="8" t="str">
        <f ca="1">sheet05!Y8</f>
        <v>35 20 20 20 3 2</v>
      </c>
      <c r="R40" s="8" t="str">
        <f ca="1">sheet05!Z8</f>
        <v>35 20 20 20 2 3</v>
      </c>
      <c r="S40" s="8" t="str">
        <f ca="1">sheet05!AA8</f>
        <v>30 20 20 20 8 2</v>
      </c>
      <c r="T40" s="8" t="str">
        <f>sheet05!AB8</f>
        <v>0 0 0 0 0 0</v>
      </c>
    </row>
    <row r="41" spans="1:20">
      <c r="A41" s="8" t="str">
        <f t="shared" ca="1" si="1"/>
        <v>#51</v>
      </c>
      <c r="B41" s="8" t="str">
        <f t="shared" ca="1" si="2"/>
        <v>Bill Elliott</v>
      </c>
      <c r="C41" s="8" t="str">
        <f t="shared" ca="1" si="4"/>
        <v>E</v>
      </c>
      <c r="D41" s="8" t="str">
        <f ca="1">sheet05!L9</f>
        <v>#51-Bill Elliott-E</v>
      </c>
      <c r="E41" s="8" t="str">
        <f ca="1">sheet05!M9</f>
        <v>D</v>
      </c>
      <c r="F41" s="8" t="str">
        <f ca="1">sheet05!N9</f>
        <v>D</v>
      </c>
      <c r="G41" s="8" t="str">
        <f ca="1">sheet05!O9</f>
        <v>C</v>
      </c>
      <c r="H41" s="8" t="str">
        <f ca="1">sheet05!P9</f>
        <v>-</v>
      </c>
      <c r="I41" s="8" t="str">
        <f ca="1">sheet05!Q9</f>
        <v>D</v>
      </c>
      <c r="J41" s="8" t="str">
        <f ca="1">sheet05!R9</f>
        <v>A</v>
      </c>
      <c r="K41" s="8">
        <f ca="1">sheet05!S9</f>
        <v>0</v>
      </c>
      <c r="L41" s="8">
        <f ca="1">sheet05!T9</f>
        <v>0</v>
      </c>
      <c r="M41" s="8">
        <f ca="1">sheet05!U9</f>
        <v>0</v>
      </c>
      <c r="N41" s="8">
        <f ca="1">sheet05!V9</f>
        <v>0</v>
      </c>
      <c r="O41" s="8">
        <f ca="1">sheet05!W9</f>
        <v>5</v>
      </c>
      <c r="P41" s="8">
        <f ca="1">sheet05!X9</f>
        <v>0</v>
      </c>
      <c r="Q41" s="8" t="str">
        <f ca="1">sheet05!Y9</f>
        <v>35 20 20 20 3 2</v>
      </c>
      <c r="R41" s="8" t="str">
        <f ca="1">sheet05!Z9</f>
        <v>35 20 20 20 2 3</v>
      </c>
      <c r="S41" s="8" t="str">
        <f ca="1">sheet05!AA9</f>
        <v>30 20 20 20 8 2</v>
      </c>
      <c r="T41" s="8" t="str">
        <f>sheet05!AB9</f>
        <v>0 0 0 0 0 0</v>
      </c>
    </row>
    <row r="42" spans="1:20">
      <c r="A42" s="8" t="str">
        <f t="shared" ca="1" si="1"/>
        <v>#30</v>
      </c>
      <c r="B42" s="8" t="str">
        <f t="shared" ca="1" si="2"/>
        <v>David Stremme</v>
      </c>
      <c r="C42" s="8" t="str">
        <f t="shared" ca="1" si="4"/>
        <v>E</v>
      </c>
      <c r="D42" s="8" t="str">
        <f ca="1">sheet06!L2</f>
        <v>#30-David Stremme-E</v>
      </c>
      <c r="E42" s="8" t="str">
        <f ca="1">sheet06!M2</f>
        <v>E</v>
      </c>
      <c r="F42" s="8" t="str">
        <f ca="1">sheet06!N2</f>
        <v>E</v>
      </c>
      <c r="G42" s="8" t="str">
        <f ca="1">sheet06!O2</f>
        <v>-</v>
      </c>
      <c r="H42" s="8" t="str">
        <f ca="1">sheet06!P2</f>
        <v>-</v>
      </c>
      <c r="I42" s="8" t="str">
        <f ca="1">sheet06!Q2</f>
        <v>D</v>
      </c>
      <c r="J42" s="8" t="str">
        <f ca="1">sheet06!R2</f>
        <v>E</v>
      </c>
      <c r="K42" s="8">
        <f ca="1">sheet06!S2</f>
        <v>0</v>
      </c>
      <c r="L42" s="8">
        <f ca="1">sheet06!T2</f>
        <v>0</v>
      </c>
      <c r="M42" s="8">
        <f ca="1">sheet06!U2</f>
        <v>0</v>
      </c>
      <c r="N42" s="8">
        <f ca="1">sheet06!V2</f>
        <v>0</v>
      </c>
      <c r="O42" s="8">
        <f ca="1">sheet06!W2</f>
        <v>18</v>
      </c>
      <c r="P42" s="8">
        <f ca="1">sheet06!X2</f>
        <v>16</v>
      </c>
      <c r="Q42" s="8" t="str">
        <f ca="1">sheet06!Y2</f>
        <v>40 20 20 15 0 5</v>
      </c>
      <c r="R42" s="8" t="str">
        <f ca="1">sheet06!Z2</f>
        <v>40 20 20 15 0 5</v>
      </c>
      <c r="S42" s="8" t="str">
        <f>sheet06!AA2</f>
        <v>0 0 0 0 0 0</v>
      </c>
      <c r="T42" s="8" t="str">
        <f>sheet06!AB2</f>
        <v>0 0 0 0 0 0</v>
      </c>
    </row>
    <row r="43" spans="1:20">
      <c r="A43" s="8" t="str">
        <f t="shared" ca="1" si="1"/>
        <v>#15</v>
      </c>
      <c r="B43" s="8" t="str">
        <f t="shared" ca="1" si="2"/>
        <v>Michael Waltrip</v>
      </c>
      <c r="C43" s="8" t="str">
        <f t="shared" ca="1" si="4"/>
        <v>E</v>
      </c>
      <c r="D43" s="8" t="str">
        <f ca="1">sheet06!L3</f>
        <v>#15-Michael Waltrip-E</v>
      </c>
      <c r="E43" s="8" t="str">
        <f ca="1">sheet06!M3</f>
        <v>-</v>
      </c>
      <c r="F43" s="8" t="str">
        <f ca="1">sheet06!N3</f>
        <v>-</v>
      </c>
      <c r="G43" s="8" t="str">
        <f ca="1">sheet06!O3</f>
        <v>E</v>
      </c>
      <c r="H43" s="8" t="str">
        <f ca="1">sheet06!P3</f>
        <v>-</v>
      </c>
      <c r="I43" s="8" t="str">
        <f ca="1">sheet06!Q3</f>
        <v>A</v>
      </c>
      <c r="J43" s="8" t="str">
        <f ca="1">sheet06!R3</f>
        <v>D</v>
      </c>
      <c r="K43" s="8">
        <f ca="1">sheet06!S3</f>
        <v>0</v>
      </c>
      <c r="L43" s="8">
        <f ca="1">sheet06!T3</f>
        <v>0</v>
      </c>
      <c r="M43" s="8">
        <f ca="1">sheet06!U3</f>
        <v>0</v>
      </c>
      <c r="N43" s="8">
        <f ca="1">sheet06!V3</f>
        <v>1</v>
      </c>
      <c r="O43" s="8">
        <f ca="1">sheet06!W3</f>
        <v>3</v>
      </c>
      <c r="P43" s="8">
        <f ca="1">sheet06!X3</f>
        <v>1</v>
      </c>
      <c r="Q43" s="8" t="str">
        <f>sheet06!Y3</f>
        <v>0 0 0 0 0 0</v>
      </c>
      <c r="R43" s="8" t="str">
        <f>sheet06!Z3</f>
        <v>0 0 0 0 0 0</v>
      </c>
      <c r="S43" s="8" t="str">
        <f ca="1">sheet06!AA3</f>
        <v>40 20 20 16 0 4</v>
      </c>
      <c r="T43" s="8" t="str">
        <f>sheet06!AB3</f>
        <v>0 0 0 0 0 0</v>
      </c>
    </row>
    <row r="44" spans="1:20">
      <c r="A44" s="8" t="str">
        <f t="shared" ca="1" si="1"/>
        <v>#32</v>
      </c>
      <c r="B44" s="8" t="str">
        <f t="shared" ca="1" si="2"/>
        <v>Boris Said</v>
      </c>
      <c r="C44" s="8" t="str">
        <f t="shared" ca="1" si="4"/>
        <v>E</v>
      </c>
      <c r="D44" s="8" t="str">
        <f ca="1">sheet06!L4</f>
        <v>#32-Boris Said-E</v>
      </c>
      <c r="E44" s="8" t="str">
        <f ca="1">sheet06!M4</f>
        <v>-</v>
      </c>
      <c r="F44" s="8" t="str">
        <f ca="1">sheet06!N4</f>
        <v>-</v>
      </c>
      <c r="G44" s="8" t="str">
        <f ca="1">sheet06!O4</f>
        <v>-</v>
      </c>
      <c r="H44" s="8" t="str">
        <f ca="1">sheet06!P4</f>
        <v>C</v>
      </c>
      <c r="I44" s="8" t="str">
        <f ca="1">sheet06!Q4</f>
        <v>C</v>
      </c>
      <c r="J44" s="8" t="str">
        <f ca="1">sheet06!R4</f>
        <v>A</v>
      </c>
      <c r="K44" s="8">
        <f ca="1">sheet06!S4</f>
        <v>0</v>
      </c>
      <c r="L44" s="8">
        <f ca="1">sheet06!T4</f>
        <v>0</v>
      </c>
      <c r="M44" s="8">
        <f ca="1">sheet06!U4</f>
        <v>0</v>
      </c>
      <c r="N44" s="8">
        <f ca="1">sheet06!V4</f>
        <v>0</v>
      </c>
      <c r="O44" s="8">
        <f ca="1">sheet06!W4</f>
        <v>2</v>
      </c>
      <c r="P44" s="8">
        <f ca="1">sheet06!X4</f>
        <v>0</v>
      </c>
      <c r="Q44" s="8" t="str">
        <f>sheet06!Y4</f>
        <v>0 0 0 0 0 0</v>
      </c>
      <c r="R44" s="8" t="str">
        <f>sheet06!Z4</f>
        <v>0 0 0 0 0 0</v>
      </c>
      <c r="S44" s="8" t="str">
        <f>sheet06!AA4</f>
        <v>0 0 0 0 0 0</v>
      </c>
      <c r="T44" s="8" t="str">
        <f ca="1">sheet06!AB4</f>
        <v>30 20 20 20 8 2</v>
      </c>
    </row>
    <row r="45" spans="1:20">
      <c r="A45" s="8" t="str">
        <f t="shared" ca="1" si="1"/>
        <v>#35</v>
      </c>
      <c r="B45" s="8" t="str">
        <f t="shared" ca="1" si="2"/>
        <v>Geoffrey Bodine</v>
      </c>
      <c r="C45" s="8" t="str">
        <f t="shared" ca="1" si="4"/>
        <v>E</v>
      </c>
      <c r="D45" s="8" t="str">
        <f ca="1">sheet06!L5</f>
        <v>#35-Geoffrey Bodine-E</v>
      </c>
      <c r="E45" s="8" t="str">
        <f ca="1">sheet06!M5</f>
        <v>D</v>
      </c>
      <c r="F45" s="8" t="str">
        <f ca="1">sheet06!N5</f>
        <v>-</v>
      </c>
      <c r="G45" s="8" t="str">
        <f ca="1">sheet06!O5</f>
        <v>E</v>
      </c>
      <c r="H45" s="8" t="str">
        <f ca="1">sheet06!P5</f>
        <v>-</v>
      </c>
      <c r="I45" s="8" t="str">
        <f ca="1">sheet06!Q5</f>
        <v>E</v>
      </c>
      <c r="J45" s="8" t="str">
        <f ca="1">sheet06!R5</f>
        <v>E</v>
      </c>
      <c r="K45" s="8">
        <f ca="1">sheet06!S5</f>
        <v>0</v>
      </c>
      <c r="L45" s="8">
        <f ca="1">sheet06!T5</f>
        <v>0</v>
      </c>
      <c r="M45" s="8">
        <f ca="1">sheet06!U5</f>
        <v>0</v>
      </c>
      <c r="N45" s="8">
        <f ca="1">sheet06!V5</f>
        <v>0</v>
      </c>
      <c r="O45" s="8">
        <f ca="1">sheet06!W5</f>
        <v>4</v>
      </c>
      <c r="P45" s="8">
        <f ca="1">sheet06!X5</f>
        <v>3</v>
      </c>
      <c r="Q45" s="8" t="str">
        <f ca="1">sheet06!Y5</f>
        <v xml:space="preserve">35 20 20 20 0 5 </v>
      </c>
      <c r="R45" s="8" t="str">
        <f>sheet06!Z5</f>
        <v xml:space="preserve">0 0 0 0 0 0 </v>
      </c>
      <c r="S45" s="8" t="str">
        <f ca="1">sheet06!AA5</f>
        <v xml:space="preserve">40 20 20 15 0 5 </v>
      </c>
      <c r="T45" s="8" t="str">
        <f>sheet06!AB5</f>
        <v xml:space="preserve">0 0 0 0 0 0 </v>
      </c>
    </row>
    <row r="46" spans="1:20">
      <c r="A46" s="8" t="str">
        <f t="shared" ca="1" si="1"/>
        <v>#50</v>
      </c>
      <c r="B46" s="8" t="str">
        <f t="shared" ca="1" si="2"/>
        <v>T.J. Bell</v>
      </c>
      <c r="C46" s="8" t="str">
        <f t="shared" ca="1" si="4"/>
        <v>E</v>
      </c>
      <c r="D46" s="8" t="str">
        <f ca="1">sheet06!L6</f>
        <v xml:space="preserve">#50-T.J. Bell-E </v>
      </c>
      <c r="E46" s="8" t="str">
        <f ca="1">sheet06!M6</f>
        <v>E</v>
      </c>
      <c r="F46" s="8" t="str">
        <f ca="1">sheet06!N6</f>
        <v>-</v>
      </c>
      <c r="G46" s="8" t="str">
        <f ca="1">sheet06!O6</f>
        <v>-</v>
      </c>
      <c r="H46" s="8" t="str">
        <f ca="1">sheet06!P6</f>
        <v>E</v>
      </c>
      <c r="I46" s="8" t="str">
        <f ca="1">sheet06!Q6</f>
        <v>E</v>
      </c>
      <c r="J46" s="8" t="str">
        <f ca="1">sheet06!R6</f>
        <v>E</v>
      </c>
      <c r="K46" s="8">
        <f ca="1">sheet06!S6</f>
        <v>0</v>
      </c>
      <c r="L46" s="8">
        <f ca="1">sheet06!T6</f>
        <v>0</v>
      </c>
      <c r="M46" s="8">
        <f ca="1">sheet06!U6</f>
        <v>0</v>
      </c>
      <c r="N46" s="8">
        <f ca="1">sheet06!V6</f>
        <v>0</v>
      </c>
      <c r="O46" s="8">
        <f ca="1">sheet06!W6</f>
        <v>5</v>
      </c>
      <c r="P46" s="8">
        <f ca="1">sheet06!X6</f>
        <v>4</v>
      </c>
      <c r="Q46" s="8" t="str">
        <f ca="1">sheet06!Y6</f>
        <v>40 20 20 15 0 5</v>
      </c>
      <c r="R46" s="8" t="str">
        <f>sheet06!Z6</f>
        <v>0 0 0 0 0 0</v>
      </c>
      <c r="S46" s="8" t="str">
        <f>sheet06!AA6</f>
        <v>0 0 0 0 0 0</v>
      </c>
      <c r="T46" s="8" t="str">
        <f ca="1">sheet06!AB6</f>
        <v>40 20 20 15 0 5</v>
      </c>
    </row>
    <row r="47" spans="1:20">
      <c r="A47" s="8" t="str">
        <f t="shared" ca="1" si="1"/>
        <v>#35</v>
      </c>
      <c r="B47" s="8" t="str">
        <f t="shared" ca="1" si="2"/>
        <v>Stephen Leicht</v>
      </c>
      <c r="C47" s="8" t="str">
        <f t="shared" ca="1" si="4"/>
        <v>E</v>
      </c>
      <c r="D47" s="8" t="str">
        <f ca="1">sheet06!L7</f>
        <v xml:space="preserve">#35-Stephen Leicht-E </v>
      </c>
      <c r="E47" s="8" t="str">
        <f ca="1">sheet06!M7</f>
        <v>-</v>
      </c>
      <c r="F47" s="8" t="str">
        <f ca="1">sheet06!N7</f>
        <v>C</v>
      </c>
      <c r="G47" s="8" t="str">
        <f ca="1">sheet06!O7</f>
        <v>-</v>
      </c>
      <c r="H47" s="8" t="str">
        <f ca="1">sheet06!P7</f>
        <v>-</v>
      </c>
      <c r="I47" s="8" t="str">
        <f ca="1">sheet06!Q7</f>
        <v>E</v>
      </c>
      <c r="J47" s="8" t="str">
        <f ca="1">sheet06!R7</f>
        <v>A</v>
      </c>
      <c r="K47" s="8">
        <f ca="1">sheet06!S7</f>
        <v>0</v>
      </c>
      <c r="L47" s="8">
        <f ca="1">sheet06!T7</f>
        <v>0</v>
      </c>
      <c r="M47" s="8">
        <f ca="1">sheet06!U7</f>
        <v>0</v>
      </c>
      <c r="N47" s="8">
        <f ca="1">sheet06!V7</f>
        <v>0</v>
      </c>
      <c r="O47" s="8">
        <f ca="1">sheet06!W7</f>
        <v>1</v>
      </c>
      <c r="P47" s="8">
        <f ca="1">sheet06!X7</f>
        <v>0</v>
      </c>
      <c r="Q47" s="8" t="str">
        <f>sheet06!Y7</f>
        <v>0 0 0 0 0 0</v>
      </c>
      <c r="R47" s="8" t="str">
        <f ca="1">sheet06!Z7</f>
        <v>30 20 20 20 8 2</v>
      </c>
      <c r="S47" s="8" t="str">
        <f>sheet06!AA7</f>
        <v>0 0 0 0 0 0</v>
      </c>
      <c r="T47" s="8" t="str">
        <f>sheet06!AB7</f>
        <v>0 0 0 0 0 0</v>
      </c>
    </row>
    <row r="48" spans="1:20">
      <c r="A48" s="8" t="str">
        <f t="shared" ca="1" si="1"/>
        <v>#46</v>
      </c>
      <c r="B48" s="8" t="str">
        <f t="shared" ca="1" si="2"/>
        <v>Andy Pilgrim</v>
      </c>
      <c r="C48" s="8" t="str">
        <f t="shared" ca="1" si="4"/>
        <v>E</v>
      </c>
      <c r="D48" s="8" t="str">
        <f ca="1">sheet06!L8</f>
        <v xml:space="preserve">#46-Andy Pilgrim-E </v>
      </c>
      <c r="E48" s="8" t="str">
        <f ca="1">sheet06!M8</f>
        <v>-</v>
      </c>
      <c r="F48" s="8" t="str">
        <f ca="1">sheet06!N8</f>
        <v>-</v>
      </c>
      <c r="G48" s="8" t="str">
        <f ca="1">sheet06!O8</f>
        <v>-</v>
      </c>
      <c r="H48" s="8" t="str">
        <f ca="1">sheet06!P8</f>
        <v>C</v>
      </c>
      <c r="I48" s="8" t="str">
        <f ca="1">sheet06!Q8</f>
        <v>E</v>
      </c>
      <c r="J48" s="8" t="str">
        <f ca="1">sheet06!R8</f>
        <v>A</v>
      </c>
      <c r="K48" s="8">
        <f ca="1">sheet06!S8</f>
        <v>0</v>
      </c>
      <c r="L48" s="8">
        <f ca="1">sheet06!T8</f>
        <v>0</v>
      </c>
      <c r="M48" s="8">
        <f ca="1">sheet06!U8</f>
        <v>0</v>
      </c>
      <c r="N48" s="8">
        <f ca="1">sheet06!V8</f>
        <v>0</v>
      </c>
      <c r="O48" s="8">
        <f ca="1">sheet06!W8</f>
        <v>1</v>
      </c>
      <c r="P48" s="8">
        <f ca="1">sheet06!X8</f>
        <v>0</v>
      </c>
      <c r="Q48" s="8" t="str">
        <f>sheet06!Y8</f>
        <v>0 0 0 0 0 0</v>
      </c>
      <c r="R48" s="8" t="str">
        <f>sheet06!Z8</f>
        <v>0 0 0 0 0 0</v>
      </c>
      <c r="S48" s="8" t="str">
        <f>sheet06!AA8</f>
        <v>0 0 0 0 0 0</v>
      </c>
      <c r="T48" s="8" t="str">
        <f ca="1">sheet06!AB8</f>
        <v>30 20 20 20 8 2</v>
      </c>
    </row>
    <row r="49" spans="1:20">
      <c r="A49" s="8" t="str">
        <f t="shared" ca="1" si="1"/>
        <v>#46</v>
      </c>
      <c r="B49" s="8" t="str">
        <f t="shared" ca="1" si="2"/>
        <v>Chris Cook</v>
      </c>
      <c r="C49" s="8" t="str">
        <f t="shared" ca="1" si="4"/>
        <v>E</v>
      </c>
      <c r="D49" s="8" t="str">
        <f ca="1">sheet06!L9</f>
        <v>#46-Chris Cook-E</v>
      </c>
      <c r="E49" s="8" t="str">
        <f ca="1">sheet06!M9</f>
        <v>-</v>
      </c>
      <c r="F49" s="8" t="str">
        <f ca="1">sheet06!N9</f>
        <v>-</v>
      </c>
      <c r="G49" s="8" t="str">
        <f ca="1">sheet06!O9</f>
        <v>-</v>
      </c>
      <c r="H49" s="8" t="str">
        <f ca="1">sheet06!P9</f>
        <v>C</v>
      </c>
      <c r="I49" s="8" t="str">
        <f ca="1">sheet06!Q9</f>
        <v>E</v>
      </c>
      <c r="J49" s="8" t="str">
        <f ca="1">sheet06!R9</f>
        <v>A</v>
      </c>
      <c r="K49" s="8">
        <f ca="1">sheet06!S9</f>
        <v>0</v>
      </c>
      <c r="L49" s="8">
        <f ca="1">sheet06!T9</f>
        <v>0</v>
      </c>
      <c r="M49" s="8">
        <f ca="1">sheet06!U9</f>
        <v>0</v>
      </c>
      <c r="N49" s="8">
        <f ca="1">sheet06!V9</f>
        <v>0</v>
      </c>
      <c r="O49" s="8">
        <f ca="1">sheet06!W9</f>
        <v>1</v>
      </c>
      <c r="P49" s="8">
        <f ca="1">sheet06!X9</f>
        <v>0</v>
      </c>
      <c r="Q49" s="8" t="str">
        <f>sheet06!Y9</f>
        <v>0 0 0 0 0 0</v>
      </c>
      <c r="R49" s="8" t="str">
        <f>sheet06!Z9</f>
        <v>0 0 0 0 0 0</v>
      </c>
      <c r="S49" s="8" t="str">
        <f>sheet06!AA9</f>
        <v>0 0 0 0 0 0</v>
      </c>
      <c r="T49" s="8" t="str">
        <f ca="1">sheet06!AB9</f>
        <v>30 20 20 20 8 2</v>
      </c>
    </row>
    <row r="50" spans="1:20">
      <c r="A50" s="8" t="str">
        <f ca="1">MID(D50,1,2)</f>
        <v>#7</v>
      </c>
      <c r="B50" s="8" t="str">
        <f ca="1">MID(D50,4,FIND("-",D50,5)-4)</f>
        <v>Brian Simo</v>
      </c>
      <c r="C50" s="8" t="str">
        <f t="shared" ca="1" si="4"/>
        <v>E</v>
      </c>
      <c r="D50" s="8" t="str">
        <f ca="1">sheet07!L2</f>
        <v>#7-Brian Simo-E</v>
      </c>
      <c r="E50" s="8" t="str">
        <f ca="1">sheet07!M2</f>
        <v>-</v>
      </c>
      <c r="F50" s="8" t="str">
        <f ca="1">sheet07!N2</f>
        <v>-</v>
      </c>
      <c r="G50" s="8" t="str">
        <f ca="1">sheet07!O2</f>
        <v>-</v>
      </c>
      <c r="H50" s="8" t="str">
        <f ca="1">sheet07!P2</f>
        <v>D</v>
      </c>
      <c r="I50" s="8" t="str">
        <f ca="1">sheet07!Q2</f>
        <v>E</v>
      </c>
      <c r="J50" s="8" t="str">
        <f ca="1">sheet07!R2</f>
        <v>A</v>
      </c>
      <c r="K50" s="8">
        <f ca="1">sheet07!S2</f>
        <v>0</v>
      </c>
      <c r="L50" s="8">
        <f ca="1">sheet07!T2</f>
        <v>0</v>
      </c>
      <c r="M50" s="8">
        <f ca="1">sheet07!U2</f>
        <v>0</v>
      </c>
      <c r="N50" s="8">
        <f ca="1">sheet07!V2</f>
        <v>0</v>
      </c>
      <c r="O50" s="8">
        <f ca="1">sheet07!W2</f>
        <v>1</v>
      </c>
      <c r="P50" s="8">
        <f ca="1">sheet07!X2</f>
        <v>0</v>
      </c>
      <c r="Q50" s="8" t="str">
        <f>sheet07!Y2</f>
        <v>0 0 0 0 0 0</v>
      </c>
      <c r="R50" s="8" t="str">
        <f>sheet07!Z2</f>
        <v>0 0 0 0 0 0</v>
      </c>
      <c r="S50" s="8" t="str">
        <f>sheet07!AA2</f>
        <v>0 0 0 0 0 0</v>
      </c>
      <c r="T50" s="8" t="str">
        <f ca="1">sheet07!AB2</f>
        <v>35 20 20 20 2 3</v>
      </c>
    </row>
    <row r="51" spans="1:20">
      <c r="A51" s="8" t="str">
        <f t="shared" ca="1" si="1"/>
        <v>#92</v>
      </c>
      <c r="B51" s="8" t="str">
        <f t="shared" ca="1" si="2"/>
        <v>Brian Keselowski</v>
      </c>
      <c r="C51" s="8" t="str">
        <f t="shared" ca="1" si="4"/>
        <v>E</v>
      </c>
      <c r="D51" s="8" t="str">
        <f ca="1">sheet07!L3</f>
        <v>#92-Brian Keselowski-E</v>
      </c>
      <c r="E51" s="8" t="str">
        <f ca="1">sheet07!M3</f>
        <v>-</v>
      </c>
      <c r="F51" s="8" t="str">
        <f ca="1">sheet07!N3</f>
        <v>-</v>
      </c>
      <c r="G51" s="8" t="str">
        <f ca="1">sheet07!O3</f>
        <v>E</v>
      </c>
      <c r="H51" s="8" t="str">
        <f ca="1">sheet07!P3</f>
        <v>-</v>
      </c>
      <c r="I51" s="8" t="str">
        <f ca="1">sheet07!Q3</f>
        <v>A</v>
      </c>
      <c r="J51" s="8" t="str">
        <f ca="1">sheet07!R3</f>
        <v>E</v>
      </c>
      <c r="K51" s="8">
        <f ca="1">sheet07!S3</f>
        <v>0</v>
      </c>
      <c r="L51" s="8">
        <f ca="1">sheet07!T3</f>
        <v>0</v>
      </c>
      <c r="M51" s="8">
        <f ca="1">sheet07!U3</f>
        <v>0</v>
      </c>
      <c r="N51" s="8">
        <f ca="1">sheet07!V3</f>
        <v>0</v>
      </c>
      <c r="O51" s="8">
        <f ca="1">sheet07!W3</f>
        <v>1</v>
      </c>
      <c r="P51" s="8">
        <f ca="1">sheet07!X3</f>
        <v>1</v>
      </c>
      <c r="Q51" s="8" t="str">
        <f>sheet07!Y3</f>
        <v>0 0 0 0 0 0</v>
      </c>
      <c r="R51" s="8" t="str">
        <f>sheet07!Z3</f>
        <v>0 0 0 0 0 0</v>
      </c>
      <c r="S51" s="8" t="str">
        <f ca="1">sheet07!AA3</f>
        <v>40 20 20 15 0 5</v>
      </c>
      <c r="T51" s="8" t="str">
        <f>sheet07!AB3</f>
        <v>0 0 0 0 0 0</v>
      </c>
    </row>
    <row r="52" spans="1:20">
      <c r="A52" s="8" t="str">
        <f t="shared" ca="1" si="1"/>
        <v>#51</v>
      </c>
      <c r="B52" s="8" t="str">
        <f t="shared" ca="1" si="2"/>
        <v>Erik Darnell</v>
      </c>
      <c r="C52" s="8" t="str">
        <f t="shared" ca="1" si="4"/>
        <v>E</v>
      </c>
      <c r="D52" s="8" t="str">
        <f ca="1">sheet07!L4</f>
        <v>#51-Erik Darnell-E</v>
      </c>
      <c r="E52" s="8" t="str">
        <f ca="1">sheet07!M4</f>
        <v>E</v>
      </c>
      <c r="F52" s="8" t="str">
        <f ca="1">sheet07!N4</f>
        <v>-</v>
      </c>
      <c r="G52" s="8" t="str">
        <f ca="1">sheet07!O4</f>
        <v>-</v>
      </c>
      <c r="H52" s="8" t="str">
        <f ca="1">sheet07!P4</f>
        <v>-</v>
      </c>
      <c r="I52" s="8" t="str">
        <f ca="1">sheet07!Q4</f>
        <v>E</v>
      </c>
      <c r="J52" s="8" t="str">
        <f ca="1">sheet07!R4</f>
        <v>E</v>
      </c>
      <c r="K52" s="8">
        <f ca="1">sheet07!S4</f>
        <v>0</v>
      </c>
      <c r="L52" s="8">
        <f ca="1">sheet07!T4</f>
        <v>0</v>
      </c>
      <c r="M52" s="8">
        <f ca="1">sheet07!U4</f>
        <v>0</v>
      </c>
      <c r="N52" s="8">
        <f ca="1">sheet07!V4</f>
        <v>0</v>
      </c>
      <c r="O52" s="8">
        <f ca="1">sheet07!W4</f>
        <v>2</v>
      </c>
      <c r="P52" s="8">
        <f ca="1">sheet07!X4</f>
        <v>2</v>
      </c>
      <c r="Q52" s="8" t="str">
        <f ca="1">sheet07!Y4</f>
        <v>40 20 20 15 0 5</v>
      </c>
      <c r="R52" s="8" t="str">
        <f>sheet07!Z4</f>
        <v>0 0 0 0 0 0</v>
      </c>
      <c r="S52" s="8" t="str">
        <f>sheet07!AA4</f>
        <v>0 0 0 0 0 0</v>
      </c>
      <c r="T52" s="8" t="str">
        <f>sheet07!AB4</f>
        <v>0 0 0 0 0 0</v>
      </c>
    </row>
    <row r="53" spans="1:20">
      <c r="A53" s="8" t="str">
        <f t="shared" ca="1" si="1"/>
        <v>#35</v>
      </c>
      <c r="B53" s="8" t="str">
        <f t="shared" ca="1" si="2"/>
        <v>Steve Park</v>
      </c>
      <c r="C53" s="8" t="str">
        <f t="shared" ca="1" si="4"/>
        <v>E</v>
      </c>
      <c r="D53" s="8" t="str">
        <f ca="1">sheet07!L5</f>
        <v>#35-Steve Park-E</v>
      </c>
      <c r="E53" s="8" t="str">
        <f ca="1">sheet07!M5</f>
        <v>-</v>
      </c>
      <c r="F53" s="8" t="str">
        <f ca="1">sheet07!N5</f>
        <v>-</v>
      </c>
      <c r="G53" s="8" t="str">
        <f ca="1">sheet07!O5</f>
        <v>E</v>
      </c>
      <c r="H53" s="8" t="str">
        <f ca="1">sheet07!P5</f>
        <v>-</v>
      </c>
      <c r="I53" s="8" t="str">
        <f ca="1">sheet07!Q5</f>
        <v>D</v>
      </c>
      <c r="J53" s="8" t="str">
        <f ca="1">sheet07!R5</f>
        <v>E</v>
      </c>
      <c r="K53" s="8">
        <f ca="1">sheet07!S5</f>
        <v>0</v>
      </c>
      <c r="L53" s="8">
        <f ca="1">sheet07!T5</f>
        <v>0</v>
      </c>
      <c r="M53" s="8">
        <f ca="1">sheet07!U5</f>
        <v>0</v>
      </c>
      <c r="N53" s="8">
        <f ca="1">sheet07!V5</f>
        <v>0</v>
      </c>
      <c r="O53" s="8">
        <f ca="1">sheet07!W5</f>
        <v>1</v>
      </c>
      <c r="P53" s="8">
        <f ca="1">sheet07!X5</f>
        <v>1</v>
      </c>
      <c r="Q53" s="8" t="str">
        <f>sheet07!Y5</f>
        <v xml:space="preserve">0 0 0 0 0 0 </v>
      </c>
      <c r="R53" s="8" t="str">
        <f>sheet07!Z5</f>
        <v xml:space="preserve">0 0 0 0 0 0 </v>
      </c>
      <c r="S53" s="8" t="str">
        <f ca="1">sheet07!AA5</f>
        <v xml:space="preserve">40 20 20 15 0 5 </v>
      </c>
      <c r="T53" s="8" t="str">
        <f>sheet07!AB5</f>
        <v xml:space="preserve">0 0 0 0 0 0 </v>
      </c>
    </row>
    <row r="54" spans="1:20">
      <c r="A54" s="8" t="str">
        <f t="shared" ca="1" si="1"/>
        <v>#21</v>
      </c>
      <c r="B54" s="8" t="str">
        <f t="shared" ca="1" si="2"/>
        <v>Trevor Bayne</v>
      </c>
      <c r="C54" s="8" t="str">
        <f t="shared" ca="1" si="4"/>
        <v>E</v>
      </c>
      <c r="D54" s="8" t="str">
        <f ca="1">sheet07!L6</f>
        <v xml:space="preserve">#21-Trevor Bayne-E </v>
      </c>
      <c r="E54" s="8" t="str">
        <f ca="1">sheet07!M6</f>
        <v>C</v>
      </c>
      <c r="F54" s="8" t="str">
        <f ca="1">sheet07!N6</f>
        <v>D</v>
      </c>
      <c r="G54" s="8" t="str">
        <f ca="1">sheet07!O6</f>
        <v>D</v>
      </c>
      <c r="H54" s="8" t="str">
        <f ca="1">sheet07!P6</f>
        <v>-</v>
      </c>
      <c r="I54" s="8" t="str">
        <f ca="1">sheet07!Q6</f>
        <v>C</v>
      </c>
      <c r="J54" s="8" t="str">
        <f ca="1">sheet07!R6</f>
        <v>C</v>
      </c>
      <c r="K54" s="8">
        <f ca="1">sheet07!S6</f>
        <v>0</v>
      </c>
      <c r="L54" s="8">
        <f ca="1">sheet07!T6</f>
        <v>1</v>
      </c>
      <c r="M54" s="8">
        <f ca="1">sheet07!U6</f>
        <v>1</v>
      </c>
      <c r="N54" s="8">
        <f ca="1">sheet07!V6</f>
        <v>1</v>
      </c>
      <c r="O54" s="8">
        <f ca="1">sheet07!W6</f>
        <v>17</v>
      </c>
      <c r="P54" s="8">
        <f ca="1">sheet07!X6</f>
        <v>3</v>
      </c>
      <c r="Q54" s="8" t="str">
        <f ca="1">sheet07!Y6</f>
        <v>30 20 20 20 7 3</v>
      </c>
      <c r="R54" s="8" t="str">
        <f ca="1">sheet07!Z6</f>
        <v>35 20 20 20 0 5</v>
      </c>
      <c r="S54" s="8" t="str">
        <f ca="1">sheet07!AA6</f>
        <v>35 20 20 20 2 3</v>
      </c>
      <c r="T54" s="8" t="str">
        <f>sheet07!AB6</f>
        <v>0 0 0 0 0 0</v>
      </c>
    </row>
    <row r="55" spans="1:20">
      <c r="A55" s="8" t="str">
        <f t="shared" ca="1" si="1"/>
        <v>#51</v>
      </c>
      <c r="B55" s="8" t="str">
        <f t="shared" ca="1" si="2"/>
        <v>Landon Cassill</v>
      </c>
      <c r="C55" s="8" t="str">
        <f t="shared" ca="1" si="4"/>
        <v>E</v>
      </c>
      <c r="D55" s="8" t="str">
        <f ca="1">sheet07!L7</f>
        <v xml:space="preserve">#51-Landon Cassill-E </v>
      </c>
      <c r="E55" s="8" t="str">
        <f ca="1">sheet07!M7</f>
        <v>D</v>
      </c>
      <c r="F55" s="8" t="str">
        <f ca="1">sheet07!N7</f>
        <v>E</v>
      </c>
      <c r="G55" s="8" t="str">
        <f ca="1">sheet07!O7</f>
        <v>E</v>
      </c>
      <c r="H55" s="8" t="str">
        <f ca="1">sheet07!P7</f>
        <v>-</v>
      </c>
      <c r="I55" s="8" t="str">
        <f ca="1">sheet07!Q7</f>
        <v>D</v>
      </c>
      <c r="J55" s="8" t="str">
        <f ca="1">sheet07!R7</f>
        <v>C</v>
      </c>
      <c r="K55" s="8">
        <f ca="1">sheet07!S7</f>
        <v>0</v>
      </c>
      <c r="L55" s="8">
        <f ca="1">sheet07!T7</f>
        <v>0</v>
      </c>
      <c r="M55" s="8">
        <f ca="1">sheet07!U7</f>
        <v>0</v>
      </c>
      <c r="N55" s="8">
        <f ca="1">sheet07!V7</f>
        <v>0</v>
      </c>
      <c r="O55" s="8">
        <f ca="1">sheet07!W7</f>
        <v>32</v>
      </c>
      <c r="P55" s="8">
        <f ca="1">sheet07!X7</f>
        <v>6</v>
      </c>
      <c r="Q55" s="8" t="str">
        <f ca="1">sheet07!Y7</f>
        <v>35 20 20 20 0 5</v>
      </c>
      <c r="R55" s="8" t="str">
        <f ca="1">sheet07!Z7</f>
        <v>40 20 20 15 0 5</v>
      </c>
      <c r="S55" s="8" t="str">
        <f ca="1">sheet07!AA7</f>
        <v>40 20 20 17 0 3</v>
      </c>
      <c r="T55" s="8" t="str">
        <f>sheet07!AB7</f>
        <v>0 0 0 0 0 0</v>
      </c>
    </row>
    <row r="56" spans="1:20">
      <c r="A56" s="8" t="str">
        <f t="shared" ca="1" si="1"/>
        <v>#38</v>
      </c>
      <c r="B56" s="8" t="str">
        <f t="shared" ca="1" si="2"/>
        <v>Travis Kvapil</v>
      </c>
      <c r="C56" s="8" t="str">
        <f t="shared" ca="1" si="4"/>
        <v>E</v>
      </c>
      <c r="D56" s="8" t="str">
        <f ca="1">sheet07!L8</f>
        <v xml:space="preserve">#38-Travis Kvapil-E </v>
      </c>
      <c r="E56" s="8" t="str">
        <f ca="1">sheet07!M8</f>
        <v>D</v>
      </c>
      <c r="F56" s="8" t="str">
        <f ca="1">sheet07!N8</f>
        <v>D</v>
      </c>
      <c r="G56" s="8" t="str">
        <f ca="1">sheet07!O8</f>
        <v>E</v>
      </c>
      <c r="H56" s="8" t="str">
        <f ca="1">sheet07!P8</f>
        <v>-</v>
      </c>
      <c r="I56" s="8" t="str">
        <f ca="1">sheet07!Q8</f>
        <v>D</v>
      </c>
      <c r="J56" s="8" t="str">
        <f ca="1">sheet07!R8</f>
        <v>D</v>
      </c>
      <c r="K56" s="8">
        <f ca="1">sheet07!S8</f>
        <v>0</v>
      </c>
      <c r="L56" s="8">
        <f ca="1">sheet07!T8</f>
        <v>0</v>
      </c>
      <c r="M56" s="8">
        <f ca="1">sheet07!U8</f>
        <v>0</v>
      </c>
      <c r="N56" s="8">
        <f ca="1">sheet07!V8</f>
        <v>0</v>
      </c>
      <c r="O56" s="8">
        <f ca="1">sheet07!W8</f>
        <v>29</v>
      </c>
      <c r="P56" s="8">
        <f ca="1">sheet07!X8</f>
        <v>8</v>
      </c>
      <c r="Q56" s="8" t="str">
        <f ca="1">sheet07!Y8</f>
        <v>40 20 20 15 0 5</v>
      </c>
      <c r="R56" s="8" t="str">
        <f ca="1">sheet07!Z8</f>
        <v>35 20 20 20 0 5</v>
      </c>
      <c r="S56" s="8" t="str">
        <f>sheet07!AA8</f>
        <v>0 0 0 0 0 0</v>
      </c>
      <c r="T56" s="8" t="str">
        <f>sheet07!AB8</f>
        <v>0 0 0 0 0 0</v>
      </c>
    </row>
    <row r="57" spans="1:20">
      <c r="A57" s="8" t="str">
        <f t="shared" ca="1" si="1"/>
        <v>#32</v>
      </c>
      <c r="B57" s="8" t="str">
        <f t="shared" ca="1" si="2"/>
        <v>Mike Bliss</v>
      </c>
      <c r="C57" s="8" t="str">
        <f t="shared" ca="1" si="4"/>
        <v>E</v>
      </c>
      <c r="D57" s="8" t="str">
        <f ca="1">sheet07!L9</f>
        <v>#32-Mike Bliss-E</v>
      </c>
      <c r="E57" s="8" t="str">
        <f ca="1">sheet07!M9</f>
        <v>E</v>
      </c>
      <c r="F57" s="8" t="str">
        <f ca="1">sheet07!N9</f>
        <v>D</v>
      </c>
      <c r="G57" s="8" t="str">
        <f ca="1">sheet07!O9</f>
        <v>-</v>
      </c>
      <c r="H57" s="8" t="str">
        <f ca="1">sheet07!P9</f>
        <v>-</v>
      </c>
      <c r="I57" s="8" t="str">
        <f ca="1">sheet07!Q9</f>
        <v>E</v>
      </c>
      <c r="J57" s="8" t="str">
        <f ca="1">sheet07!R9</f>
        <v>B</v>
      </c>
      <c r="K57" s="8">
        <f ca="1">sheet07!S9</f>
        <v>0</v>
      </c>
      <c r="L57" s="8">
        <f ca="1">sheet07!T9</f>
        <v>0</v>
      </c>
      <c r="M57" s="8">
        <f ca="1">sheet07!U9</f>
        <v>0</v>
      </c>
      <c r="N57" s="8">
        <f ca="1">sheet07!V9</f>
        <v>0</v>
      </c>
      <c r="O57" s="8">
        <f ca="1">sheet07!W9</f>
        <v>18</v>
      </c>
      <c r="P57" s="8">
        <f ca="1">sheet07!X9</f>
        <v>2</v>
      </c>
      <c r="Q57" s="8" t="str">
        <f ca="1">sheet07!Y9</f>
        <v>40 20 20 15 0 5</v>
      </c>
      <c r="R57" s="8" t="str">
        <f ca="1">sheet07!Z9</f>
        <v>35 20 20 20 0 5</v>
      </c>
      <c r="S57" s="8" t="str">
        <f>sheet07!AA9</f>
        <v>0 0 0 0 0 0</v>
      </c>
      <c r="T57" s="8" t="str">
        <f>sheet07!AB9</f>
        <v>0 0 0 0 0 0</v>
      </c>
    </row>
    <row r="58" spans="1:20">
      <c r="A58" s="8" t="str">
        <f t="shared" ca="1" si="1"/>
        <v>#60</v>
      </c>
      <c r="B58" s="8" t="str">
        <f t="shared" ca="1" si="2"/>
        <v>Mike Skinner</v>
      </c>
      <c r="C58" s="8" t="str">
        <f t="shared" ca="1" si="4"/>
        <v>E</v>
      </c>
      <c r="D58" s="8" t="str">
        <f ca="1">sheet08!L2</f>
        <v>#60-Mike Skinner-E</v>
      </c>
      <c r="E58" s="8" t="str">
        <f ca="1">sheet08!M2</f>
        <v>E</v>
      </c>
      <c r="F58" s="8" t="str">
        <f ca="1">sheet08!N2</f>
        <v>E</v>
      </c>
      <c r="G58" s="8" t="str">
        <f ca="1">sheet08!O2</f>
        <v>E</v>
      </c>
      <c r="H58" s="8" t="str">
        <f ca="1">sheet08!P2</f>
        <v>E</v>
      </c>
      <c r="I58" s="8" t="str">
        <f ca="1">sheet08!Q2</f>
        <v>E</v>
      </c>
      <c r="J58" s="8" t="str">
        <f ca="1">sheet08!R2</f>
        <v>E</v>
      </c>
      <c r="K58" s="8">
        <f ca="1">sheet08!S2</f>
        <v>0</v>
      </c>
      <c r="L58" s="8">
        <f ca="1">sheet08!T2</f>
        <v>0</v>
      </c>
      <c r="M58" s="8">
        <f ca="1">sheet08!U2</f>
        <v>0</v>
      </c>
      <c r="N58" s="8">
        <f ca="1">sheet08!V2</f>
        <v>0</v>
      </c>
      <c r="O58" s="8">
        <f ca="1">sheet08!W2</f>
        <v>21</v>
      </c>
      <c r="P58" s="8">
        <f ca="1">sheet08!X2</f>
        <v>18</v>
      </c>
      <c r="Q58" s="8" t="str">
        <f ca="1">sheet08!Y2</f>
        <v>40 20 20 15 0 5</v>
      </c>
      <c r="R58" s="8" t="str">
        <f ca="1">sheet08!Z2</f>
        <v>40 20 20 15 0 5</v>
      </c>
      <c r="S58" s="8" t="str">
        <f ca="1">sheet08!AA2</f>
        <v>40 20 20 15 0 5</v>
      </c>
      <c r="T58" s="8" t="str">
        <f ca="1">sheet08!AB2</f>
        <v>40 20 20 15 0 5</v>
      </c>
    </row>
    <row r="59" spans="1:20">
      <c r="A59" s="8" t="str">
        <f t="shared" ca="1" si="1"/>
        <v>#87</v>
      </c>
      <c r="B59" s="8" t="str">
        <f t="shared" ca="1" si="2"/>
        <v>Joe Nemechek</v>
      </c>
      <c r="C59" s="8" t="str">
        <f t="shared" ca="1" si="4"/>
        <v>E</v>
      </c>
      <c r="D59" s="8" t="str">
        <f ca="1">sheet08!L3</f>
        <v>#87-Joe Nemechek-E</v>
      </c>
      <c r="E59" s="8" t="str">
        <f ca="1">sheet08!M3</f>
        <v>E</v>
      </c>
      <c r="F59" s="8" t="str">
        <f ca="1">sheet08!N3</f>
        <v>E</v>
      </c>
      <c r="G59" s="8" t="str">
        <f ca="1">sheet08!O3</f>
        <v>E</v>
      </c>
      <c r="H59" s="8" t="str">
        <f ca="1">sheet08!P3</f>
        <v>E</v>
      </c>
      <c r="I59" s="8" t="str">
        <f ca="1">sheet08!Q3</f>
        <v>D</v>
      </c>
      <c r="J59" s="8" t="str">
        <f ca="1">sheet08!R3</f>
        <v>E</v>
      </c>
      <c r="K59" s="8">
        <f ca="1">sheet08!S3</f>
        <v>0</v>
      </c>
      <c r="L59" s="8">
        <f ca="1">sheet08!T3</f>
        <v>0</v>
      </c>
      <c r="M59" s="8">
        <f ca="1">sheet08!U3</f>
        <v>0</v>
      </c>
      <c r="N59" s="8">
        <f ca="1">sheet08!V3</f>
        <v>0</v>
      </c>
      <c r="O59" s="8">
        <f ca="1">sheet08!W3</f>
        <v>36</v>
      </c>
      <c r="P59" s="8">
        <f ca="1">sheet08!X3</f>
        <v>35</v>
      </c>
      <c r="Q59" s="8" t="str">
        <f ca="1">sheet08!Y3</f>
        <v>40 20 20 15 0 5</v>
      </c>
      <c r="R59" s="8" t="str">
        <f ca="1">sheet08!Z3</f>
        <v>40 20 20 15 0 5</v>
      </c>
      <c r="S59" s="8" t="str">
        <f ca="1">sheet08!AA3</f>
        <v>40 20 20 15 0 5</v>
      </c>
      <c r="T59" s="8" t="str">
        <f ca="1">sheet08!AB3</f>
        <v>40 20 20 15 0 5</v>
      </c>
    </row>
  </sheetData>
  <phoneticPr fontId="2" type="noConversion"/>
  <pageMargins left="0.75" right="0.75" top="1" bottom="1" header="0.5" footer="0.5"/>
  <pageSetup paperSize="0" scale="33" orientation="portrait" horizontalDpi="4294967292" verticalDpi="4294967292"/>
  <colBreaks count="1" manualBreakCount="1">
    <brk id="2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topLeftCell="E1" zoomScale="125" workbookViewId="0">
      <pane xSplit="16160" ySplit="3860" topLeftCell="X29" activePane="topRight"/>
      <selection activeCell="N68" sqref="N68"/>
      <selection pane="topRight" activeCell="Y2" sqref="Y2"/>
      <selection pane="bottomLeft" activeCell="F66" sqref="F66"/>
      <selection pane="bottomRight" activeCell="X29" sqref="X29"/>
    </sheetView>
  </sheetViews>
  <sheetFormatPr baseColWidth="10" defaultRowHeight="13"/>
  <cols>
    <col min="2" max="2" width="17.42578125" customWidth="1"/>
    <col min="6" max="6" width="17" customWidth="1"/>
    <col min="7" max="7" width="6.7109375" hidden="1" customWidth="1"/>
    <col min="8" max="11" width="0" hidden="1" customWidth="1"/>
    <col min="12" max="12" width="17.85546875" customWidth="1"/>
    <col min="25" max="25" width="29.28515625" customWidth="1"/>
    <col min="26" max="27" width="29" bestFit="1" customWidth="1"/>
    <col min="28" max="28" width="28.140625" bestFit="1" customWidth="1"/>
  </cols>
  <sheetData>
    <row r="1" spans="1:28">
      <c r="A1" t="s">
        <v>53</v>
      </c>
      <c r="B1" t="str">
        <f>TRIM(A1)</f>
        <v>#14-Tony Stewart-A #99-Carl Edwards-A #29-Kevin Harvick-A #17-Matt Kenseth-A</v>
      </c>
      <c r="G1" t="s">
        <v>111</v>
      </c>
      <c r="I1" t="s">
        <v>112</v>
      </c>
      <c r="J1" t="s">
        <v>48</v>
      </c>
      <c r="K1" t="s">
        <v>50</v>
      </c>
      <c r="L1" t="s">
        <v>51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s="1" t="s">
        <v>54</v>
      </c>
      <c r="B2" s="1" t="s">
        <v>55</v>
      </c>
      <c r="C2" s="1"/>
      <c r="D2" s="1" t="s">
        <v>54</v>
      </c>
      <c r="E2" s="1" t="s">
        <v>56</v>
      </c>
      <c r="F2" t="str">
        <f>MID($B$1,1,G3-G2-1)</f>
        <v>#14-Tony Stewart-A</v>
      </c>
      <c r="G2">
        <f>FIND("#",$B$1)</f>
        <v>1</v>
      </c>
      <c r="I2" s="2" t="s">
        <v>49</v>
      </c>
      <c r="J2" s="2">
        <v>1</v>
      </c>
      <c r="K2" s="2" t="str">
        <f>CONCATENATE(T(I2),"$",$J$2+0*19)</f>
        <v>$A$1</v>
      </c>
      <c r="L2" s="3" t="str">
        <f ca="1">OFFSET(INDIRECT(K2),1,5)</f>
        <v>#14-Tony Stewart-A</v>
      </c>
      <c r="M2" s="3" t="str">
        <f ca="1">OFFSET(INDIRECT(K2),1,0)</f>
        <v>A</v>
      </c>
      <c r="N2" s="3" t="str">
        <f ca="1">OFFSET(INDIRECT(K2),1,1)</f>
        <v>B</v>
      </c>
      <c r="O2" s="3" t="str">
        <f ca="1">OFFSET(INDIRECT(K2),1,3)</f>
        <v>A</v>
      </c>
      <c r="P2" s="3" t="str">
        <f ca="1">OFFSET(INDIRECT(K2),1,4)</f>
        <v>D</v>
      </c>
      <c r="Q2" s="3" t="str">
        <f ca="1">OFFSET(INDIRECT(K2),15,1)</f>
        <v>B</v>
      </c>
      <c r="R2" s="3" t="str">
        <f ca="1">OFFSET(INDIRECT(K2),16,1)</f>
        <v>A</v>
      </c>
      <c r="S2" s="3">
        <f ca="1">OFFSET(INDIRECT(K2),17,1)</f>
        <v>1</v>
      </c>
      <c r="T2" s="3">
        <f ca="1">OFFSET(INDIRECT(K2),18,1)</f>
        <v>5</v>
      </c>
      <c r="U2" s="3">
        <f ca="1">OFFSET(INDIRECT(K2),19,1)</f>
        <v>9</v>
      </c>
      <c r="V2" s="3">
        <f ca="1">OFFSET(INDIRECT(K2),17,4)</f>
        <v>19</v>
      </c>
      <c r="W2" s="3">
        <f ca="1">OFFSET(INDIRECT(K2),18,4)</f>
        <v>36</v>
      </c>
      <c r="X2" s="3">
        <f ca="1">OFFSET(INDIRECT(K2),19,4)</f>
        <v>1</v>
      </c>
      <c r="Y2" t="str">
        <f ca="1">CONCATENATE(L13," ",L14," ",L15," ",L16," ",L17," ",L18)</f>
        <v>20 20 20 20 19 1</v>
      </c>
      <c r="Z2" t="str">
        <f ca="1">CONCATENATE(M13," ",M14," ",M15," ",M16," ",M17," ",M18)</f>
        <v>25 20 20 20 14 1</v>
      </c>
      <c r="AA2" t="str">
        <f t="shared" ref="AA2:AB2" ca="1" si="0">CONCATENATE(N13," ",N14," ",N15," ",N16," ",N17," ",N18)</f>
        <v>20 20 20 20 19 1</v>
      </c>
      <c r="AB2" t="str">
        <f t="shared" ca="1" si="0"/>
        <v>35 20 20 20 2 3</v>
      </c>
    </row>
    <row r="3" spans="1:28">
      <c r="A3" s="1" t="s">
        <v>57</v>
      </c>
      <c r="B3" s="1" t="s">
        <v>58</v>
      </c>
      <c r="C3" s="1"/>
      <c r="D3" s="1" t="s">
        <v>59</v>
      </c>
      <c r="E3" s="1" t="s">
        <v>60</v>
      </c>
      <c r="G3">
        <f>FIND("#",$B$1,G2+1)</f>
        <v>20</v>
      </c>
      <c r="J3">
        <v>1</v>
      </c>
      <c r="K3" t="str">
        <f>CONCATENATE(T($I$2),"$",$J$2+J3*19)</f>
        <v>$A$20</v>
      </c>
      <c r="L3" s="3" t="str">
        <f ca="1">OFFSET(INDIRECT(K3),1,5)</f>
        <v>#99-Carl Edwards-A</v>
      </c>
      <c r="M3" s="3" t="str">
        <f ca="1">OFFSET(INDIRECT(K3),1,0)</f>
        <v>A</v>
      </c>
      <c r="N3" s="3" t="str">
        <f ca="1">OFFSET(INDIRECT(K3),1,1)</f>
        <v>A</v>
      </c>
      <c r="O3" s="3" t="str">
        <f ca="1">OFFSET(INDIRECT(K3),1,3)</f>
        <v>A</v>
      </c>
      <c r="P3" s="3" t="str">
        <f ca="1">OFFSET(INDIRECT(K3),1,4)</f>
        <v>A</v>
      </c>
      <c r="Q3" s="3" t="str">
        <f ca="1">OFFSET(INDIRECT(K3),15,1)</f>
        <v>A</v>
      </c>
      <c r="R3" s="3" t="str">
        <f ca="1">OFFSET(INDIRECT(K3),16,1)</f>
        <v>A</v>
      </c>
      <c r="S3" s="3">
        <f ca="1">OFFSET(INDIRECT(K3),17,1)</f>
        <v>4</v>
      </c>
      <c r="T3" s="3">
        <f ca="1">OFFSET(INDIRECT(K3),18,1)</f>
        <v>1</v>
      </c>
      <c r="U3" s="3">
        <f ca="1">OFFSET(INDIRECT(K3),19,1)</f>
        <v>19</v>
      </c>
      <c r="V3" s="3">
        <f ca="1">OFFSET(INDIRECT(K3),17,4)</f>
        <v>26</v>
      </c>
      <c r="W3" s="3">
        <f ca="1">OFFSET(INDIRECT(K3),18,4)</f>
        <v>36</v>
      </c>
      <c r="X3" s="3">
        <f ca="1">OFFSET(INDIRECT(K3),19,4)</f>
        <v>0</v>
      </c>
      <c r="Y3" t="str">
        <f ca="1">CONCATENATE(L25," ",L26," ",L27," ",L28," ",L29," ",L30)</f>
        <v>20 20 20 20 19 1</v>
      </c>
      <c r="Z3" t="str">
        <f ca="1">CONCATENATE(M25," ",M26," ",M27," ",M28," ",M29," ",M30)</f>
        <v>20 20 20 20 19 1</v>
      </c>
      <c r="AA3" t="str">
        <f t="shared" ref="AA3:AB3" ca="1" si="1">CONCATENATE(N25," ",N26," ",N27," ",N28," ",N29," ",N30)</f>
        <v>20 20 20 20 19 1</v>
      </c>
      <c r="AB3" t="str">
        <f t="shared" ca="1" si="1"/>
        <v>20 20 20 20 19 1</v>
      </c>
    </row>
    <row r="4" spans="1:28">
      <c r="A4" s="1"/>
      <c r="B4" s="1"/>
      <c r="C4" s="1">
        <v>10</v>
      </c>
      <c r="D4" s="1"/>
      <c r="E4" s="1"/>
      <c r="G4">
        <f>FIND("#",$B$1,G3+1)</f>
        <v>39</v>
      </c>
      <c r="J4">
        <v>2</v>
      </c>
      <c r="K4" t="str">
        <f>CONCATENATE(T($I$2),"$",$J$2+J4*19)</f>
        <v>$A$39</v>
      </c>
      <c r="L4" s="3" t="str">
        <f ca="1">OFFSET(INDIRECT(K4),1,5)</f>
        <v>#29-Kevin Harvick-A</v>
      </c>
      <c r="M4" s="3" t="str">
        <f ca="1">OFFSET(INDIRECT(K4),1,0)</f>
        <v>A</v>
      </c>
      <c r="N4" s="3" t="str">
        <f ca="1">OFFSET(INDIRECT(K4),1,1)</f>
        <v>A</v>
      </c>
      <c r="O4" s="3" t="str">
        <f ca="1">OFFSET(INDIRECT(K4),1,3)</f>
        <v>C</v>
      </c>
      <c r="P4" s="3" t="str">
        <f ca="1">OFFSET(INDIRECT(K4),1,4)</f>
        <v>A</v>
      </c>
      <c r="Q4" s="3" t="str">
        <f ca="1">OFFSET(INDIRECT(K4),15,1)</f>
        <v>C</v>
      </c>
      <c r="R4" s="3" t="str">
        <f ca="1">OFFSET(INDIRECT(K4),16,1)</f>
        <v>A</v>
      </c>
      <c r="S4" s="3">
        <f ca="1">OFFSET(INDIRECT(K4),17,1)</f>
        <v>0</v>
      </c>
      <c r="T4" s="3">
        <f ca="1">OFFSET(INDIRECT(K4),18,1)</f>
        <v>4</v>
      </c>
      <c r="U4" s="3">
        <f ca="1">OFFSET(INDIRECT(K4),19,1)</f>
        <v>9</v>
      </c>
      <c r="V4" s="3">
        <f ca="1">OFFSET(INDIRECT(K4),17,4)</f>
        <v>19</v>
      </c>
      <c r="W4" s="3">
        <f ca="1">OFFSET(INDIRECT(K4),18,4)</f>
        <v>36</v>
      </c>
      <c r="X4" s="3">
        <f ca="1">OFFSET(INDIRECT(K4),19,4)</f>
        <v>1</v>
      </c>
      <c r="Y4" t="str">
        <f ca="1">CONCATENATE(L44," ",L45," ",L46," ",L47," ",L48," ",L49)</f>
        <v>20 20 20 20 19 1</v>
      </c>
      <c r="Z4" t="str">
        <f t="shared" ref="Z4:AB4" ca="1" si="2">CONCATENATE(M44," ",M45," ",M46," ",M47," ",M48," ",M49)</f>
        <v>20 20 20 20 19 1</v>
      </c>
      <c r="AA4" t="str">
        <f t="shared" ca="1" si="2"/>
        <v>30 20 20 20 7 3</v>
      </c>
      <c r="AB4" t="str">
        <f t="shared" ca="1" si="2"/>
        <v>20 20 20 20 19 1</v>
      </c>
    </row>
    <row r="5" spans="1:28">
      <c r="A5" s="1"/>
      <c r="B5" s="1" t="s">
        <v>61</v>
      </c>
      <c r="C5" s="1">
        <v>11</v>
      </c>
      <c r="D5" s="1"/>
      <c r="E5" s="1"/>
      <c r="G5">
        <f>FIND("#",$B$1,G4+1)</f>
        <v>59</v>
      </c>
      <c r="J5">
        <v>3</v>
      </c>
      <c r="K5" t="str">
        <f>CONCATENATE(T($I$2),"$",$J$2+J5*19)</f>
        <v>$A$58</v>
      </c>
      <c r="L5" s="3" t="str">
        <f ca="1">OFFSET(INDIRECT(K5),1,5)</f>
        <v>#17-Matt Kenseth-A</v>
      </c>
      <c r="M5" s="3" t="str">
        <f ca="1">OFFSET(INDIRECT(K5),1,0)</f>
        <v>A</v>
      </c>
      <c r="N5" s="3" t="str">
        <f ca="1">OFFSET(INDIRECT(K5),1,1)</f>
        <v>B</v>
      </c>
      <c r="O5" s="3" t="str">
        <f ca="1">OFFSET(INDIRECT(K5),1,3)</f>
        <v>D</v>
      </c>
      <c r="P5" s="3" t="str">
        <f ca="1">OFFSET(INDIRECT(K5),1,4)</f>
        <v>B</v>
      </c>
      <c r="Q5" s="3" t="str">
        <f ca="1">OFFSET(INDIRECT(K5),15,1)</f>
        <v>A</v>
      </c>
      <c r="R5" s="3" t="str">
        <f ca="1">OFFSET(INDIRECT(K5),16,1)</f>
        <v>B</v>
      </c>
      <c r="S5" s="3">
        <f ca="1">OFFSET(INDIRECT(K5),17,1)</f>
        <v>3</v>
      </c>
      <c r="T5" s="3">
        <f ca="1">OFFSET(INDIRECT(K5),18,1)</f>
        <v>3</v>
      </c>
      <c r="U5" s="3">
        <f ca="1">OFFSET(INDIRECT(K5),19,1)</f>
        <v>12</v>
      </c>
      <c r="V5" s="3">
        <f ca="1">OFFSET(INDIRECT(K5),17,4)</f>
        <v>20</v>
      </c>
      <c r="W5" s="3">
        <f ca="1">OFFSET(INDIRECT(K5),18,4)</f>
        <v>36</v>
      </c>
      <c r="X5" s="3">
        <f ca="1">OFFSET(INDIRECT(K5),19,4)</f>
        <v>3</v>
      </c>
      <c r="Y5" t="str">
        <f ca="1">CONCATENATE(L63," ",L64," ",L65," ",L66," ",L67," ",L68," ",L69)</f>
        <v xml:space="preserve">20 20 20 20 18 2 </v>
      </c>
      <c r="Z5" t="str">
        <f t="shared" ref="Z5:AB5" ca="1" si="3">CONCATENATE(M63," ",M64," ",M65," ",M66," ",M67," ",M68," ",M69)</f>
        <v xml:space="preserve">25 20 20 20 14 1 </v>
      </c>
      <c r="AA5" t="str">
        <f t="shared" ca="1" si="3"/>
        <v xml:space="preserve">35 20 20 20 1 4 </v>
      </c>
      <c r="AB5" t="str">
        <f t="shared" ca="1" si="3"/>
        <v xml:space="preserve">25 20 20 20 14 1 </v>
      </c>
    </row>
    <row r="6" spans="1:28">
      <c r="A6" s="1"/>
      <c r="B6" s="1" t="s">
        <v>62</v>
      </c>
      <c r="C6" s="1">
        <v>12</v>
      </c>
      <c r="D6" s="1"/>
      <c r="E6" s="1" t="s">
        <v>63</v>
      </c>
      <c r="I6" s="2" t="s">
        <v>52</v>
      </c>
      <c r="J6" s="2">
        <v>78</v>
      </c>
      <c r="K6" s="2" t="str">
        <f>CONCATENATE(T(I6),"$",$J$6+0*19)</f>
        <v>$A$78</v>
      </c>
      <c r="L6" s="3" t="str">
        <f ca="1">OFFSET(INDIRECT(K6),1,5)</f>
        <v xml:space="preserve">#2-Brad Keselowski-B </v>
      </c>
      <c r="M6" s="3" t="str">
        <f ca="1">OFFSET(INDIRECT(K6),1,0)</f>
        <v>B</v>
      </c>
      <c r="N6" s="3" t="str">
        <f ca="1">OFFSET(INDIRECT(K6),1,1)</f>
        <v>B</v>
      </c>
      <c r="O6" s="3" t="str">
        <f ca="1">OFFSET(INDIRECT(K6),1,3)</f>
        <v>C</v>
      </c>
      <c r="P6" s="3" t="str">
        <f ca="1">OFFSET(INDIRECT(K6),1,4)</f>
        <v>A</v>
      </c>
      <c r="Q6" s="3" t="str">
        <f ca="1">OFFSET(INDIRECT(K6),15,1)</f>
        <v>A</v>
      </c>
      <c r="R6" s="3" t="str">
        <f ca="1">OFFSET(INDIRECT(K6),16,1)</f>
        <v>A</v>
      </c>
      <c r="S6" s="3">
        <f ca="1">OFFSET(INDIRECT(K6),17,1)</f>
        <v>1</v>
      </c>
      <c r="T6" s="3">
        <f ca="1">OFFSET(INDIRECT(K6),18,1)</f>
        <v>3</v>
      </c>
      <c r="U6" s="3">
        <f ca="1">OFFSET(INDIRECT(K6),19,1)</f>
        <v>10</v>
      </c>
      <c r="V6" s="3">
        <f ca="1">OFFSET(INDIRECT(K6),17,4)</f>
        <v>14</v>
      </c>
      <c r="W6" s="3">
        <f ca="1">OFFSET(INDIRECT(K6),18,4)</f>
        <v>36</v>
      </c>
      <c r="X6" s="3">
        <f ca="1">OFFSET(INDIRECT(K6),19,4)</f>
        <v>1</v>
      </c>
      <c r="Y6" t="str">
        <f ca="1">CONCATENATE(L83," ",L84," ",L85," ",L86," ",L87," ",L88)</f>
        <v>25 20 20 20 14 1</v>
      </c>
      <c r="Z6" t="str">
        <f t="shared" ref="Z6:AB6" ca="1" si="4">CONCATENATE(M83," ",M84," ",M85," ",M86," ",M87," ",M88)</f>
        <v>25 20 20 20 14 1</v>
      </c>
      <c r="AA6" t="str">
        <f t="shared" ca="1" si="4"/>
        <v>30 20 20 20 7 3</v>
      </c>
      <c r="AB6" t="str">
        <f t="shared" ca="1" si="4"/>
        <v>20 20 20 20 19 1</v>
      </c>
    </row>
    <row r="7" spans="1:28">
      <c r="A7" s="1"/>
      <c r="B7" s="1" t="s">
        <v>64</v>
      </c>
      <c r="C7" s="1">
        <v>13</v>
      </c>
      <c r="D7" s="1"/>
      <c r="E7" s="1" t="s">
        <v>65</v>
      </c>
      <c r="J7">
        <v>1</v>
      </c>
      <c r="K7" t="str">
        <f>CONCATENATE(T($I$6),"$",$J$6+J7*19)</f>
        <v>$A$97</v>
      </c>
      <c r="L7" s="3" t="str">
        <f ca="1">OFFSET(INDIRECT(K7),1,5)</f>
        <v xml:space="preserve">#48-Jimmie Johnson-A </v>
      </c>
      <c r="M7" s="3" t="str">
        <f ca="1">OFFSET(INDIRECT(K7),1,0)</f>
        <v>A</v>
      </c>
      <c r="N7" s="3" t="str">
        <f ca="1">OFFSET(INDIRECT(K7),1,1)</f>
        <v>A</v>
      </c>
      <c r="O7" s="3" t="str">
        <f ca="1">OFFSET(INDIRECT(K7),1,3)</f>
        <v>B</v>
      </c>
      <c r="P7" s="3" t="str">
        <f ca="1">OFFSET(INDIRECT(K7),1,4)</f>
        <v>A</v>
      </c>
      <c r="Q7" s="3" t="str">
        <f ca="1">OFFSET(INDIRECT(K7),15,1)</f>
        <v>A</v>
      </c>
      <c r="R7" s="3" t="str">
        <f ca="1">OFFSET(INDIRECT(K7),16,1)</f>
        <v>A</v>
      </c>
      <c r="S7" s="3">
        <f ca="1">OFFSET(INDIRECT(K7),17,1)</f>
        <v>1</v>
      </c>
      <c r="T7" s="3">
        <f ca="1">OFFSET(INDIRECT(K7),18,1)</f>
        <v>2</v>
      </c>
      <c r="U7" s="3">
        <f ca="1">OFFSET(INDIRECT(K7),19,1)</f>
        <v>14</v>
      </c>
      <c r="V7" s="3">
        <f ca="1">OFFSET(INDIRECT(K7),17,4)</f>
        <v>21</v>
      </c>
      <c r="W7" s="3">
        <f ca="1">OFFSET(INDIRECT(K7),18,4)</f>
        <v>36</v>
      </c>
      <c r="X7" s="3">
        <f ca="1">OFFSET(INDIRECT(K7),19,4)</f>
        <v>2</v>
      </c>
      <c r="Y7" t="str">
        <f ca="1">CONCATENATE(L102," ",L103," ",L104," ",L105," ",L106," ",L107)</f>
        <v>20 20 20 20 17 3</v>
      </c>
      <c r="Z7" t="str">
        <f t="shared" ref="Z7:AB7" ca="1" si="5">CONCATENATE(M102," ",M103," ",M104," ",M105," ",M106," ",M107)</f>
        <v>20 20 20 20 19 1</v>
      </c>
      <c r="AA7" t="str">
        <f t="shared" ca="1" si="5"/>
        <v>25 20 20 20 14 1</v>
      </c>
      <c r="AB7" t="str">
        <f t="shared" ca="1" si="5"/>
        <v>20 20 20 20 19 1</v>
      </c>
    </row>
    <row r="8" spans="1:28">
      <c r="A8" s="1" t="s">
        <v>66</v>
      </c>
      <c r="B8" s="1" t="s">
        <v>67</v>
      </c>
      <c r="C8" s="1">
        <v>14</v>
      </c>
      <c r="D8" s="1"/>
      <c r="E8" s="1" t="s">
        <v>68</v>
      </c>
      <c r="J8">
        <v>2</v>
      </c>
      <c r="K8" t="str">
        <f>CONCATENATE(T($I$6),"$",$J$6+J8*19)</f>
        <v>$A$116</v>
      </c>
      <c r="L8" s="3" t="str">
        <f ca="1">OFFSET(INDIRECT(K8),1,5)</f>
        <v xml:space="preserve">#88-Dale Earnhardt Jr.-A </v>
      </c>
      <c r="M8" s="3" t="str">
        <f ca="1">OFFSET(INDIRECT(K8),1,0)</f>
        <v>A</v>
      </c>
      <c r="N8" s="3" t="str">
        <f ca="1">OFFSET(INDIRECT(K8),1,1)</f>
        <v>A</v>
      </c>
      <c r="O8" s="3" t="str">
        <f ca="1">OFFSET(INDIRECT(K8),1,3)</f>
        <v>B</v>
      </c>
      <c r="P8" s="3" t="str">
        <f ca="1">OFFSET(INDIRECT(K8),1,4)</f>
        <v>D</v>
      </c>
      <c r="Q8" s="3" t="str">
        <f ca="1">OFFSET(INDIRECT(K8),15,1)</f>
        <v>C</v>
      </c>
      <c r="R8" s="3" t="str">
        <f ca="1">OFFSET(INDIRECT(K8),16,1)</f>
        <v>A</v>
      </c>
      <c r="S8" s="3">
        <f ca="1">OFFSET(INDIRECT(K8),17,1)</f>
        <v>1</v>
      </c>
      <c r="T8" s="3">
        <f ca="1">OFFSET(INDIRECT(K8),18,1)</f>
        <v>0</v>
      </c>
      <c r="U8" s="3">
        <f ca="1">OFFSET(INDIRECT(K8),19,1)</f>
        <v>4</v>
      </c>
      <c r="V8" s="3">
        <f ca="1">OFFSET(INDIRECT(K8),17,4)</f>
        <v>12</v>
      </c>
      <c r="W8" s="3">
        <f ca="1">OFFSET(INDIRECT(K8),18,4)</f>
        <v>36</v>
      </c>
      <c r="X8" s="3">
        <f ca="1">OFFSET(INDIRECT(K8),19,4)</f>
        <v>2</v>
      </c>
      <c r="Y8" t="str">
        <f ca="1">CONCATENATE(L140," ",L141," ",L142," ",L143," ",L144," ",L145)</f>
        <v>20 20 20 20 17 3</v>
      </c>
      <c r="Z8" t="str">
        <f t="shared" ref="Z8:AB8" ca="1" si="6">CONCATENATE(M140," ",M141," ",M142," ",M143," ",M144," ",M145)</f>
        <v>20 20 20 20 18 2</v>
      </c>
      <c r="AA8" t="str">
        <f t="shared" ca="1" si="6"/>
        <v>20 20 20 20 19 1</v>
      </c>
      <c r="AB8" t="str">
        <f t="shared" ca="1" si="6"/>
        <v>20 20 20 20 19 1</v>
      </c>
    </row>
    <row r="9" spans="1:28">
      <c r="A9" s="1" t="s">
        <v>69</v>
      </c>
      <c r="B9" s="1" t="s">
        <v>70</v>
      </c>
      <c r="C9" s="1">
        <v>15</v>
      </c>
      <c r="D9" s="1"/>
      <c r="E9" s="1" t="s">
        <v>71</v>
      </c>
      <c r="J9">
        <v>3</v>
      </c>
      <c r="K9" t="str">
        <f>CONCATENATE(T($I$6),"$",$J$6+J9*19)</f>
        <v>$A$135</v>
      </c>
      <c r="L9" s="3" t="str">
        <f ca="1">OFFSET(INDIRECT(K9),1,5)</f>
        <v>#24-Jeff Gordon-A</v>
      </c>
      <c r="M9" s="3" t="str">
        <f ca="1">OFFSET(INDIRECT(K9),1,0)</f>
        <v>A</v>
      </c>
      <c r="N9" s="3" t="str">
        <f ca="1">OFFSET(INDIRECT(K9),1,1)</f>
        <v>A</v>
      </c>
      <c r="O9" s="3" t="str">
        <f ca="1">OFFSET(INDIRECT(K9),1,3)</f>
        <v>A</v>
      </c>
      <c r="P9" s="3" t="str">
        <f ca="1">OFFSET(INDIRECT(K9),1,4)</f>
        <v>A</v>
      </c>
      <c r="Q9" s="3" t="str">
        <f ca="1">OFFSET(INDIRECT(K9),15,1)</f>
        <v>A</v>
      </c>
      <c r="R9" s="3" t="str">
        <f ca="1">OFFSET(INDIRECT(K9),16,1)</f>
        <v>B</v>
      </c>
      <c r="S9" s="3">
        <f ca="1">OFFSET(INDIRECT(K9),17,1)</f>
        <v>1</v>
      </c>
      <c r="T9" s="3">
        <f ca="1">OFFSET(INDIRECT(K9),18,1)</f>
        <v>3</v>
      </c>
      <c r="U9" s="3">
        <f ca="1">OFFSET(INDIRECT(K9),19,1)</f>
        <v>13</v>
      </c>
      <c r="V9" s="3">
        <f ca="1">OFFSET(INDIRECT(K9),17,4)</f>
        <v>18</v>
      </c>
      <c r="W9" s="3">
        <f ca="1">OFFSET(INDIRECT(K9),18,4)</f>
        <v>36</v>
      </c>
      <c r="X9" s="3">
        <f ca="1">OFFSET(INDIRECT(K9),19,4)</f>
        <v>3</v>
      </c>
      <c r="Y9" t="str">
        <f ca="1">CONCATENATE(L140," ",L141," ",L142," ",L143," ",L144," ",L145)</f>
        <v>20 20 20 20 17 3</v>
      </c>
      <c r="Z9" t="str">
        <f t="shared" ref="Z9:AB9" ca="1" si="7">CONCATENATE(M140," ",M141," ",M142," ",M143," ",M144," ",M145)</f>
        <v>20 20 20 20 18 2</v>
      </c>
      <c r="AA9" t="str">
        <f t="shared" ca="1" si="7"/>
        <v>20 20 20 20 19 1</v>
      </c>
      <c r="AB9" t="str">
        <f t="shared" ca="1" si="7"/>
        <v>20 20 20 20 19 1</v>
      </c>
    </row>
    <row r="10" spans="1:28">
      <c r="A10" s="1" t="s">
        <v>72</v>
      </c>
      <c r="B10" s="1"/>
      <c r="C10" s="1">
        <v>16</v>
      </c>
      <c r="D10" s="1" t="s">
        <v>66</v>
      </c>
      <c r="E10" s="1" t="s">
        <v>73</v>
      </c>
    </row>
    <row r="11" spans="1:28">
      <c r="A11" s="1" t="s">
        <v>74</v>
      </c>
      <c r="B11" s="1"/>
      <c r="C11" s="1">
        <v>17</v>
      </c>
      <c r="D11" s="1" t="s">
        <v>69</v>
      </c>
      <c r="E11" s="1"/>
      <c r="L11" s="3" t="str">
        <f ca="1">L2</f>
        <v>#14-Tony Stewart-A</v>
      </c>
    </row>
    <row r="12" spans="1:28">
      <c r="A12" s="1" t="s">
        <v>75</v>
      </c>
      <c r="B12" s="1"/>
      <c r="C12" s="1">
        <v>18</v>
      </c>
      <c r="D12" s="1" t="s">
        <v>72</v>
      </c>
      <c r="E12" s="1"/>
      <c r="L12" t="s">
        <v>15</v>
      </c>
      <c r="M12" t="s">
        <v>16</v>
      </c>
      <c r="N12" t="s">
        <v>17</v>
      </c>
      <c r="O12" t="s">
        <v>18</v>
      </c>
    </row>
    <row r="13" spans="1:28">
      <c r="A13" s="1"/>
      <c r="B13" s="1"/>
      <c r="C13" s="1">
        <v>19</v>
      </c>
      <c r="D13" s="1" t="s">
        <v>74</v>
      </c>
      <c r="E13" s="1"/>
      <c r="L13">
        <f ca="1">MID(OFFSET(INDIRECT(K2),7,0),3+1,2) - MID(OFFSET(INDIRECT(K2),7,0),1,3-1) + 1</f>
        <v>20</v>
      </c>
      <c r="M13">
        <f ca="1">MID(OFFSET(INDIRECT(K2),4,1),3+1,2) - MID(OFFSET(INDIRECT(K2),4,1),1,3-1) + 1</f>
        <v>25</v>
      </c>
      <c r="N13">
        <f ca="1">MID(OFFSET(INDIRECT(K2),9,3),3+1,2) - MID(OFFSET(INDIRECT(K2),9,3),1,3-1) + 1</f>
        <v>20</v>
      </c>
      <c r="O13">
        <f ca="1">MID(OFFSET(INDIRECT(K2),5,4),3+1,2) - MID(OFFSET(INDIRECT(K2),5,4),1,3-1) + 1</f>
        <v>35</v>
      </c>
    </row>
    <row r="14" spans="1:28">
      <c r="A14" s="1"/>
      <c r="B14" s="1"/>
      <c r="C14" s="1">
        <v>20</v>
      </c>
      <c r="D14" s="1" t="s">
        <v>75</v>
      </c>
      <c r="E14" s="1"/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 s="1">
        <v>99</v>
      </c>
      <c r="B15" s="1">
        <v>99</v>
      </c>
      <c r="C15" s="1" t="s">
        <v>76</v>
      </c>
      <c r="D15" s="1">
        <v>99</v>
      </c>
      <c r="E15" s="1" t="s">
        <v>77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s="1" t="s">
        <v>78</v>
      </c>
      <c r="B16" s="1" t="s">
        <v>55</v>
      </c>
      <c r="C16" s="1"/>
      <c r="D16" s="1"/>
      <c r="E16" s="1"/>
      <c r="L16">
        <f ca="1">MID(OFFSET(INDIRECT(K2),10,0),3+1,2) - MID(OFFSET(INDIRECT(K2),10,0),1,3-1) + 1</f>
        <v>20</v>
      </c>
      <c r="M16">
        <f ca="1">MID(OFFSET(INDIRECT(K2),7,1),3+1,2) - MID(OFFSET(INDIRECT(K2),7,1),1,3-1) + 1</f>
        <v>20</v>
      </c>
      <c r="N16">
        <f ca="1">MID(OFFSET(INDIRECT(K2),12,3),3+1,2) - MID(OFFSET(INDIRECT(K2),12,3),1,3-1) + 1</f>
        <v>20</v>
      </c>
      <c r="O16">
        <f ca="1">MID(OFFSET(INDIRECT(K2),8,4),3+1,2) - MID(OFFSET(INDIRECT(K2),8,4),1,3-1) + 1</f>
        <v>20</v>
      </c>
    </row>
    <row r="17" spans="1:15">
      <c r="A17" s="1" t="s">
        <v>79</v>
      </c>
      <c r="B17" s="1" t="s">
        <v>107</v>
      </c>
      <c r="C17" s="1"/>
      <c r="D17" s="1"/>
      <c r="E17" s="1"/>
      <c r="L17">
        <f ca="1">MID(OFFSET(INDIRECT(K2),11,0),3+1,2) - MID(OFFSET(INDIRECT(K2),11,0),1,3-1) + 1</f>
        <v>19</v>
      </c>
      <c r="M17">
        <f ca="1">MID(OFFSET(INDIRECT(K2),8,1),3+1,2) - MID(OFFSET(INDIRECT(K2),8,1),1,3-1) + 1</f>
        <v>14</v>
      </c>
      <c r="N17">
        <f ca="1">MID(OFFSET(INDIRECT(K2),13,3),3+1,2) - MID(OFFSET(INDIRECT(K2),13,3),1,3-1) + 1</f>
        <v>19</v>
      </c>
      <c r="O17">
        <f ca="1">MID(OFFSET(INDIRECT(K2),9,4),3+1,2) - MID(OFFSET(INDIRECT(K2),9,4),1,3-1) + 1</f>
        <v>2</v>
      </c>
    </row>
    <row r="18" spans="1:15">
      <c r="A18" s="1" t="s">
        <v>80</v>
      </c>
      <c r="B18" s="1">
        <v>1</v>
      </c>
      <c r="C18" s="1"/>
      <c r="D18" s="1" t="s">
        <v>81</v>
      </c>
      <c r="E18" s="1">
        <v>19</v>
      </c>
      <c r="L18">
        <f ca="1">100 - SUM(L13:L17)</f>
        <v>1</v>
      </c>
      <c r="M18">
        <f ca="1">100-SUM(M13:M17)</f>
        <v>1</v>
      </c>
      <c r="N18">
        <f ca="1">100-SUM(N13:N17)</f>
        <v>1</v>
      </c>
      <c r="O18">
        <f ca="1">100-SUM(O13:O17)</f>
        <v>3</v>
      </c>
    </row>
    <row r="19" spans="1:15">
      <c r="A19" s="1" t="s">
        <v>82</v>
      </c>
      <c r="B19" s="1">
        <v>5</v>
      </c>
      <c r="C19" s="1"/>
      <c r="D19" s="1" t="s">
        <v>83</v>
      </c>
      <c r="E19" s="1">
        <v>36</v>
      </c>
    </row>
    <row r="20" spans="1:15">
      <c r="A20" s="1" t="s">
        <v>84</v>
      </c>
      <c r="B20" s="1">
        <v>9</v>
      </c>
      <c r="C20" s="1"/>
      <c r="D20" s="1" t="s">
        <v>85</v>
      </c>
      <c r="E20" s="1">
        <v>1</v>
      </c>
    </row>
    <row r="21" spans="1:15">
      <c r="A21" t="s">
        <v>54</v>
      </c>
      <c r="B21" t="s">
        <v>54</v>
      </c>
      <c r="D21" t="s">
        <v>54</v>
      </c>
      <c r="E21" t="s">
        <v>54</v>
      </c>
      <c r="F21" t="str">
        <f>MID($B$1,G3,G$4-G$3-1)</f>
        <v>#99-Carl Edwards-A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#99-Carl Edwards-A</v>
      </c>
    </row>
    <row r="24" spans="1:15">
      <c r="B24" t="s">
        <v>66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69</v>
      </c>
      <c r="C25">
        <v>12</v>
      </c>
      <c r="E25" t="s">
        <v>66</v>
      </c>
      <c r="L25">
        <f ca="1">MID(OFFSET(INDIRECT(K3),7,0),3+1,2) - MID(OFFSET(INDIRECT(K3),7,0),1,3-1) + 1</f>
        <v>20</v>
      </c>
      <c r="M25">
        <f ca="1">MID(OFFSET(INDIRECT(K3),4,1),3+1,2) - MID(OFFSET(INDIRECT(K3),4,1),1,3-1) + 1</f>
        <v>20</v>
      </c>
      <c r="N25">
        <f ca="1">MID(OFFSET(INDIRECT(K3),9,3),3+1,2) - MID(OFFSET(INDIRECT(K3),9,3),1,3-1) + 1</f>
        <v>20</v>
      </c>
      <c r="O25">
        <f ca="1">MID(OFFSET(INDIRECT(K3),5,4),3+1,2) - MID(OFFSET(INDIRECT(K3),5,4),1,3-1) + 1</f>
        <v>20</v>
      </c>
    </row>
    <row r="26" spans="1:15">
      <c r="B26" t="s">
        <v>72</v>
      </c>
      <c r="C26">
        <v>13</v>
      </c>
      <c r="E26" t="s">
        <v>69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66</v>
      </c>
      <c r="B27" t="s">
        <v>74</v>
      </c>
      <c r="C27">
        <v>14</v>
      </c>
      <c r="E27" t="s">
        <v>72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69</v>
      </c>
      <c r="B28" t="s">
        <v>75</v>
      </c>
      <c r="C28">
        <v>15</v>
      </c>
      <c r="E28" t="s">
        <v>74</v>
      </c>
      <c r="L28">
        <f ca="1">MID(OFFSET(INDIRECT(K3),10,0),3+1,2) - MID(OFFSET(INDIRECT(K3),10,0),1,3-1) + 1</f>
        <v>20</v>
      </c>
      <c r="M28">
        <f ca="1">MID(OFFSET(INDIRECT(K3),7,1),3+1,2) - MID(OFFSET(INDIRECT(K3),7,1),1,3-1) + 1</f>
        <v>20</v>
      </c>
      <c r="N28">
        <f ca="1">MID(OFFSET(INDIRECT(K3),12,3),3+1,2) - MID(OFFSET(INDIRECT(K3),12,3),1,3-1) + 1</f>
        <v>20</v>
      </c>
      <c r="O28">
        <f ca="1">MID(OFFSET(INDIRECT(K3),8,4),3+1,2) - MID(OFFSET(INDIRECT(K3),8,4),1,3-1) + 1</f>
        <v>20</v>
      </c>
    </row>
    <row r="29" spans="1:15">
      <c r="A29" t="s">
        <v>72</v>
      </c>
      <c r="C29">
        <v>16</v>
      </c>
      <c r="D29" t="s">
        <v>66</v>
      </c>
      <c r="E29" t="s">
        <v>75</v>
      </c>
      <c r="L29">
        <f ca="1">MID(OFFSET(INDIRECT(K3),11,0),3+1,2) - MID(OFFSET(INDIRECT(K3),11,0),1,3-1) + 1</f>
        <v>19</v>
      </c>
      <c r="M29">
        <f ca="1">MID(OFFSET(INDIRECT(K3),8,1),3+1,2) - MID(OFFSET(INDIRECT(K3),8,1),1,3-1) + 1</f>
        <v>19</v>
      </c>
      <c r="N29">
        <f ca="1">MID(OFFSET(INDIRECT(K3),13,3),3+1,2) - MID(OFFSET(INDIRECT(K3),13,3),1,3-1) + 1</f>
        <v>19</v>
      </c>
      <c r="O29">
        <f ca="1">MID(OFFSET(INDIRECT(K3),9,4),3+1,2) - MID(OFFSET(INDIRECT(K3),9,4),1,3-1) + 1</f>
        <v>19</v>
      </c>
    </row>
    <row r="30" spans="1:15">
      <c r="A30" t="s">
        <v>74</v>
      </c>
      <c r="C30">
        <v>17</v>
      </c>
      <c r="D30" t="s">
        <v>69</v>
      </c>
      <c r="L30">
        <f ca="1">100 - SUM(L25:L29)</f>
        <v>1</v>
      </c>
      <c r="M30">
        <f ca="1">100-SUM(M25:M29)</f>
        <v>1</v>
      </c>
      <c r="N30">
        <f ca="1">100-SUM(N25:N29)</f>
        <v>1</v>
      </c>
      <c r="O30">
        <f ca="1">100-SUM(O25:O29)</f>
        <v>1</v>
      </c>
    </row>
    <row r="31" spans="1:15">
      <c r="A31" t="s">
        <v>75</v>
      </c>
      <c r="C31">
        <v>18</v>
      </c>
      <c r="D31" t="s">
        <v>72</v>
      </c>
    </row>
    <row r="32" spans="1:15">
      <c r="C32">
        <v>19</v>
      </c>
      <c r="D32" t="s">
        <v>74</v>
      </c>
    </row>
    <row r="33" spans="1:15">
      <c r="C33">
        <v>20</v>
      </c>
      <c r="D33" t="s">
        <v>75</v>
      </c>
    </row>
    <row r="34" spans="1:15">
      <c r="A34">
        <v>99</v>
      </c>
      <c r="B34">
        <v>99</v>
      </c>
      <c r="C34" t="s">
        <v>76</v>
      </c>
      <c r="D34">
        <v>99</v>
      </c>
      <c r="E34">
        <v>99</v>
      </c>
    </row>
    <row r="35" spans="1:15">
      <c r="A35" t="s">
        <v>78</v>
      </c>
      <c r="B35" t="s">
        <v>54</v>
      </c>
    </row>
    <row r="36" spans="1:15">
      <c r="A36" t="s">
        <v>79</v>
      </c>
      <c r="B36" t="s">
        <v>54</v>
      </c>
    </row>
    <row r="37" spans="1:15">
      <c r="A37" t="s">
        <v>80</v>
      </c>
      <c r="B37">
        <v>4</v>
      </c>
      <c r="D37" t="s">
        <v>81</v>
      </c>
      <c r="E37">
        <v>26</v>
      </c>
    </row>
    <row r="38" spans="1:15">
      <c r="A38" t="s">
        <v>82</v>
      </c>
      <c r="B38">
        <v>1</v>
      </c>
      <c r="D38" t="s">
        <v>83</v>
      </c>
      <c r="E38">
        <v>36</v>
      </c>
    </row>
    <row r="39" spans="1:15">
      <c r="A39" t="s">
        <v>84</v>
      </c>
      <c r="B39">
        <v>19</v>
      </c>
      <c r="D39" t="s">
        <v>85</v>
      </c>
      <c r="E39">
        <v>0</v>
      </c>
    </row>
    <row r="40" spans="1:15">
      <c r="A40" s="1" t="s">
        <v>54</v>
      </c>
      <c r="B40" s="1" t="s">
        <v>54</v>
      </c>
      <c r="C40" s="1"/>
      <c r="D40" s="1" t="s">
        <v>86</v>
      </c>
      <c r="E40" s="1" t="s">
        <v>54</v>
      </c>
      <c r="F40" t="str">
        <f>MID($B$1,G$4,G$5-G$4-1)</f>
        <v>#29-Kevin Harvick-A</v>
      </c>
    </row>
    <row r="41" spans="1:15">
      <c r="A41" s="1" t="s">
        <v>57</v>
      </c>
      <c r="B41" s="1" t="s">
        <v>58</v>
      </c>
      <c r="C41" s="1"/>
      <c r="D41" s="1" t="s">
        <v>59</v>
      </c>
      <c r="E41" s="1" t="s">
        <v>60</v>
      </c>
    </row>
    <row r="42" spans="1:15">
      <c r="A42" s="1"/>
      <c r="B42" s="1"/>
      <c r="C42" s="1">
        <v>10</v>
      </c>
      <c r="D42" s="1"/>
      <c r="E42" s="1"/>
      <c r="L42" s="3" t="str">
        <f ca="1">L4</f>
        <v>#29-Kevin Harvick-A</v>
      </c>
    </row>
    <row r="43" spans="1:15">
      <c r="A43" s="1"/>
      <c r="B43" s="1" t="s">
        <v>66</v>
      </c>
      <c r="C43" s="1">
        <v>11</v>
      </c>
      <c r="D43" s="1"/>
      <c r="E43" s="1"/>
      <c r="L43" t="s">
        <v>15</v>
      </c>
      <c r="M43" t="s">
        <v>16</v>
      </c>
      <c r="N43" t="s">
        <v>17</v>
      </c>
      <c r="O43" t="s">
        <v>18</v>
      </c>
    </row>
    <row r="44" spans="1:15">
      <c r="A44" s="1"/>
      <c r="B44" s="1" t="s">
        <v>69</v>
      </c>
      <c r="C44" s="1">
        <v>12</v>
      </c>
      <c r="D44" s="1"/>
      <c r="E44" s="1" t="s">
        <v>66</v>
      </c>
      <c r="L44">
        <f ca="1">MID(OFFSET(INDIRECT(K4),7,0),3+1,2) - MID(OFFSET(INDIRECT(K4),7,0),1,3-1) + 1</f>
        <v>20</v>
      </c>
      <c r="M44">
        <f ca="1">MID(OFFSET(INDIRECT(K4),4,1),3+1,2) - MID(OFFSET(INDIRECT(K4),4,1),1,3-1) + 1</f>
        <v>20</v>
      </c>
      <c r="N44">
        <f ca="1">MID(OFFSET(INDIRECT(K4),9,3),3+1,2) - MID(OFFSET(INDIRECT(K4),9,3),1,3-1) + 1</f>
        <v>30</v>
      </c>
      <c r="O44">
        <f ca="1">MID(OFFSET(INDIRECT(K4),5,4),3+1,2) - MID(OFFSET(INDIRECT(K4),5,4),1,3-1) + 1</f>
        <v>20</v>
      </c>
    </row>
    <row r="45" spans="1:15">
      <c r="A45" s="1"/>
      <c r="B45" s="1" t="s">
        <v>72</v>
      </c>
      <c r="C45" s="1">
        <v>13</v>
      </c>
      <c r="D45" s="1"/>
      <c r="E45" s="1" t="s">
        <v>69</v>
      </c>
      <c r="L45">
        <f ca="1">MID(OFFSET(INDIRECT(K4),8,0),3+1,2) - MID(OFFSET(INDIRECT(K4),8,0),1,3-1) + 1</f>
        <v>20</v>
      </c>
      <c r="M45">
        <f ca="1">MID(OFFSET(INDIRECT(K4),5,1),3+1,2) - MID(OFFSET(INDIRECT(K4),5,1),1,3-1) + 1</f>
        <v>20</v>
      </c>
      <c r="N45">
        <f ca="1">MID(OFFSET(INDIRECT(K4),10,3),3+1,2) - MID(OFFSET(INDIRECT(K4),10,3),1,3-1) + 1</f>
        <v>20</v>
      </c>
      <c r="O45">
        <f ca="1">MID(OFFSET(INDIRECT(K4),6,4),3+1,2) - MID(OFFSET(INDIRECT(K4),6,4),1,3-1) + 1</f>
        <v>20</v>
      </c>
    </row>
    <row r="46" spans="1:15">
      <c r="A46" s="1" t="s">
        <v>66</v>
      </c>
      <c r="B46" s="1" t="s">
        <v>74</v>
      </c>
      <c r="C46" s="1">
        <v>14</v>
      </c>
      <c r="D46" s="1"/>
      <c r="E46" s="1" t="s">
        <v>72</v>
      </c>
      <c r="L46">
        <f ca="1">MID(OFFSET(INDIRECT(K4),9,0),3+1,2) - MID(OFFSET(INDIRECT(K4),9,0),1,3-1) + 1</f>
        <v>20</v>
      </c>
      <c r="M46">
        <f ca="1">MID(OFFSET(INDIRECT(K4),6,1),3+1,2) - MID(OFFSET(INDIRECT(K4),6,1),1,3-1) + 1</f>
        <v>20</v>
      </c>
      <c r="N46">
        <f ca="1">MID(OFFSET(INDIRECT(K4),11,3),3+1,2) - MID(OFFSET(INDIRECT(K4),11,3),1,3-1) + 1</f>
        <v>20</v>
      </c>
      <c r="O46">
        <f ca="1">MID(OFFSET(INDIRECT(K4),7,4),3+1,2) - MID(OFFSET(INDIRECT(K4),7,4),1,3-1) + 1</f>
        <v>20</v>
      </c>
    </row>
    <row r="47" spans="1:15">
      <c r="A47" s="1" t="s">
        <v>69</v>
      </c>
      <c r="B47" s="1" t="s">
        <v>75</v>
      </c>
      <c r="C47" s="1">
        <v>15</v>
      </c>
      <c r="D47" s="1"/>
      <c r="E47" s="1" t="s">
        <v>74</v>
      </c>
      <c r="L47">
        <f ca="1">MID(OFFSET(INDIRECT(K4),10,0),3+1,2) - MID(OFFSET(INDIRECT(K4),10,0),1,3-1) + 1</f>
        <v>20</v>
      </c>
      <c r="M47">
        <f ca="1">MID(OFFSET(INDIRECT(K4),7,1),3+1,2) - MID(OFFSET(INDIRECT(K4),7,1),1,3-1) + 1</f>
        <v>20</v>
      </c>
      <c r="N47">
        <f ca="1">MID(OFFSET(INDIRECT(K4),12,3),3+1,2) - MID(OFFSET(INDIRECT(K4),12,3),1,3-1) + 1</f>
        <v>20</v>
      </c>
      <c r="O47">
        <f ca="1">MID(OFFSET(INDIRECT(K4),8,4),3+1,2) - MID(OFFSET(INDIRECT(K4),8,4),1,3-1) + 1</f>
        <v>20</v>
      </c>
    </row>
    <row r="48" spans="1:15">
      <c r="A48" s="1" t="s">
        <v>72</v>
      </c>
      <c r="B48" s="1"/>
      <c r="C48" s="1">
        <v>16</v>
      </c>
      <c r="D48" s="1" t="s">
        <v>87</v>
      </c>
      <c r="E48" s="1" t="s">
        <v>75</v>
      </c>
      <c r="L48">
        <f ca="1">MID(OFFSET(INDIRECT(K4),11,0),3+1,2) - MID(OFFSET(INDIRECT(K4),11,0),1,3-1) + 1</f>
        <v>19</v>
      </c>
      <c r="M48">
        <f ca="1">MID(OFFSET(INDIRECT(K4),8,1),3+1,2) - MID(OFFSET(INDIRECT(K4),8,1),1,3-1) + 1</f>
        <v>19</v>
      </c>
      <c r="N48">
        <f ca="1">MID(OFFSET(INDIRECT(K4),13,3),3+1,2) - MID(OFFSET(INDIRECT(K4),13,3),1,3-1) + 1</f>
        <v>7</v>
      </c>
      <c r="O48">
        <f ca="1">MID(OFFSET(INDIRECT(K4),9,4),3+1,2) - MID(OFFSET(INDIRECT(K4),9,4),1,3-1) + 1</f>
        <v>19</v>
      </c>
    </row>
    <row r="49" spans="1:15">
      <c r="A49" s="1" t="s">
        <v>74</v>
      </c>
      <c r="B49" s="1"/>
      <c r="C49" s="1">
        <v>17</v>
      </c>
      <c r="D49" s="1" t="s">
        <v>88</v>
      </c>
      <c r="E49" s="1"/>
      <c r="L49">
        <f ca="1">100 - SUM(L44:L48)</f>
        <v>1</v>
      </c>
      <c r="M49">
        <f ca="1">100-SUM(M44:M48)</f>
        <v>1</v>
      </c>
      <c r="N49">
        <f ca="1">100-SUM(N44:N48)</f>
        <v>3</v>
      </c>
      <c r="O49">
        <f ca="1">100-SUM(O44:O48)</f>
        <v>1</v>
      </c>
    </row>
    <row r="50" spans="1:15">
      <c r="A50" s="1" t="s">
        <v>75</v>
      </c>
      <c r="B50" s="1"/>
      <c r="C50" s="1">
        <v>18</v>
      </c>
      <c r="D50" s="1" t="s">
        <v>89</v>
      </c>
      <c r="E50" s="1"/>
    </row>
    <row r="51" spans="1:15">
      <c r="A51" s="1"/>
      <c r="B51" s="1"/>
      <c r="C51" s="1">
        <v>19</v>
      </c>
      <c r="D51" s="1" t="s">
        <v>90</v>
      </c>
      <c r="E51" s="1"/>
    </row>
    <row r="52" spans="1:15">
      <c r="A52" s="1"/>
      <c r="B52" s="1"/>
      <c r="C52" s="1">
        <v>20</v>
      </c>
      <c r="D52" s="1" t="s">
        <v>91</v>
      </c>
      <c r="E52" s="1"/>
    </row>
    <row r="53" spans="1:15">
      <c r="A53" s="1">
        <v>99</v>
      </c>
      <c r="B53" s="1">
        <v>99</v>
      </c>
      <c r="C53" s="1" t="s">
        <v>76</v>
      </c>
      <c r="D53" s="1" t="s">
        <v>77</v>
      </c>
      <c r="E53" s="1">
        <v>99</v>
      </c>
    </row>
    <row r="54" spans="1:15">
      <c r="A54" s="1" t="s">
        <v>78</v>
      </c>
      <c r="B54" s="1" t="s">
        <v>86</v>
      </c>
      <c r="C54" s="1"/>
      <c r="D54" s="1"/>
      <c r="E54" s="1"/>
    </row>
    <row r="55" spans="1:15">
      <c r="A55" s="1" t="s">
        <v>79</v>
      </c>
      <c r="B55" s="1" t="s">
        <v>54</v>
      </c>
      <c r="C55" s="1"/>
      <c r="D55" s="1"/>
      <c r="E55" s="1"/>
    </row>
    <row r="56" spans="1:15">
      <c r="A56" s="1" t="s">
        <v>80</v>
      </c>
      <c r="B56" s="1">
        <v>0</v>
      </c>
      <c r="C56" s="1"/>
      <c r="D56" s="1" t="s">
        <v>81</v>
      </c>
      <c r="E56" s="1">
        <v>19</v>
      </c>
    </row>
    <row r="57" spans="1:15">
      <c r="A57" s="1" t="s">
        <v>82</v>
      </c>
      <c r="B57" s="1">
        <v>4</v>
      </c>
      <c r="C57" s="1"/>
      <c r="D57" s="1" t="s">
        <v>83</v>
      </c>
      <c r="E57" s="1">
        <v>36</v>
      </c>
    </row>
    <row r="58" spans="1:15">
      <c r="A58" s="1" t="s">
        <v>84</v>
      </c>
      <c r="B58" s="1">
        <v>9</v>
      </c>
      <c r="C58" s="1"/>
      <c r="D58" s="1" t="s">
        <v>85</v>
      </c>
      <c r="E58" s="1">
        <v>1</v>
      </c>
    </row>
    <row r="59" spans="1:15">
      <c r="A59" t="s">
        <v>54</v>
      </c>
      <c r="B59" t="s">
        <v>55</v>
      </c>
      <c r="D59" t="s">
        <v>56</v>
      </c>
      <c r="E59" t="s">
        <v>55</v>
      </c>
      <c r="F59" t="str">
        <f>MID($B$1,G$5,LEN($B$1)+1-G$5)</f>
        <v>#17-Matt Kenseth-A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#17-Matt Kenseth-A</v>
      </c>
    </row>
    <row r="62" spans="1:15">
      <c r="B62" t="s">
        <v>61</v>
      </c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B63" t="s">
        <v>62</v>
      </c>
      <c r="C63">
        <v>12</v>
      </c>
      <c r="E63" t="s">
        <v>61</v>
      </c>
      <c r="L63">
        <f ca="1">MID(OFFSET(INDIRECT(K5),7,0),3+1,2) - MID(OFFSET(INDIRECT(K5),7,0),1,3-1) + 1</f>
        <v>20</v>
      </c>
      <c r="M63">
        <f ca="1">MID(OFFSET(INDIRECT(K5),4,1),3+1,2) - MID(OFFSET(INDIRECT(K5),4,1),1,3-1) + 1</f>
        <v>25</v>
      </c>
      <c r="N63">
        <f ca="1">MID(OFFSET(INDIRECT(K5),9,3),3+1,2) - MID(OFFSET(INDIRECT(K5),9,3),1,3-1) + 1</f>
        <v>35</v>
      </c>
      <c r="O63">
        <f ca="1">MID(OFFSET(INDIRECT(K5),5,4),3+1,2) - MID(OFFSET(INDIRECT(K5),5,4),1,3-1) + 1</f>
        <v>25</v>
      </c>
    </row>
    <row r="64" spans="1:15">
      <c r="B64" t="s">
        <v>64</v>
      </c>
      <c r="C64">
        <v>13</v>
      </c>
      <c r="E64" t="s">
        <v>62</v>
      </c>
      <c r="L64">
        <f ca="1">MID(OFFSET(INDIRECT(K5),8,0),3+1,2) - MID(OFFSET(INDIRECT(K5),8,0),1,3-1) + 1</f>
        <v>20</v>
      </c>
      <c r="M64">
        <f ca="1">MID(OFFSET(INDIRECT(K5),5,1),3+1,2) - MID(OFFSET(INDIRECT(K5),5,1),1,3-1) + 1</f>
        <v>20</v>
      </c>
      <c r="N64">
        <f ca="1">MID(OFFSET(INDIRECT(K5),10,3),3+1,2) - MID(OFFSET(INDIRECT(K5),10,3),1,3-1) + 1</f>
        <v>20</v>
      </c>
      <c r="O64">
        <f ca="1">MID(OFFSET(INDIRECT(K5),6,4),3+1,2) - MID(OFFSET(INDIRECT(K5),6,4),1,3-1) + 1</f>
        <v>20</v>
      </c>
    </row>
    <row r="65" spans="1:15">
      <c r="A65" t="s">
        <v>66</v>
      </c>
      <c r="B65" t="s">
        <v>67</v>
      </c>
      <c r="C65">
        <v>14</v>
      </c>
      <c r="E65" t="s">
        <v>64</v>
      </c>
      <c r="L65">
        <f ca="1">MID(OFFSET(INDIRECT(K5),9,0),3+1,2) - MID(OFFSET(INDIRECT(K5),9,0),1,3-1) + 1</f>
        <v>20</v>
      </c>
      <c r="M65">
        <f ca="1">MID(OFFSET(INDIRECT(K5),6,1),3+1,2) - MID(OFFSET(INDIRECT(K5),6,1),1,3-1) + 1</f>
        <v>20</v>
      </c>
      <c r="N65">
        <f ca="1">MID(OFFSET(INDIRECT(K5),11,3),3+1,2) - MID(OFFSET(INDIRECT(K5),11,3),1,3-1) + 1</f>
        <v>20</v>
      </c>
      <c r="O65">
        <f ca="1">MID(OFFSET(INDIRECT(K5),7,4),3+1,2) - MID(OFFSET(INDIRECT(K5),7,4),1,3-1) + 1</f>
        <v>20</v>
      </c>
    </row>
    <row r="66" spans="1:15">
      <c r="A66" t="s">
        <v>69</v>
      </c>
      <c r="B66" t="s">
        <v>70</v>
      </c>
      <c r="C66">
        <v>15</v>
      </c>
      <c r="E66" t="s">
        <v>67</v>
      </c>
      <c r="L66">
        <f ca="1">MID(OFFSET(INDIRECT(K5),10,0),3+1,2) - MID(OFFSET(INDIRECT(K5),10,0),1,3-1) + 1</f>
        <v>20</v>
      </c>
      <c r="M66">
        <f ca="1">MID(OFFSET(INDIRECT(K5),7,1),3+1,2) - MID(OFFSET(INDIRECT(K5),7,1),1,3-1) + 1</f>
        <v>20</v>
      </c>
      <c r="N66">
        <f ca="1">MID(OFFSET(INDIRECT(K5),12,3),3+1,2) - MID(OFFSET(INDIRECT(K5),12,3),1,3-1) + 1</f>
        <v>20</v>
      </c>
      <c r="O66">
        <f ca="1">MID(OFFSET(INDIRECT(K5),8,4),3+1,2) - MID(OFFSET(INDIRECT(K5),8,4),1,3-1) + 1</f>
        <v>20</v>
      </c>
    </row>
    <row r="67" spans="1:15">
      <c r="A67" t="s">
        <v>72</v>
      </c>
      <c r="C67">
        <v>16</v>
      </c>
      <c r="D67" t="s">
        <v>63</v>
      </c>
      <c r="E67" t="s">
        <v>70</v>
      </c>
      <c r="L67">
        <f ca="1">MID(OFFSET(INDIRECT(K5),11,0),3+1,2) - MID(OFFSET(INDIRECT(K5),11,0),1,3-1) + 1</f>
        <v>18</v>
      </c>
      <c r="M67">
        <f ca="1">MID(OFFSET(INDIRECT(K5),8,1),3+1,2) - MID(OFFSET(INDIRECT(K5),8,1),1,3-1) + 1</f>
        <v>14</v>
      </c>
      <c r="N67">
        <v>1</v>
      </c>
      <c r="O67">
        <f ca="1">MID(OFFSET(INDIRECT(K5),9,4),3+1,2) - MID(OFFSET(INDIRECT(K5),9,4),1,3-1) + 1</f>
        <v>14</v>
      </c>
    </row>
    <row r="68" spans="1:15">
      <c r="A68" t="s">
        <v>74</v>
      </c>
      <c r="C68">
        <v>17</v>
      </c>
      <c r="D68" t="s">
        <v>65</v>
      </c>
      <c r="L68">
        <f ca="1">100 - SUM(L63:L67)</f>
        <v>2</v>
      </c>
      <c r="M68">
        <f ca="1">100-SUM(M63:M67)</f>
        <v>1</v>
      </c>
      <c r="N68">
        <f ca="1">100-SUM(N63:N67)</f>
        <v>4</v>
      </c>
      <c r="O68">
        <f ca="1">100-SUM(O63:O67)</f>
        <v>1</v>
      </c>
    </row>
    <row r="69" spans="1:15">
      <c r="A69" t="s">
        <v>92</v>
      </c>
      <c r="C69">
        <v>18</v>
      </c>
      <c r="D69" t="s">
        <v>68</v>
      </c>
    </row>
    <row r="70" spans="1:15">
      <c r="C70">
        <v>19</v>
      </c>
      <c r="D70" t="s">
        <v>71</v>
      </c>
    </row>
    <row r="71" spans="1:15">
      <c r="C71">
        <v>20</v>
      </c>
      <c r="D71">
        <v>95</v>
      </c>
    </row>
    <row r="72" spans="1:15">
      <c r="A72" t="s">
        <v>93</v>
      </c>
      <c r="B72">
        <v>99</v>
      </c>
      <c r="C72" t="s">
        <v>76</v>
      </c>
      <c r="D72" t="s">
        <v>94</v>
      </c>
      <c r="E72">
        <v>99</v>
      </c>
    </row>
    <row r="73" spans="1:15">
      <c r="A73" t="s">
        <v>78</v>
      </c>
      <c r="B73" t="s">
        <v>54</v>
      </c>
    </row>
    <row r="74" spans="1:15">
      <c r="A74" t="s">
        <v>79</v>
      </c>
      <c r="B74" t="s">
        <v>55</v>
      </c>
    </row>
    <row r="75" spans="1:15">
      <c r="A75" t="s">
        <v>80</v>
      </c>
      <c r="B75">
        <v>3</v>
      </c>
      <c r="D75" t="s">
        <v>81</v>
      </c>
      <c r="E75">
        <v>20</v>
      </c>
    </row>
    <row r="76" spans="1:15">
      <c r="A76" t="s">
        <v>82</v>
      </c>
      <c r="B76">
        <v>3</v>
      </c>
      <c r="D76" t="s">
        <v>83</v>
      </c>
      <c r="E76">
        <v>36</v>
      </c>
    </row>
    <row r="77" spans="1:15">
      <c r="A77" t="s">
        <v>84</v>
      </c>
      <c r="B77">
        <v>12</v>
      </c>
      <c r="D77" t="s">
        <v>85</v>
      </c>
      <c r="E77">
        <v>3</v>
      </c>
    </row>
    <row r="78" spans="1:15">
      <c r="A78" t="s">
        <v>108</v>
      </c>
      <c r="B78" t="str">
        <f>TRIM(A78)</f>
        <v>#2-Brad Keselowski-B #48-Jimmie Johnson-A #88-Dale Earnhardt Jr.-A #24-Jeff Gordon-A</v>
      </c>
      <c r="G78">
        <f>FIND("#",TRIM($A$78))</f>
        <v>1</v>
      </c>
    </row>
    <row r="79" spans="1:15">
      <c r="A79" t="s">
        <v>55</v>
      </c>
      <c r="B79" t="s">
        <v>55</v>
      </c>
      <c r="D79" t="s">
        <v>86</v>
      </c>
      <c r="E79" t="s">
        <v>54</v>
      </c>
      <c r="F79" t="str">
        <f>MID(B78,1,FIND("#",B78,2)-1)</f>
        <v xml:space="preserve">#2-Brad Keselowski-B </v>
      </c>
      <c r="G79">
        <f>FIND("#",TRIM($A$78),G78+1)</f>
        <v>22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43</v>
      </c>
    </row>
    <row r="81" spans="1:15">
      <c r="C81">
        <v>10</v>
      </c>
      <c r="G81">
        <f>FIND("#",TRIM($A$78),G80+1)</f>
        <v>68</v>
      </c>
      <c r="L81" s="3" t="str">
        <f ca="1">L6</f>
        <v xml:space="preserve">#2-Brad Keselowski-B </v>
      </c>
    </row>
    <row r="82" spans="1:15">
      <c r="B82" t="s">
        <v>61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62</v>
      </c>
      <c r="C83">
        <v>12</v>
      </c>
      <c r="E83" t="s">
        <v>66</v>
      </c>
      <c r="L83">
        <f ca="1">MID(OFFSET(INDIRECT(K6),7,0),3+1,2) - MID(OFFSET(INDIRECT(K6),7,0),1,3-1) + 1</f>
        <v>25</v>
      </c>
      <c r="M83">
        <f ca="1">MID(OFFSET(INDIRECT(K6),4,1),3+1,2) - MID(OFFSET(INDIRECT(K6),4,1),1,3-1) + 1</f>
        <v>25</v>
      </c>
      <c r="N83">
        <f ca="1">MID(OFFSET(INDIRECT(K6),9,3),3+1,2) - MID(OFFSET(INDIRECT(K6),9,3),1,3-1) + 1</f>
        <v>30</v>
      </c>
      <c r="O83">
        <f ca="1">MID(OFFSET(INDIRECT(K6),5,4),3+1,2) - MID(OFFSET(INDIRECT(K6),5,4),1,3-1) + 1</f>
        <v>20</v>
      </c>
    </row>
    <row r="84" spans="1:15">
      <c r="B84" t="s">
        <v>64</v>
      </c>
      <c r="C84">
        <v>13</v>
      </c>
      <c r="E84" t="s">
        <v>69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f ca="1">MID(OFFSET(INDIRECT(K6),10,3),3+1,2) - MID(OFFSET(INDIRECT(K6),10,3),1,3-1) + 1</f>
        <v>20</v>
      </c>
      <c r="O84">
        <f ca="1">MID(OFFSET(INDIRECT(K6),6,4),3+1,2) - MID(OFFSET(INDIRECT(K6),6,4),1,3-1) + 1</f>
        <v>20</v>
      </c>
    </row>
    <row r="85" spans="1:15">
      <c r="A85" t="s">
        <v>61</v>
      </c>
      <c r="B85" t="s">
        <v>67</v>
      </c>
      <c r="C85">
        <v>14</v>
      </c>
      <c r="E85" t="s">
        <v>72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f ca="1">MID(OFFSET(INDIRECT(K6),11,3),3+1,2) - MID(OFFSET(INDIRECT(K6),11,3),1,3-1) + 1</f>
        <v>20</v>
      </c>
      <c r="O85">
        <f ca="1">MID(OFFSET(INDIRECT(K6),7,4),3+1,2) - MID(OFFSET(INDIRECT(K6),7,4),1,3-1) + 1</f>
        <v>20</v>
      </c>
    </row>
    <row r="86" spans="1:15">
      <c r="A86" t="s">
        <v>62</v>
      </c>
      <c r="B86" t="s">
        <v>70</v>
      </c>
      <c r="C86">
        <v>15</v>
      </c>
      <c r="E86" t="s">
        <v>74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f ca="1">MID(OFFSET(INDIRECT(K6),12,3),3+1,2) - MID(OFFSET(INDIRECT(K6),12,3),1,3-1) + 1</f>
        <v>20</v>
      </c>
      <c r="O86">
        <f ca="1">MID(OFFSET(INDIRECT(K6),8,4),3+1,2) - MID(OFFSET(INDIRECT(K6),8,4),1,3-1) + 1</f>
        <v>20</v>
      </c>
    </row>
    <row r="87" spans="1:15">
      <c r="A87" t="s">
        <v>64</v>
      </c>
      <c r="C87">
        <v>16</v>
      </c>
      <c r="D87" t="s">
        <v>87</v>
      </c>
      <c r="E87" t="s">
        <v>75</v>
      </c>
      <c r="L87">
        <f ca="1">MID(OFFSET(INDIRECT(K6),11,0),3+1,2) - MID(OFFSET(INDIRECT(K6),11,0),1,3-1) + 1</f>
        <v>14</v>
      </c>
      <c r="M87">
        <f ca="1">MID(OFFSET(INDIRECT(K6),8,1),3+1,2) - MID(OFFSET(INDIRECT(K6),8,1),1,3-1) + 1</f>
        <v>14</v>
      </c>
      <c r="N87">
        <f ca="1">MID(OFFSET(INDIRECT(K6),13,3),3+1,2) - MID(OFFSET(INDIRECT(K6),13,3),1,3-1) + 1</f>
        <v>7</v>
      </c>
      <c r="O87">
        <f ca="1">MID(OFFSET(INDIRECT(K6),9,4),3+1,2) - MID(OFFSET(INDIRECT(K6),9,4),1,3-1) + 1</f>
        <v>19</v>
      </c>
    </row>
    <row r="88" spans="1:15">
      <c r="A88" t="s">
        <v>67</v>
      </c>
      <c r="C88">
        <v>17</v>
      </c>
      <c r="D88" t="s">
        <v>88</v>
      </c>
      <c r="L88">
        <f ca="1">100 - SUM(L83:L87)</f>
        <v>1</v>
      </c>
      <c r="M88">
        <f ca="1">100-SUM(M83:M87)</f>
        <v>1</v>
      </c>
      <c r="N88">
        <f ca="1">100-SUM(N83:N87)</f>
        <v>3</v>
      </c>
      <c r="O88">
        <f ca="1">100-SUM(O83:O87)</f>
        <v>1</v>
      </c>
    </row>
    <row r="89" spans="1:15">
      <c r="A89" t="s">
        <v>70</v>
      </c>
      <c r="C89">
        <v>18</v>
      </c>
      <c r="D89" t="s">
        <v>89</v>
      </c>
    </row>
    <row r="90" spans="1:15">
      <c r="C90">
        <v>19</v>
      </c>
      <c r="D90" t="s">
        <v>90</v>
      </c>
    </row>
    <row r="91" spans="1:15">
      <c r="C91">
        <v>20</v>
      </c>
      <c r="D91" t="s">
        <v>91</v>
      </c>
    </row>
    <row r="92" spans="1:15">
      <c r="A92">
        <v>99</v>
      </c>
      <c r="B92">
        <v>99</v>
      </c>
      <c r="C92" t="s">
        <v>76</v>
      </c>
      <c r="D92" t="s">
        <v>77</v>
      </c>
      <c r="E92">
        <v>99</v>
      </c>
    </row>
    <row r="93" spans="1:15">
      <c r="A93" t="s">
        <v>78</v>
      </c>
      <c r="B93" t="s">
        <v>54</v>
      </c>
    </row>
    <row r="94" spans="1:15">
      <c r="A94" t="s">
        <v>79</v>
      </c>
      <c r="B94" t="s">
        <v>54</v>
      </c>
    </row>
    <row r="95" spans="1:15">
      <c r="A95" t="s">
        <v>80</v>
      </c>
      <c r="B95">
        <v>1</v>
      </c>
      <c r="D95" t="s">
        <v>81</v>
      </c>
      <c r="E95">
        <v>14</v>
      </c>
    </row>
    <row r="96" spans="1:15">
      <c r="A96" t="s">
        <v>82</v>
      </c>
      <c r="B96">
        <v>3</v>
      </c>
      <c r="D96" t="s">
        <v>83</v>
      </c>
      <c r="E96">
        <v>36</v>
      </c>
    </row>
    <row r="97" spans="1:15">
      <c r="A97" t="s">
        <v>84</v>
      </c>
      <c r="B97">
        <v>10</v>
      </c>
      <c r="D97" t="s">
        <v>85</v>
      </c>
      <c r="E97">
        <v>1</v>
      </c>
    </row>
    <row r="98" spans="1:15">
      <c r="A98" t="s">
        <v>54</v>
      </c>
      <c r="B98" t="s">
        <v>54</v>
      </c>
      <c r="D98" t="s">
        <v>55</v>
      </c>
      <c r="E98" t="s">
        <v>54</v>
      </c>
      <c r="F98" t="str">
        <f>MID(B78,G79,G80-G79)</f>
        <v xml:space="preserve">#48-Jimmie Johnson-A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#48-Jimmie Johnson-A </v>
      </c>
    </row>
    <row r="101" spans="1:15">
      <c r="B101" t="s">
        <v>66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69</v>
      </c>
      <c r="C102">
        <v>12</v>
      </c>
      <c r="E102" t="s">
        <v>66</v>
      </c>
      <c r="L102">
        <f ca="1">MID(OFFSET(INDIRECT(K7),7,0),3+1,2) - MID(OFFSET(INDIRECT(K7),7,0),1,3-1) + 1</f>
        <v>20</v>
      </c>
      <c r="M102">
        <f ca="1">MID(OFFSET(INDIRECT(K7),4,1),3+1,2) - MID(OFFSET(INDIRECT(K7),4,1),1,3-1) + 1</f>
        <v>20</v>
      </c>
      <c r="N102">
        <f ca="1">MID(OFFSET(INDIRECT(K7),9,3),3+1,2) - MID(OFFSET(INDIRECT(K7),9,3),1,3-1) + 1</f>
        <v>25</v>
      </c>
      <c r="O102">
        <f ca="1">MID(OFFSET(INDIRECT(K7),5,4),3+1,2) - MID(OFFSET(INDIRECT(K7),5,4),1,3-1) + 1</f>
        <v>20</v>
      </c>
    </row>
    <row r="103" spans="1:15">
      <c r="B103" t="s">
        <v>72</v>
      </c>
      <c r="C103">
        <v>13</v>
      </c>
      <c r="E103" t="s">
        <v>69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f ca="1">MID(OFFSET(INDIRECT(K7),10,3),3+1,2) - MID(OFFSET(INDIRECT(K7),10,3),1,3-1) + 1</f>
        <v>20</v>
      </c>
      <c r="O103">
        <f ca="1">MID(OFFSET(INDIRECT(K7),6,4),3+1,2) - MID(OFFSET(INDIRECT(K7),6,4),1,3-1) + 1</f>
        <v>20</v>
      </c>
    </row>
    <row r="104" spans="1:15">
      <c r="A104" t="s">
        <v>66</v>
      </c>
      <c r="B104" t="s">
        <v>74</v>
      </c>
      <c r="C104">
        <v>14</v>
      </c>
      <c r="E104" t="s">
        <v>72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f ca="1">MID(OFFSET(INDIRECT(K7),11,3),3+1,2) - MID(OFFSET(INDIRECT(K7),11,3),1,3-1) + 1</f>
        <v>20</v>
      </c>
      <c r="O104">
        <f ca="1">MID(OFFSET(INDIRECT(K7),7,4),3+1,2) - MID(OFFSET(INDIRECT(K7),7,4),1,3-1) + 1</f>
        <v>20</v>
      </c>
    </row>
    <row r="105" spans="1:15">
      <c r="A105" t="s">
        <v>69</v>
      </c>
      <c r="B105" t="s">
        <v>75</v>
      </c>
      <c r="C105">
        <v>15</v>
      </c>
      <c r="E105" t="s">
        <v>74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20</v>
      </c>
      <c r="N105">
        <f ca="1">MID(OFFSET(INDIRECT(K7),12,3),3+1,2) - MID(OFFSET(INDIRECT(K7),12,3),1,3-1) + 1</f>
        <v>20</v>
      </c>
      <c r="O105">
        <f ca="1">MID(OFFSET(INDIRECT(K7),8,4),3+1,2) - MID(OFFSET(INDIRECT(K7),8,4),1,3-1) + 1</f>
        <v>20</v>
      </c>
    </row>
    <row r="106" spans="1:15">
      <c r="A106" t="s">
        <v>72</v>
      </c>
      <c r="C106">
        <v>16</v>
      </c>
      <c r="D106" t="s">
        <v>61</v>
      </c>
      <c r="E106" t="s">
        <v>75</v>
      </c>
      <c r="L106">
        <f ca="1">MID(OFFSET(INDIRECT(K7),11,0),3+1,2) - MID(OFFSET(INDIRECT(K7),11,0),1,3-1) + 1</f>
        <v>17</v>
      </c>
      <c r="M106">
        <f ca="1">MID(OFFSET(INDIRECT(K7),8,1),3+1,2) - MID(OFFSET(INDIRECT(K7),8,1),1,3-1) + 1</f>
        <v>19</v>
      </c>
      <c r="N106">
        <f ca="1">MID(OFFSET(INDIRECT(K7),13,3),3+1,2) - MID(OFFSET(INDIRECT(K7),13,3),1,3-1) + 1</f>
        <v>14</v>
      </c>
      <c r="O106">
        <f ca="1">MID(OFFSET(INDIRECT(K7),9,4),3+1,2) - MID(OFFSET(INDIRECT(K7),9,4),1,3-1) + 1</f>
        <v>19</v>
      </c>
    </row>
    <row r="107" spans="1:15">
      <c r="A107" t="s">
        <v>74</v>
      </c>
      <c r="C107">
        <v>17</v>
      </c>
      <c r="D107" t="s">
        <v>62</v>
      </c>
      <c r="L107">
        <f ca="1">100 - SUM(L102:L106)</f>
        <v>3</v>
      </c>
      <c r="M107">
        <f ca="1">100-SUM(M102:M106)</f>
        <v>1</v>
      </c>
      <c r="N107">
        <f ca="1">100-SUM(N102:N106)</f>
        <v>1</v>
      </c>
      <c r="O107">
        <f ca="1">100-SUM(O102:O106)</f>
        <v>1</v>
      </c>
    </row>
    <row r="108" spans="1:15">
      <c r="A108" t="s">
        <v>109</v>
      </c>
      <c r="C108">
        <v>18</v>
      </c>
      <c r="D108" t="s">
        <v>64</v>
      </c>
    </row>
    <row r="109" spans="1:15">
      <c r="C109">
        <v>19</v>
      </c>
      <c r="D109" t="s">
        <v>67</v>
      </c>
    </row>
    <row r="110" spans="1:15">
      <c r="C110">
        <v>20</v>
      </c>
      <c r="D110" t="s">
        <v>70</v>
      </c>
    </row>
    <row r="111" spans="1:15">
      <c r="A111" t="s">
        <v>77</v>
      </c>
      <c r="B111">
        <v>99</v>
      </c>
      <c r="C111" t="s">
        <v>76</v>
      </c>
      <c r="D111">
        <v>99</v>
      </c>
      <c r="E111">
        <v>99</v>
      </c>
    </row>
    <row r="112" spans="1:15">
      <c r="A112" t="s">
        <v>78</v>
      </c>
      <c r="B112" t="s">
        <v>54</v>
      </c>
    </row>
    <row r="113" spans="1:15">
      <c r="A113" t="s">
        <v>79</v>
      </c>
      <c r="B113" t="s">
        <v>54</v>
      </c>
    </row>
    <row r="114" spans="1:15">
      <c r="A114" t="s">
        <v>80</v>
      </c>
      <c r="B114">
        <v>1</v>
      </c>
      <c r="D114" t="s">
        <v>81</v>
      </c>
      <c r="E114">
        <v>21</v>
      </c>
    </row>
    <row r="115" spans="1:15">
      <c r="A115" t="s">
        <v>82</v>
      </c>
      <c r="B115">
        <v>2</v>
      </c>
      <c r="D115" t="s">
        <v>83</v>
      </c>
      <c r="E115">
        <v>36</v>
      </c>
    </row>
    <row r="116" spans="1:15">
      <c r="A116" t="s">
        <v>84</v>
      </c>
      <c r="B116">
        <v>14</v>
      </c>
      <c r="D116" t="s">
        <v>85</v>
      </c>
      <c r="E116">
        <v>2</v>
      </c>
    </row>
    <row r="117" spans="1:15">
      <c r="A117" t="s">
        <v>54</v>
      </c>
      <c r="B117" t="s">
        <v>54</v>
      </c>
      <c r="D117" t="s">
        <v>55</v>
      </c>
      <c r="E117" t="s">
        <v>56</v>
      </c>
      <c r="F117" t="str">
        <f>MID(B78,G80,G81-G80)</f>
        <v xml:space="preserve">#88-Dale Earnhardt Jr.-A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#88-Dale Earnhardt Jr.-A </v>
      </c>
    </row>
    <row r="120" spans="1:15">
      <c r="B120" t="s">
        <v>66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69</v>
      </c>
      <c r="C121">
        <v>12</v>
      </c>
      <c r="E121" t="s">
        <v>63</v>
      </c>
      <c r="L121">
        <f ca="1">MID(OFFSET(INDIRECT(K8),7,0),3+1,2) - MID(OFFSET(INDIRECT(K8),7,0),1,3-1) + 1</f>
        <v>20</v>
      </c>
      <c r="M121">
        <f ca="1">MID(OFFSET(INDIRECT(K8),4,1),3+1,2) - MID(OFFSET(INDIRECT(K8),4,1),1,3-1) + 1</f>
        <v>20</v>
      </c>
      <c r="N121">
        <f ca="1">MID(OFFSET(INDIRECT(K8),9,3),3+1,2) - MID(OFFSET(INDIRECT(K8),9,3),1,3-1) + 1</f>
        <v>25</v>
      </c>
      <c r="O121">
        <f ca="1">MID(OFFSET(INDIRECT(K8),5,4),3+1,2) - MID(OFFSET(INDIRECT(K8),5,4),1,3-1) + 1</f>
        <v>35</v>
      </c>
    </row>
    <row r="122" spans="1:15">
      <c r="B122" t="s">
        <v>72</v>
      </c>
      <c r="C122">
        <v>13</v>
      </c>
      <c r="E122" t="s">
        <v>65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f ca="1">MID(OFFSET(INDIRECT(K8),6,4),3+1,2) - MID(OFFSET(INDIRECT(K8),6,4),1,3-1) + 1</f>
        <v>20</v>
      </c>
    </row>
    <row r="123" spans="1:15">
      <c r="A123" t="s">
        <v>66</v>
      </c>
      <c r="B123" t="s">
        <v>74</v>
      </c>
      <c r="C123">
        <v>14</v>
      </c>
      <c r="E123" t="s">
        <v>68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f ca="1">MID(OFFSET(INDIRECT(K8),7,4),3+1,2) - MID(OFFSET(INDIRECT(K8),7,4),1,3-1) + 1</f>
        <v>20</v>
      </c>
    </row>
    <row r="124" spans="1:15">
      <c r="A124" t="s">
        <v>69</v>
      </c>
      <c r="B124" t="s">
        <v>75</v>
      </c>
      <c r="C124">
        <v>15</v>
      </c>
      <c r="E124" t="s">
        <v>71</v>
      </c>
      <c r="L124">
        <f ca="1">MID(OFFSET(INDIRECT(K8),10,0),3+1,2) - MID(OFFSET(INDIRECT(K8),10,0),1,3-1) + 1</f>
        <v>20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20</v>
      </c>
      <c r="O124">
        <f ca="1">MID(OFFSET(INDIRECT(K8),8,4),3+1,2) - MID(OFFSET(INDIRECT(K8),8,4),1,3-1) + 1</f>
        <v>20</v>
      </c>
    </row>
    <row r="125" spans="1:15">
      <c r="A125" t="s">
        <v>72</v>
      </c>
      <c r="C125">
        <v>16</v>
      </c>
      <c r="D125" t="s">
        <v>61</v>
      </c>
      <c r="E125" t="s">
        <v>73</v>
      </c>
      <c r="L125">
        <f ca="1">MID(OFFSET(INDIRECT(K8),11,0),3+1,2) - MID(OFFSET(INDIRECT(K8),11,0),1,3-1) + 1</f>
        <v>19</v>
      </c>
      <c r="M125">
        <f ca="1">MID(OFFSET(INDIRECT(K8),8,1),3+1,2) - MID(OFFSET(INDIRECT(K8),8,1),1,3-1) + 1</f>
        <v>19</v>
      </c>
      <c r="N125">
        <f ca="1">MID(OFFSET(INDIRECT(K8),13,3),3+1,2) - MID(OFFSET(INDIRECT(K8),13,3),1,3-1) + 1</f>
        <v>12</v>
      </c>
      <c r="O125">
        <f ca="1">MID(OFFSET(INDIRECT(K8),9,4),3+1,2) - MID(OFFSET(INDIRECT(K8),9,4),1,3-1) + 1</f>
        <v>2</v>
      </c>
    </row>
    <row r="126" spans="1:15">
      <c r="A126" t="s">
        <v>74</v>
      </c>
      <c r="C126">
        <v>17</v>
      </c>
      <c r="D126" t="s">
        <v>62</v>
      </c>
      <c r="L126">
        <f ca="1">100 - SUM(L121:L125)</f>
        <v>1</v>
      </c>
      <c r="M126">
        <f ca="1">100-SUM(M121:M125)</f>
        <v>1</v>
      </c>
      <c r="N126">
        <f ca="1">100-SUM(N121:N125)</f>
        <v>3</v>
      </c>
      <c r="O126">
        <f ca="1">100-SUM(O121:O125)</f>
        <v>3</v>
      </c>
    </row>
    <row r="127" spans="1:15">
      <c r="A127" t="s">
        <v>75</v>
      </c>
      <c r="C127">
        <v>18</v>
      </c>
      <c r="D127" t="s">
        <v>64</v>
      </c>
    </row>
    <row r="128" spans="1:15">
      <c r="C128">
        <v>19</v>
      </c>
      <c r="D128" t="s">
        <v>67</v>
      </c>
    </row>
    <row r="129" spans="1:15">
      <c r="C129">
        <v>20</v>
      </c>
      <c r="D129" t="s">
        <v>110</v>
      </c>
    </row>
    <row r="130" spans="1:15">
      <c r="A130">
        <v>99</v>
      </c>
      <c r="B130">
        <v>99</v>
      </c>
      <c r="C130" t="s">
        <v>76</v>
      </c>
      <c r="D130" t="s">
        <v>77</v>
      </c>
      <c r="E130" t="s">
        <v>77</v>
      </c>
    </row>
    <row r="131" spans="1:15">
      <c r="A131" t="s">
        <v>78</v>
      </c>
      <c r="B131" t="s">
        <v>86</v>
      </c>
    </row>
    <row r="132" spans="1:15">
      <c r="A132" t="s">
        <v>79</v>
      </c>
      <c r="B132" t="s">
        <v>54</v>
      </c>
    </row>
    <row r="133" spans="1:15">
      <c r="A133" t="s">
        <v>80</v>
      </c>
      <c r="B133">
        <v>1</v>
      </c>
      <c r="D133" t="s">
        <v>81</v>
      </c>
      <c r="E133">
        <v>12</v>
      </c>
    </row>
    <row r="134" spans="1:15">
      <c r="A134" t="s">
        <v>82</v>
      </c>
      <c r="B134">
        <v>0</v>
      </c>
      <c r="D134" t="s">
        <v>83</v>
      </c>
      <c r="E134">
        <v>36</v>
      </c>
    </row>
    <row r="135" spans="1:15">
      <c r="A135" t="s">
        <v>84</v>
      </c>
      <c r="B135">
        <v>4</v>
      </c>
      <c r="D135" t="s">
        <v>85</v>
      </c>
      <c r="E135">
        <v>2</v>
      </c>
    </row>
    <row r="136" spans="1:15">
      <c r="A136" t="s">
        <v>54</v>
      </c>
      <c r="B136" t="s">
        <v>54</v>
      </c>
      <c r="D136" t="s">
        <v>54</v>
      </c>
      <c r="E136" t="s">
        <v>54</v>
      </c>
      <c r="F136" t="str">
        <f>MID(B78,G81,LEN(TRIM(A78))+1 -G81)</f>
        <v>#24-Jeff Gordon-A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#24-Jeff Gordon-A</v>
      </c>
    </row>
    <row r="139" spans="1:15">
      <c r="B139" t="s">
        <v>66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69</v>
      </c>
      <c r="C140">
        <v>12</v>
      </c>
      <c r="E140" t="s">
        <v>66</v>
      </c>
      <c r="L140">
        <f ca="1">MID(OFFSET(INDIRECT(K9),7,0),3+1,2) - MID(OFFSET(INDIRECT(K9),7,0),1,3-1) + 1</f>
        <v>20</v>
      </c>
      <c r="M140">
        <f ca="1">MID(OFFSET(INDIRECT(K9),4,1),3+1,2) - MID(OFFSET(INDIRECT(K9),4,1),1,3-1) + 1</f>
        <v>20</v>
      </c>
      <c r="N140">
        <f ca="1">MID(OFFSET(INDIRECT(K9),9,3),3+1,2) - MID(OFFSET(INDIRECT(K9),9,3),1,3-1) + 1</f>
        <v>20</v>
      </c>
      <c r="O140">
        <f ca="1">MID(OFFSET(INDIRECT(K9),5,4),3+1,2) - MID(OFFSET(INDIRECT(K9),5,4),1,3-1) + 1</f>
        <v>20</v>
      </c>
    </row>
    <row r="141" spans="1:15">
      <c r="B141" t="s">
        <v>72</v>
      </c>
      <c r="C141">
        <v>13</v>
      </c>
      <c r="E141" t="s">
        <v>69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f ca="1">MID(OFFSET(INDIRECT(K9),10,3),3+1,2) - MID(OFFSET(INDIRECT(K9),10,3),1,3-1) + 1</f>
        <v>20</v>
      </c>
      <c r="O141">
        <f ca="1">MID(OFFSET(INDIRECT(K9),6,4),3+1,2) - MID(OFFSET(INDIRECT(K9),6,4),1,3-1) + 1</f>
        <v>20</v>
      </c>
    </row>
    <row r="142" spans="1:15">
      <c r="A142" t="s">
        <v>66</v>
      </c>
      <c r="B142" t="s">
        <v>74</v>
      </c>
      <c r="C142">
        <v>14</v>
      </c>
      <c r="E142" t="s">
        <v>72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f ca="1">MID(OFFSET(INDIRECT(K9),11,3),3+1,2) - MID(OFFSET(INDIRECT(K9),11,3),1,3-1) + 1</f>
        <v>20</v>
      </c>
      <c r="O142">
        <f ca="1">MID(OFFSET(INDIRECT(K9),7,4),3+1,2) - MID(OFFSET(INDIRECT(K9),7,4),1,3-1) + 1</f>
        <v>20</v>
      </c>
    </row>
    <row r="143" spans="1:15">
      <c r="A143" t="s">
        <v>69</v>
      </c>
      <c r="B143" t="s">
        <v>92</v>
      </c>
      <c r="C143">
        <v>15</v>
      </c>
      <c r="E143" t="s">
        <v>74</v>
      </c>
      <c r="L143">
        <f ca="1">MID(OFFSET(INDIRECT(K9),10,0),3+1,2) - MID(OFFSET(INDIRECT(K9),10,0),1,3-1) + 1</f>
        <v>20</v>
      </c>
      <c r="M143">
        <f ca="1">MID(OFFSET(INDIRECT(K9),7,1),3+1,2) - MID(OFFSET(INDIRECT(K9),7,1),1,3-1) + 1</f>
        <v>20</v>
      </c>
      <c r="N143">
        <f ca="1">MID(OFFSET(INDIRECT(K9),12,3),3+1,2) - MID(OFFSET(INDIRECT(K9),12,3),1,3-1) + 1</f>
        <v>20</v>
      </c>
      <c r="O143">
        <f ca="1">MID(OFFSET(INDIRECT(K9),8,4),3+1,2) - MID(OFFSET(INDIRECT(K9),8,4),1,3-1) + 1</f>
        <v>20</v>
      </c>
    </row>
    <row r="144" spans="1:15">
      <c r="A144" t="s">
        <v>72</v>
      </c>
      <c r="C144">
        <v>16</v>
      </c>
      <c r="D144" t="s">
        <v>66</v>
      </c>
      <c r="E144" t="s">
        <v>75</v>
      </c>
      <c r="L144">
        <f ca="1">MID(OFFSET(INDIRECT(K9),11,0),3+1,2) - MID(OFFSET(INDIRECT(K9),11,0),1,3-1) + 1</f>
        <v>17</v>
      </c>
      <c r="M144">
        <f ca="1">MID(OFFSET(INDIRECT(K9),8,1),3+1,2) - MID(OFFSET(INDIRECT(K9),8,1),1,3-1) + 1</f>
        <v>18</v>
      </c>
      <c r="N144">
        <f ca="1">MID(OFFSET(INDIRECT(K9),13,3),3+1,2) - MID(OFFSET(INDIRECT(K9),13,3),1,3-1) + 1</f>
        <v>19</v>
      </c>
      <c r="O144">
        <f ca="1">MID(OFFSET(INDIRECT(K9),9,4),3+1,2) - MID(OFFSET(INDIRECT(K9),9,4),1,3-1) + 1</f>
        <v>19</v>
      </c>
    </row>
    <row r="145" spans="1:15">
      <c r="A145" t="s">
        <v>74</v>
      </c>
      <c r="C145">
        <v>17</v>
      </c>
      <c r="D145" t="s">
        <v>69</v>
      </c>
      <c r="L145">
        <f ca="1">100 - SUM(L140:L144)</f>
        <v>3</v>
      </c>
      <c r="M145">
        <f ca="1">100-SUM(M140:M144)</f>
        <v>2</v>
      </c>
      <c r="N145">
        <f ca="1">100-SUM(N140:N144)</f>
        <v>1</v>
      </c>
      <c r="O145">
        <f ca="1">100-SUM(O140:O144)</f>
        <v>1</v>
      </c>
    </row>
    <row r="146" spans="1:15">
      <c r="A146" t="s">
        <v>109</v>
      </c>
      <c r="C146">
        <v>18</v>
      </c>
      <c r="D146" t="s">
        <v>72</v>
      </c>
    </row>
    <row r="147" spans="1:15">
      <c r="C147">
        <v>19</v>
      </c>
      <c r="D147" t="s">
        <v>74</v>
      </c>
    </row>
    <row r="148" spans="1:15">
      <c r="C148">
        <v>20</v>
      </c>
      <c r="D148" t="s">
        <v>75</v>
      </c>
    </row>
    <row r="149" spans="1:15">
      <c r="A149" t="s">
        <v>77</v>
      </c>
      <c r="B149" t="s">
        <v>93</v>
      </c>
      <c r="C149" t="s">
        <v>76</v>
      </c>
      <c r="D149">
        <v>99</v>
      </c>
      <c r="E149">
        <v>99</v>
      </c>
    </row>
    <row r="150" spans="1:15">
      <c r="A150" t="s">
        <v>78</v>
      </c>
      <c r="B150" t="s">
        <v>54</v>
      </c>
    </row>
    <row r="151" spans="1:15">
      <c r="A151" t="s">
        <v>79</v>
      </c>
      <c r="B151" t="s">
        <v>55</v>
      </c>
    </row>
    <row r="152" spans="1:15">
      <c r="A152" t="s">
        <v>80</v>
      </c>
      <c r="B152">
        <v>1</v>
      </c>
      <c r="D152" t="s">
        <v>81</v>
      </c>
      <c r="E152">
        <v>18</v>
      </c>
    </row>
    <row r="153" spans="1:15">
      <c r="A153" t="s">
        <v>82</v>
      </c>
      <c r="B153">
        <v>3</v>
      </c>
      <c r="D153" t="s">
        <v>83</v>
      </c>
      <c r="E153">
        <v>36</v>
      </c>
    </row>
    <row r="154" spans="1:15">
      <c r="A154" t="s">
        <v>84</v>
      </c>
      <c r="B154">
        <v>13</v>
      </c>
      <c r="D154" t="s">
        <v>85</v>
      </c>
      <c r="E154">
        <v>3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topLeftCell="D1" workbookViewId="0">
      <pane xSplit="14840" topLeftCell="L1"/>
      <selection activeCell="O18" sqref="O18"/>
      <selection pane="topRight" activeCell="M1" sqref="M1"/>
    </sheetView>
  </sheetViews>
  <sheetFormatPr baseColWidth="10" defaultRowHeight="13"/>
  <cols>
    <col min="6" max="6" width="18.5703125" customWidth="1"/>
    <col min="7" max="11" width="10.7109375" hidden="1" customWidth="1"/>
    <col min="12" max="12" width="19" bestFit="1" customWidth="1"/>
    <col min="25" max="26" width="14.140625" bestFit="1" customWidth="1"/>
    <col min="27" max="27" width="13.7109375" bestFit="1" customWidth="1"/>
    <col min="28" max="28" width="14.140625" bestFit="1" customWidth="1"/>
  </cols>
  <sheetData>
    <row r="1" spans="1:28">
      <c r="A1" s="4" t="s">
        <v>36</v>
      </c>
      <c r="B1" s="4" t="str">
        <f>TRIM(A1)</f>
        <v>#11-Denny Hamlin-A #39-Ryan Newman-A #22-Kurt Busch-A #18-Kyle Busch-A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55</v>
      </c>
      <c r="B2" t="s">
        <v>54</v>
      </c>
      <c r="D2" t="s">
        <v>54</v>
      </c>
      <c r="E2" t="s">
        <v>37</v>
      </c>
      <c r="F2" s="6" t="str">
        <f>MID($B$1,1,G3-G2-1)</f>
        <v>#11-Denny Hamlin-A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#11-Denny Hamlin-A</v>
      </c>
      <c r="M2" t="str">
        <f ca="1">OFFSET(INDIRECT(K2),1,0)</f>
        <v>B</v>
      </c>
      <c r="N2" t="str">
        <f ca="1">OFFSET(INDIRECT(K2),1,1)</f>
        <v>A</v>
      </c>
      <c r="O2" t="str">
        <f ca="1">OFFSET(INDIRECT(K2),1,3)</f>
        <v>A</v>
      </c>
      <c r="P2" t="str">
        <f ca="1">OFFSET(INDIRECT(K2),1,4)</f>
        <v>E</v>
      </c>
      <c r="Q2" t="str">
        <f ca="1">OFFSET(INDIRECT(K2),15,1)</f>
        <v>B</v>
      </c>
      <c r="R2" t="str">
        <f ca="1">OFFSET(INDIRECT(K2),16,1)</f>
        <v>A</v>
      </c>
      <c r="S2">
        <f ca="1">OFFSET(INDIRECT(K2),17,1)</f>
        <v>0</v>
      </c>
      <c r="T2">
        <f ca="1">OFFSET(INDIRECT(K2),18,1)</f>
        <v>1</v>
      </c>
      <c r="U2">
        <f ca="1">OFFSET(INDIRECT(K2),19,1)</f>
        <v>5</v>
      </c>
      <c r="V2">
        <f ca="1">OFFSET(INDIRECT(K2),17,4)</f>
        <v>14</v>
      </c>
      <c r="W2">
        <f ca="1">OFFSET(INDIRECT(K2),18,4)</f>
        <v>36</v>
      </c>
      <c r="X2">
        <f ca="1">OFFSET(INDIRECT(K2),19,4)</f>
        <v>2</v>
      </c>
      <c r="Y2" t="str">
        <f ca="1">CONCATENATE(L13," ",L14," ",L15," ",L16," ",L17," ",L18)</f>
        <v>25 20 20 20 13 2</v>
      </c>
      <c r="Z2" t="str">
        <f ca="1">CONCATENATE(M13," ",M14," ",M15," ",M16," ",M17," ",M18)</f>
        <v>20 20 20 20 19 1</v>
      </c>
      <c r="AA2" t="str">
        <f t="shared" ref="AA2:AB2" ca="1" si="0">CONCATENATE(N13," ",N14," ",N15," ",N16," ",N17," ",N18)</f>
        <v>20 20 20 20 19 1</v>
      </c>
      <c r="AB2" t="str">
        <f t="shared" ca="1" si="0"/>
        <v>40 20 20 17 0 3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20</v>
      </c>
      <c r="J3">
        <v>1</v>
      </c>
      <c r="K3" t="str">
        <f>CONCATENATE(T($I$2),"$",$J$2+J3*19)</f>
        <v>$A$20</v>
      </c>
      <c r="L3" s="6" t="str">
        <f ca="1">OFFSET(INDIRECT(K3),1,5)</f>
        <v>#39-Ryan Newman-A</v>
      </c>
      <c r="M3" t="str">
        <f ca="1">OFFSET(INDIRECT(K3),1,0)</f>
        <v>A</v>
      </c>
      <c r="N3" t="str">
        <f t="shared" ref="N3:N9" ca="1" si="1">OFFSET(INDIRECT(K3),1,1)</f>
        <v>A</v>
      </c>
      <c r="O3" t="str">
        <f t="shared" ref="O3:O9" ca="1" si="2">OFFSET(INDIRECT(K3),1,3)</f>
        <v>E</v>
      </c>
      <c r="P3" t="str">
        <f t="shared" ref="P3:P9" ca="1" si="3">OFFSET(INDIRECT(K3),1,4)</f>
        <v>B</v>
      </c>
      <c r="Q3" t="str">
        <f t="shared" ref="Q3:Q9" ca="1" si="4">OFFSET(INDIRECT(K3),15,1)</f>
        <v>A</v>
      </c>
      <c r="R3" t="str">
        <f t="shared" ref="R3:R9" ca="1" si="5">OFFSET(INDIRECT(K3),16,1)</f>
        <v>A</v>
      </c>
      <c r="S3">
        <f t="shared" ref="S3:S9" ca="1" si="6">OFFSET(INDIRECT(K3),17,1)</f>
        <v>3</v>
      </c>
      <c r="T3">
        <f t="shared" ref="T3:T9" ca="1" si="7">OFFSET(INDIRECT(K3),18,1)</f>
        <v>1</v>
      </c>
      <c r="U3">
        <f t="shared" ref="U3:U9" ca="1" si="8">OFFSET(INDIRECT(K3),19,1)</f>
        <v>9</v>
      </c>
      <c r="V3">
        <f t="shared" ref="V3:V9" ca="1" si="9">OFFSET(INDIRECT(K3),17,4)</f>
        <v>17</v>
      </c>
      <c r="W3">
        <f t="shared" ref="W3:W9" ca="1" si="10">OFFSET(INDIRECT(K3),18,4)</f>
        <v>36</v>
      </c>
      <c r="X3">
        <f t="shared" ref="X3:X9" ca="1" si="11">OFFSET(INDIRECT(K3),19,4)</f>
        <v>0</v>
      </c>
      <c r="Y3" t="str">
        <f ca="1">CONCATENATE(L25," ",L26," ",L27," ",L28," ",L29," ",L30)</f>
        <v>20 20 20 20 19 1</v>
      </c>
      <c r="Z3" t="str">
        <f ca="1">CONCATENATE(M25," ",M26," ",M27," ",M28," ",M29," ",M30)</f>
        <v>20 20 20 20 19 1</v>
      </c>
      <c r="AA3" t="str">
        <f t="shared" ref="AA3:AB3" ca="1" si="12">CONCATENATE(N25," ",N26," ",N27," ",N28," ",N29," ",N30)</f>
        <v>40 20 20 18 0 2</v>
      </c>
      <c r="AB3" t="str">
        <f t="shared" ca="1" si="12"/>
        <v>25 20 20 20 13 2</v>
      </c>
    </row>
    <row r="4" spans="1:28">
      <c r="C4">
        <v>10</v>
      </c>
      <c r="G4">
        <f>FIND("#",$B$1,G3+1)</f>
        <v>38</v>
      </c>
      <c r="J4">
        <v>2</v>
      </c>
      <c r="K4" t="str">
        <f>CONCATENATE(T($I$2),"$",$J$2+J4*19)</f>
        <v>$A$39</v>
      </c>
      <c r="L4" s="6" t="str">
        <f ca="1">OFFSET(INDIRECT(K4),1,5)</f>
        <v>#22-Kurt Busch-A</v>
      </c>
      <c r="M4" t="str">
        <f ca="1">OFFSET(INDIRECT(K4),1,0)</f>
        <v>A</v>
      </c>
      <c r="N4" t="str">
        <f t="shared" ca="1" si="1"/>
        <v>A</v>
      </c>
      <c r="O4" t="str">
        <f t="shared" ca="1" si="2"/>
        <v>B</v>
      </c>
      <c r="P4" t="str">
        <f t="shared" ca="1" si="3"/>
        <v>B</v>
      </c>
      <c r="Q4" t="str">
        <f t="shared" ca="1" si="4"/>
        <v>A</v>
      </c>
      <c r="R4" t="str">
        <f t="shared" ca="1" si="5"/>
        <v>B</v>
      </c>
      <c r="S4">
        <f t="shared" ca="1" si="6"/>
        <v>3</v>
      </c>
      <c r="T4">
        <f t="shared" ca="1" si="7"/>
        <v>2</v>
      </c>
      <c r="U4">
        <f t="shared" ca="1" si="8"/>
        <v>8</v>
      </c>
      <c r="V4">
        <f t="shared" ca="1" si="9"/>
        <v>16</v>
      </c>
      <c r="W4">
        <f t="shared" ca="1" si="10"/>
        <v>36</v>
      </c>
      <c r="X4">
        <f t="shared" ca="1" si="11"/>
        <v>3</v>
      </c>
      <c r="Y4" t="str">
        <f ca="1">CONCATENATE(L44," ",L45," ",L46," ",L47," ",L48," ",L49)</f>
        <v>20 20 20 20 18 2</v>
      </c>
      <c r="Z4" t="str">
        <f t="shared" ref="Z4:AB4" ca="1" si="13">CONCATENATE(M44," ",M45," ",M46," ",M47," ",M48," ",M49)</f>
        <v>20 20 20 20 19 1</v>
      </c>
      <c r="AA4" t="str">
        <f t="shared" ca="1" si="13"/>
        <v>25 20 20 20 12 3</v>
      </c>
      <c r="AB4" t="str">
        <f t="shared" ca="1" si="13"/>
        <v>25 20 20 20 12 3</v>
      </c>
    </row>
    <row r="5" spans="1:28">
      <c r="B5" t="s">
        <v>66</v>
      </c>
      <c r="C5">
        <v>11</v>
      </c>
      <c r="G5">
        <f>FIND("#",$B$1,G4+1)</f>
        <v>55</v>
      </c>
      <c r="J5">
        <v>3</v>
      </c>
      <c r="K5" t="str">
        <f>CONCATENATE(T($I$2),"$",$J$2+J5*19)</f>
        <v>$A$58</v>
      </c>
      <c r="L5" s="6" t="str">
        <f ca="1">OFFSET(INDIRECT(K5),1,5)</f>
        <v>#18-Kyle Busch-A</v>
      </c>
      <c r="M5" t="str">
        <f ca="1">OFFSET(INDIRECT(K5),1,0)</f>
        <v>A</v>
      </c>
      <c r="N5" t="str">
        <f t="shared" ca="1" si="1"/>
        <v>A</v>
      </c>
      <c r="O5" t="str">
        <f t="shared" ca="1" si="2"/>
        <v>C</v>
      </c>
      <c r="P5" t="str">
        <f t="shared" ca="1" si="3"/>
        <v>A</v>
      </c>
      <c r="Q5" t="str">
        <f t="shared" ca="1" si="4"/>
        <v>B</v>
      </c>
      <c r="R5" t="str">
        <f t="shared" ca="1" si="5"/>
        <v>C</v>
      </c>
      <c r="S5">
        <f t="shared" ca="1" si="6"/>
        <v>2</v>
      </c>
      <c r="T5">
        <f t="shared" ca="1" si="7"/>
        <v>4</v>
      </c>
      <c r="U5">
        <f t="shared" ca="1" si="8"/>
        <v>14</v>
      </c>
      <c r="V5">
        <f t="shared" ca="1" si="9"/>
        <v>18</v>
      </c>
      <c r="W5">
        <f t="shared" ca="1" si="10"/>
        <v>35</v>
      </c>
      <c r="X5">
        <f t="shared" ca="1" si="11"/>
        <v>4</v>
      </c>
      <c r="Y5" t="str">
        <f ca="1">CONCATENATE(L63," ",L64," ",L65," ",L66," ",L67," ",L68," ",L69)</f>
        <v xml:space="preserve">20 20 20 20 17 3 </v>
      </c>
      <c r="Z5" t="str">
        <f t="shared" ref="Z5:AB5" ca="1" si="14">CONCATENATE(M63," ",M64," ",M65," ",M66," ",M67," ",M68," ",M69)</f>
        <v xml:space="preserve">20 20 20 20 19 1 </v>
      </c>
      <c r="AA5" t="str">
        <f t="shared" ca="1" si="14"/>
        <v xml:space="preserve">30 20 20 20 7 3 </v>
      </c>
      <c r="AB5" t="str">
        <f t="shared" ca="1" si="14"/>
        <v xml:space="preserve">20 20 20 20 19 1 </v>
      </c>
    </row>
    <row r="6" spans="1:28">
      <c r="B6" t="s">
        <v>69</v>
      </c>
      <c r="C6">
        <v>12</v>
      </c>
      <c r="E6" t="s">
        <v>38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#33-Clint Bowyer-B </v>
      </c>
      <c r="M6" t="str">
        <f t="shared" ref="M6:M9" ca="1" si="15">OFFSET(INDIRECT(K6),1,0)</f>
        <v>B</v>
      </c>
      <c r="N6" t="str">
        <f t="shared" ca="1" si="1"/>
        <v>C</v>
      </c>
      <c r="O6" t="str">
        <f t="shared" ca="1" si="2"/>
        <v>A</v>
      </c>
      <c r="P6" t="str">
        <f t="shared" ca="1" si="3"/>
        <v>A</v>
      </c>
      <c r="Q6" t="str">
        <f t="shared" ca="1" si="4"/>
        <v>B</v>
      </c>
      <c r="R6" t="str">
        <f t="shared" ca="1" si="5"/>
        <v>D</v>
      </c>
      <c r="S6">
        <f t="shared" ca="1" si="6"/>
        <v>0</v>
      </c>
      <c r="T6">
        <f t="shared" ca="1" si="7"/>
        <v>1</v>
      </c>
      <c r="U6">
        <f t="shared" ca="1" si="8"/>
        <v>4</v>
      </c>
      <c r="V6">
        <f t="shared" ca="1" si="9"/>
        <v>16</v>
      </c>
      <c r="W6">
        <f t="shared" ca="1" si="10"/>
        <v>36</v>
      </c>
      <c r="X6">
        <f t="shared" ca="1" si="11"/>
        <v>6</v>
      </c>
      <c r="Y6" t="str">
        <f ca="1">CONCATENATE(L83," ",L84," ",L85," ",L86," ",L87," ",L88)</f>
        <v>25 20 20 20 11 4</v>
      </c>
      <c r="Z6" t="str">
        <f t="shared" ref="Z6:AB6" ca="1" si="16">CONCATENATE(M83," ",M84," ",M85," ",M86," ",M87," ",M88)</f>
        <v>30 20 20 20 8 2</v>
      </c>
      <c r="AA6" t="str">
        <f t="shared" ca="1" si="16"/>
        <v>20 20 20 20 17 3</v>
      </c>
      <c r="AB6" t="str">
        <f t="shared" ca="1" si="16"/>
        <v>20 20 20 20 19 1</v>
      </c>
    </row>
    <row r="7" spans="1:28">
      <c r="B7" t="s">
        <v>72</v>
      </c>
      <c r="C7">
        <v>13</v>
      </c>
      <c r="E7" t="s">
        <v>72</v>
      </c>
      <c r="J7">
        <v>1</v>
      </c>
      <c r="K7" t="str">
        <f>CONCATENATE(T($I$6),"$",$J$6+J7*19)</f>
        <v>$A$97</v>
      </c>
      <c r="L7" s="6" t="str">
        <f t="shared" ref="L7:L9" ca="1" si="17">OFFSET(INDIRECT(K7),1,5)</f>
        <v xml:space="preserve">#4-Kasey Kahne-B </v>
      </c>
      <c r="M7" t="str">
        <f t="shared" ca="1" si="15"/>
        <v>A</v>
      </c>
      <c r="N7" t="str">
        <f t="shared" ca="1" si="1"/>
        <v>C</v>
      </c>
      <c r="O7" t="str">
        <f t="shared" ca="1" si="2"/>
        <v>B</v>
      </c>
      <c r="P7" t="str">
        <f t="shared" ca="1" si="3"/>
        <v>C</v>
      </c>
      <c r="Q7" t="str">
        <f t="shared" ca="1" si="4"/>
        <v>A</v>
      </c>
      <c r="R7" t="str">
        <f t="shared" ca="1" si="5"/>
        <v>C</v>
      </c>
      <c r="S7">
        <f t="shared" ca="1" si="6"/>
        <v>2</v>
      </c>
      <c r="T7">
        <f t="shared" ca="1" si="7"/>
        <v>1</v>
      </c>
      <c r="U7">
        <f t="shared" ca="1" si="8"/>
        <v>8</v>
      </c>
      <c r="V7">
        <f t="shared" ca="1" si="9"/>
        <v>15</v>
      </c>
      <c r="W7">
        <f t="shared" ca="1" si="10"/>
        <v>36</v>
      </c>
      <c r="X7">
        <f t="shared" ca="1" si="11"/>
        <v>4</v>
      </c>
      <c r="Y7" t="str">
        <f ca="1">CONCATENATE(L102," ",L103," ",L104," ",L105," ",L106," ",L107)</f>
        <v>20 20 20 20 17 3</v>
      </c>
      <c r="Z7" t="str">
        <f t="shared" ref="Z7:AB7" ca="1" si="18">CONCATENATE(M102," ",M103," ",M104," ",M105," ",M106," ",M107)</f>
        <v>30 20 20 20 7 3</v>
      </c>
      <c r="AA7" t="str">
        <f t="shared" ca="1" si="18"/>
        <v>25 20 20 20 14 1</v>
      </c>
      <c r="AB7" t="str">
        <f t="shared" ca="1" si="18"/>
        <v>30 20 20 20 8 2</v>
      </c>
    </row>
    <row r="8" spans="1:28">
      <c r="A8" t="s">
        <v>61</v>
      </c>
      <c r="B8" t="s">
        <v>74</v>
      </c>
      <c r="C8">
        <v>14</v>
      </c>
      <c r="E8" t="s">
        <v>74</v>
      </c>
      <c r="J8">
        <v>2</v>
      </c>
      <c r="K8" t="str">
        <f>CONCATENATE(T($I$6),"$",$J$6+J8*19)</f>
        <v>$A$116</v>
      </c>
      <c r="L8" s="6" t="str">
        <f t="shared" ca="1" si="17"/>
        <v xml:space="preserve">#43-A J Allmendinger-B </v>
      </c>
      <c r="M8" t="str">
        <f t="shared" ca="1" si="15"/>
        <v>B</v>
      </c>
      <c r="N8" t="str">
        <f t="shared" ca="1" si="1"/>
        <v>B</v>
      </c>
      <c r="O8" t="str">
        <f t="shared" ca="1" si="2"/>
        <v>A</v>
      </c>
      <c r="P8" t="str">
        <f t="shared" ca="1" si="3"/>
        <v>B</v>
      </c>
      <c r="Q8" t="str">
        <f t="shared" ca="1" si="4"/>
        <v>A</v>
      </c>
      <c r="R8" t="str">
        <f t="shared" ca="1" si="5"/>
        <v>A</v>
      </c>
      <c r="S8">
        <f t="shared" ca="1" si="6"/>
        <v>0</v>
      </c>
      <c r="T8">
        <f t="shared" ca="1" si="7"/>
        <v>0</v>
      </c>
      <c r="U8">
        <f t="shared" ca="1" si="8"/>
        <v>1</v>
      </c>
      <c r="V8">
        <f t="shared" ca="1" si="9"/>
        <v>10</v>
      </c>
      <c r="W8">
        <f t="shared" ca="1" si="10"/>
        <v>36</v>
      </c>
      <c r="X8">
        <f t="shared" ca="1" si="11"/>
        <v>1</v>
      </c>
      <c r="Y8" t="str">
        <f ca="1">CONCATENATE(L140," ",L141," ",L142," ",L143," ",L144," ",L145)</f>
        <v>25 20 20 20 13 2</v>
      </c>
      <c r="Z8" t="str">
        <f t="shared" ref="Z8:AB8" ca="1" si="19">CONCATENATE(M140," ",M141," ",M142," ",M143," ",M144," ",M145)</f>
        <v>25 20 20 20 14 1</v>
      </c>
      <c r="AA8" t="str">
        <f t="shared" ca="1" si="19"/>
        <v>25 20 20 20 12 3</v>
      </c>
      <c r="AB8" t="str">
        <f t="shared" ca="1" si="19"/>
        <v>30 20 20 20 8 2</v>
      </c>
    </row>
    <row r="9" spans="1:28">
      <c r="A9" t="s">
        <v>62</v>
      </c>
      <c r="B9" t="s">
        <v>75</v>
      </c>
      <c r="C9">
        <v>15</v>
      </c>
      <c r="E9" t="s">
        <v>109</v>
      </c>
      <c r="J9">
        <v>3</v>
      </c>
      <c r="K9" t="str">
        <f>CONCATENATE(T($I$6),"$",$J$6+J9*19)</f>
        <v>$A$135</v>
      </c>
      <c r="L9" s="6" t="str">
        <f t="shared" ca="1" si="17"/>
        <v>#16-Greg Biffle-B</v>
      </c>
      <c r="M9" t="str">
        <f t="shared" ca="1" si="15"/>
        <v>B</v>
      </c>
      <c r="N9" t="str">
        <f t="shared" ca="1" si="1"/>
        <v>B</v>
      </c>
      <c r="O9" t="str">
        <f t="shared" ca="1" si="2"/>
        <v>B</v>
      </c>
      <c r="P9" t="str">
        <f t="shared" ca="1" si="3"/>
        <v>C</v>
      </c>
      <c r="Q9" t="str">
        <f t="shared" ca="1" si="4"/>
        <v>B</v>
      </c>
      <c r="R9" t="str">
        <f t="shared" ca="1" si="5"/>
        <v>A</v>
      </c>
      <c r="S9">
        <f t="shared" ca="1" si="6"/>
        <v>3</v>
      </c>
      <c r="T9">
        <f t="shared" ca="1" si="7"/>
        <v>0</v>
      </c>
      <c r="U9">
        <f t="shared" ca="1" si="8"/>
        <v>3</v>
      </c>
      <c r="V9">
        <f t="shared" ca="1" si="9"/>
        <v>10</v>
      </c>
      <c r="W9">
        <f t="shared" ca="1" si="10"/>
        <v>36</v>
      </c>
      <c r="X9">
        <f t="shared" ca="1" si="11"/>
        <v>2</v>
      </c>
      <c r="Y9" t="str">
        <f ca="1">CONCATENATE(L140," ",L141," ",L142," ",L143," ",L144," ",L145)</f>
        <v>25 20 20 20 13 2</v>
      </c>
      <c r="Z9" t="str">
        <f t="shared" ref="Z9:AB9" ca="1" si="20">CONCATENATE(M140," ",M141," ",M142," ",M143," ",M144," ",M145)</f>
        <v>25 20 20 20 14 1</v>
      </c>
      <c r="AA9" t="str">
        <f t="shared" ca="1" si="20"/>
        <v>25 20 20 20 12 3</v>
      </c>
      <c r="AB9" t="str">
        <f t="shared" ca="1" si="20"/>
        <v>30 20 20 20 8 2</v>
      </c>
    </row>
    <row r="10" spans="1:28">
      <c r="A10" t="s">
        <v>64</v>
      </c>
      <c r="C10">
        <v>16</v>
      </c>
      <c r="D10" t="s">
        <v>66</v>
      </c>
    </row>
    <row r="11" spans="1:28">
      <c r="A11" t="s">
        <v>67</v>
      </c>
      <c r="C11">
        <v>17</v>
      </c>
      <c r="D11" t="s">
        <v>69</v>
      </c>
      <c r="L11" s="3" t="str">
        <f ca="1">L2</f>
        <v>#11-Denny Hamlin-A</v>
      </c>
    </row>
    <row r="12" spans="1:28">
      <c r="A12" t="s">
        <v>39</v>
      </c>
      <c r="C12">
        <v>18</v>
      </c>
      <c r="D12" t="s">
        <v>72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D13" t="s">
        <v>74</v>
      </c>
      <c r="L13">
        <f ca="1">MID(OFFSET(INDIRECT(K2),7,0),3+1,2) - MID(OFFSET(INDIRECT(K2),7,0),1,3-1) + 1</f>
        <v>25</v>
      </c>
      <c r="M13">
        <f ca="1">MID(OFFSET(INDIRECT(K2),4,1),3+1,2) - MID(OFFSET(INDIRECT(K2),4,1),1,3-1) + 1</f>
        <v>20</v>
      </c>
      <c r="N13">
        <f ca="1">MID(OFFSET(INDIRECT(K2),9,3),3+1,2) - MID(OFFSET(INDIRECT(K2),9,3),1,3-1) + 1</f>
        <v>20</v>
      </c>
      <c r="O13">
        <f ca="1">MID(OFFSET(INDIRECT(K2),5,4),3+1,2) - MID(OFFSET(INDIRECT(K2),5,4),1,3-1) + 1</f>
        <v>40</v>
      </c>
    </row>
    <row r="14" spans="1:28">
      <c r="C14">
        <v>20</v>
      </c>
      <c r="D14" t="s">
        <v>75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 t="s">
        <v>93</v>
      </c>
      <c r="B15">
        <v>99</v>
      </c>
      <c r="C15" t="s">
        <v>76</v>
      </c>
      <c r="D15">
        <v>99</v>
      </c>
      <c r="E15" t="s">
        <v>77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55</v>
      </c>
      <c r="L16">
        <f ca="1">MID(OFFSET(INDIRECT(K2),10,0),3+1,2) - MID(OFFSET(INDIRECT(K2),10,0),1,3-1) + 1</f>
        <v>20</v>
      </c>
      <c r="M16">
        <f ca="1">MID(OFFSET(INDIRECT(K2),7,1),3+1,2) - MID(OFFSET(INDIRECT(K2),7,1),1,3-1) + 1</f>
        <v>20</v>
      </c>
      <c r="N16">
        <f ca="1">MID(OFFSET(INDIRECT(K2),12,3),3+1,2) - MID(OFFSET(INDIRECT(K2),12,3),1,3-1) + 1</f>
        <v>20</v>
      </c>
      <c r="O16">
        <f ca="1">MID(OFFSET(INDIRECT(K2),8,4),3+1,2) - MID(OFFSET(INDIRECT(K2),8,4),1,3-1) + 1</f>
        <v>17</v>
      </c>
    </row>
    <row r="17" spans="1:15">
      <c r="A17" t="s">
        <v>79</v>
      </c>
      <c r="B17" t="s">
        <v>54</v>
      </c>
      <c r="L17">
        <f ca="1">MID(OFFSET(INDIRECT(K2),11,0),3+1,2) - MID(OFFSET(INDIRECT(K2),11,0),1,3-1) + 1</f>
        <v>13</v>
      </c>
      <c r="M17">
        <f ca="1">MID(OFFSET(INDIRECT(K2),8,1),3+1,2) - MID(OFFSET(INDIRECT(K2),8,1),1,3-1) + 1</f>
        <v>19</v>
      </c>
      <c r="N17">
        <f ca="1">MID(OFFSET(INDIRECT(K2),13,3),3+1,2) - MID(OFFSET(INDIRECT(K2),13,3),1,3-1) + 1</f>
        <v>19</v>
      </c>
      <c r="O17">
        <v>0</v>
      </c>
    </row>
    <row r="18" spans="1:15">
      <c r="A18" t="s">
        <v>80</v>
      </c>
      <c r="B18">
        <v>0</v>
      </c>
      <c r="D18" t="s">
        <v>81</v>
      </c>
      <c r="E18">
        <v>14</v>
      </c>
      <c r="L18">
        <f ca="1">100 - SUM(L13:L17)</f>
        <v>2</v>
      </c>
      <c r="M18">
        <f ca="1">100-SUM(M13:M17)</f>
        <v>1</v>
      </c>
      <c r="N18">
        <f ca="1">100-SUM(N13:N17)</f>
        <v>1</v>
      </c>
      <c r="O18">
        <f ca="1">100-SUM(O13:O17)</f>
        <v>3</v>
      </c>
    </row>
    <row r="19" spans="1:15">
      <c r="A19" t="s">
        <v>82</v>
      </c>
      <c r="B19">
        <v>1</v>
      </c>
      <c r="D19" t="s">
        <v>83</v>
      </c>
      <c r="E19">
        <v>36</v>
      </c>
      <c r="H19" t="e">
        <f ca="1">CELL("contents",#REF!)</f>
        <v>#REF!</v>
      </c>
    </row>
    <row r="20" spans="1:15">
      <c r="A20" t="s">
        <v>84</v>
      </c>
      <c r="B20">
        <v>5</v>
      </c>
      <c r="D20" t="s">
        <v>85</v>
      </c>
      <c r="E20">
        <v>2</v>
      </c>
    </row>
    <row r="21" spans="1:15">
      <c r="A21" t="s">
        <v>54</v>
      </c>
      <c r="B21" t="s">
        <v>54</v>
      </c>
      <c r="D21" t="s">
        <v>37</v>
      </c>
      <c r="E21" t="s">
        <v>55</v>
      </c>
      <c r="F21" s="6" t="str">
        <f>MID($B$1,G3,G$4-G$3-1)</f>
        <v>#39-Ryan Newman-A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#39-Ryan Newman-A</v>
      </c>
    </row>
    <row r="24" spans="1:15">
      <c r="B24" t="s">
        <v>66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69</v>
      </c>
      <c r="C25">
        <v>12</v>
      </c>
      <c r="E25" t="s">
        <v>61</v>
      </c>
      <c r="L25">
        <f ca="1">MID(OFFSET(INDIRECT(K3),7,0),3+1,2) - MID(OFFSET(INDIRECT(K3),7,0),1,3-1) + 1</f>
        <v>20</v>
      </c>
      <c r="M25">
        <f ca="1">MID(OFFSET(INDIRECT(K3),4,1),3+1,2) - MID(OFFSET(INDIRECT(K3),4,1),1,3-1) + 1</f>
        <v>20</v>
      </c>
      <c r="N25">
        <f ca="1">MID(OFFSET(INDIRECT(K3),9,3),3+1,2) - MID(OFFSET(INDIRECT(K3),9,3),1,3-1) + 1</f>
        <v>40</v>
      </c>
      <c r="O25">
        <f ca="1">MID(OFFSET(INDIRECT(K3),5,4),3+1,2) - MID(OFFSET(INDIRECT(K3),5,4),1,3-1) + 1</f>
        <v>25</v>
      </c>
    </row>
    <row r="26" spans="1:15">
      <c r="B26" t="s">
        <v>72</v>
      </c>
      <c r="C26">
        <v>13</v>
      </c>
      <c r="E26" t="s">
        <v>62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66</v>
      </c>
      <c r="B27" t="s">
        <v>74</v>
      </c>
      <c r="C27">
        <v>14</v>
      </c>
      <c r="E27" t="s">
        <v>64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69</v>
      </c>
      <c r="B28" t="s">
        <v>75</v>
      </c>
      <c r="C28">
        <v>15</v>
      </c>
      <c r="E28" t="s">
        <v>67</v>
      </c>
      <c r="L28">
        <f ca="1">MID(OFFSET(INDIRECT(K3),10,0),3+1,2) - MID(OFFSET(INDIRECT(K3),10,0),1,3-1) + 1</f>
        <v>20</v>
      </c>
      <c r="M28">
        <f ca="1">MID(OFFSET(INDIRECT(K3),7,1),3+1,2) - MID(OFFSET(INDIRECT(K3),7,1),1,3-1) + 1</f>
        <v>20</v>
      </c>
      <c r="N28">
        <f ca="1">MID(OFFSET(INDIRECT(K3),12,3),3+1,2) - MID(OFFSET(INDIRECT(K3),12,3),1,3-1) + 1</f>
        <v>18</v>
      </c>
      <c r="O28">
        <f ca="1">MID(OFFSET(INDIRECT(K3),8,4),3+1,2) - MID(OFFSET(INDIRECT(K3),8,4),1,3-1) + 1</f>
        <v>20</v>
      </c>
    </row>
    <row r="29" spans="1:15">
      <c r="A29" t="s">
        <v>72</v>
      </c>
      <c r="C29">
        <v>16</v>
      </c>
      <c r="D29" t="s">
        <v>38</v>
      </c>
      <c r="E29" t="s">
        <v>39</v>
      </c>
      <c r="L29">
        <f ca="1">MID(OFFSET(INDIRECT(K3),11,0),3+1,2) - MID(OFFSET(INDIRECT(K3),11,0),1,3-1) + 1</f>
        <v>19</v>
      </c>
      <c r="M29">
        <f ca="1">MID(OFFSET(INDIRECT(K3),8,1),3+1,2) - MID(OFFSET(INDIRECT(K3),8,1),1,3-1) + 1</f>
        <v>19</v>
      </c>
      <c r="N29">
        <v>0</v>
      </c>
      <c r="O29">
        <f ca="1">MID(OFFSET(INDIRECT(K3),9,4),3+1,2) - MID(OFFSET(INDIRECT(K3),9,4),1,3-1) + 1</f>
        <v>13</v>
      </c>
    </row>
    <row r="30" spans="1:15">
      <c r="A30" t="s">
        <v>74</v>
      </c>
      <c r="C30">
        <v>17</v>
      </c>
      <c r="D30" t="s">
        <v>72</v>
      </c>
      <c r="L30">
        <f ca="1">100 - SUM(L25:L29)</f>
        <v>1</v>
      </c>
      <c r="M30">
        <f ca="1">100-SUM(M25:M29)</f>
        <v>1</v>
      </c>
      <c r="N30">
        <f ca="1">100-SUM(N25:N29)</f>
        <v>2</v>
      </c>
      <c r="O30">
        <f ca="1">100-SUM(O25:O29)</f>
        <v>2</v>
      </c>
    </row>
    <row r="31" spans="1:15">
      <c r="A31" t="s">
        <v>75</v>
      </c>
      <c r="C31">
        <v>18</v>
      </c>
      <c r="D31" t="s">
        <v>74</v>
      </c>
    </row>
    <row r="32" spans="1:15">
      <c r="C32">
        <v>19</v>
      </c>
      <c r="D32" t="s">
        <v>92</v>
      </c>
    </row>
    <row r="33" spans="1:15">
      <c r="C33">
        <v>20</v>
      </c>
    </row>
    <row r="34" spans="1:15">
      <c r="A34">
        <v>99</v>
      </c>
      <c r="B34">
        <v>99</v>
      </c>
      <c r="C34" t="s">
        <v>76</v>
      </c>
      <c r="D34" t="s">
        <v>93</v>
      </c>
      <c r="E34" t="s">
        <v>93</v>
      </c>
    </row>
    <row r="35" spans="1:15">
      <c r="A35" t="s">
        <v>78</v>
      </c>
      <c r="B35" t="s">
        <v>54</v>
      </c>
    </row>
    <row r="36" spans="1:15">
      <c r="A36" t="s">
        <v>79</v>
      </c>
      <c r="B36" t="s">
        <v>54</v>
      </c>
    </row>
    <row r="37" spans="1:15">
      <c r="A37" t="s">
        <v>80</v>
      </c>
      <c r="B37">
        <v>3</v>
      </c>
      <c r="D37" t="s">
        <v>81</v>
      </c>
      <c r="E37">
        <v>17</v>
      </c>
    </row>
    <row r="38" spans="1:15">
      <c r="A38" t="s">
        <v>82</v>
      </c>
      <c r="B38">
        <v>1</v>
      </c>
      <c r="D38" t="s">
        <v>83</v>
      </c>
      <c r="E38">
        <v>36</v>
      </c>
    </row>
    <row r="39" spans="1:15">
      <c r="A39" t="s">
        <v>84</v>
      </c>
      <c r="B39">
        <v>9</v>
      </c>
      <c r="D39" t="s">
        <v>85</v>
      </c>
      <c r="E39">
        <v>0</v>
      </c>
    </row>
    <row r="40" spans="1:15">
      <c r="A40" t="s">
        <v>54</v>
      </c>
      <c r="B40" t="s">
        <v>54</v>
      </c>
      <c r="D40" t="s">
        <v>55</v>
      </c>
      <c r="E40" t="s">
        <v>55</v>
      </c>
      <c r="F40" s="6" t="str">
        <f>MID($B$1,G$4,G$5-G$4-1)</f>
        <v>#22-Kurt Busch-A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#22-Kurt Busch-A</v>
      </c>
    </row>
    <row r="43" spans="1:15">
      <c r="B43" t="s">
        <v>66</v>
      </c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B44" t="s">
        <v>69</v>
      </c>
      <c r="C44">
        <v>12</v>
      </c>
      <c r="E44" t="s">
        <v>61</v>
      </c>
      <c r="L44">
        <f ca="1">MID(OFFSET(INDIRECT(K4),7,0),3+1,2) - MID(OFFSET(INDIRECT(K4),7,0),1,3-1) + 1</f>
        <v>20</v>
      </c>
      <c r="M44">
        <f ca="1">MID(OFFSET(INDIRECT(K4),4,1),3+1,2) - MID(OFFSET(INDIRECT(K4),4,1),1,3-1) + 1</f>
        <v>20</v>
      </c>
      <c r="N44">
        <f ca="1">MID(OFFSET(INDIRECT(K4),9,3),3+1,2) - MID(OFFSET(INDIRECT(K4),9,3),1,3-1) + 1</f>
        <v>25</v>
      </c>
      <c r="O44">
        <f ca="1">MID(OFFSET(INDIRECT(K4),5,4),3+1,2) - MID(OFFSET(INDIRECT(K4),5,4),1,3-1) + 1</f>
        <v>25</v>
      </c>
    </row>
    <row r="45" spans="1:15">
      <c r="B45" t="s">
        <v>72</v>
      </c>
      <c r="C45">
        <v>13</v>
      </c>
      <c r="E45" t="s">
        <v>62</v>
      </c>
      <c r="L45">
        <f ca="1">MID(OFFSET(INDIRECT(K4),8,0),3+1,2) - MID(OFFSET(INDIRECT(K4),8,0),1,3-1) + 1</f>
        <v>20</v>
      </c>
      <c r="M45">
        <f ca="1">MID(OFFSET(INDIRECT(K4),5,1),3+1,2) - MID(OFFSET(INDIRECT(K4),5,1),1,3-1) + 1</f>
        <v>20</v>
      </c>
      <c r="N45">
        <f ca="1">MID(OFFSET(INDIRECT(K4),10,3),3+1,2) - MID(OFFSET(INDIRECT(K4),10,3),1,3-1) + 1</f>
        <v>20</v>
      </c>
      <c r="O45">
        <f ca="1">MID(OFFSET(INDIRECT(K4),6,4),3+1,2) - MID(OFFSET(INDIRECT(K4),6,4),1,3-1) + 1</f>
        <v>20</v>
      </c>
    </row>
    <row r="46" spans="1:15">
      <c r="A46" t="s">
        <v>66</v>
      </c>
      <c r="B46" t="s">
        <v>74</v>
      </c>
      <c r="C46">
        <v>14</v>
      </c>
      <c r="E46" t="s">
        <v>64</v>
      </c>
      <c r="L46">
        <f ca="1">MID(OFFSET(INDIRECT(K4),9,0),3+1,2) - MID(OFFSET(INDIRECT(K4),9,0),1,3-1) + 1</f>
        <v>20</v>
      </c>
      <c r="M46">
        <f ca="1">MID(OFFSET(INDIRECT(K4),6,1),3+1,2) - MID(OFFSET(INDIRECT(K4),6,1),1,3-1) + 1</f>
        <v>20</v>
      </c>
      <c r="N46">
        <f ca="1">MID(OFFSET(INDIRECT(K4),11,3),3+1,2) - MID(OFFSET(INDIRECT(K4),11,3),1,3-1) + 1</f>
        <v>20</v>
      </c>
      <c r="O46">
        <f ca="1">MID(OFFSET(INDIRECT(K4),7,4),3+1,2) - MID(OFFSET(INDIRECT(K4),7,4),1,3-1) + 1</f>
        <v>20</v>
      </c>
    </row>
    <row r="47" spans="1:15">
      <c r="A47" t="s">
        <v>69</v>
      </c>
      <c r="B47" t="s">
        <v>75</v>
      </c>
      <c r="C47">
        <v>15</v>
      </c>
      <c r="E47" t="s">
        <v>67</v>
      </c>
      <c r="L47">
        <f ca="1">MID(OFFSET(INDIRECT(K4),10,0),3+1,2) - MID(OFFSET(INDIRECT(K4),10,0),1,3-1) + 1</f>
        <v>20</v>
      </c>
      <c r="M47">
        <f ca="1">MID(OFFSET(INDIRECT(K4),7,1),3+1,2) - MID(OFFSET(INDIRECT(K4),7,1),1,3-1) + 1</f>
        <v>20</v>
      </c>
      <c r="N47">
        <f ca="1">MID(OFFSET(INDIRECT(K4),12,3),3+1,2) - MID(OFFSET(INDIRECT(K4),12,3),1,3-1) + 1</f>
        <v>20</v>
      </c>
      <c r="O47">
        <f ca="1">MID(OFFSET(INDIRECT(K4),8,4),3+1,2) - MID(OFFSET(INDIRECT(K4),8,4),1,3-1) + 1</f>
        <v>20</v>
      </c>
    </row>
    <row r="48" spans="1:15">
      <c r="A48" t="s">
        <v>72</v>
      </c>
      <c r="C48">
        <v>16</v>
      </c>
      <c r="D48" t="s">
        <v>61</v>
      </c>
      <c r="E48" t="s">
        <v>110</v>
      </c>
      <c r="L48">
        <f ca="1">MID(OFFSET(INDIRECT(K4),11,0),3+1,2) - MID(OFFSET(INDIRECT(K4),11,0),1,3-1) + 1</f>
        <v>18</v>
      </c>
      <c r="M48">
        <f ca="1">MID(OFFSET(INDIRECT(K4),8,1),3+1,2) - MID(OFFSET(INDIRECT(K4),8,1),1,3-1) + 1</f>
        <v>19</v>
      </c>
      <c r="N48">
        <f ca="1">MID(OFFSET(INDIRECT(K4),13,3),3+1,2) - MID(OFFSET(INDIRECT(K4),13,3),1,3-1) + 1</f>
        <v>12</v>
      </c>
      <c r="O48">
        <f ca="1">MID(OFFSET(INDIRECT(K4),9,4),3+1,2) - MID(OFFSET(INDIRECT(K4),9,4),1,3-1) + 1</f>
        <v>12</v>
      </c>
    </row>
    <row r="49" spans="1:15">
      <c r="A49" t="s">
        <v>74</v>
      </c>
      <c r="C49">
        <v>17</v>
      </c>
      <c r="D49" t="s">
        <v>62</v>
      </c>
      <c r="L49">
        <f ca="1">100 - SUM(L44:L48)</f>
        <v>2</v>
      </c>
      <c r="M49">
        <f ca="1">100-SUM(M44:M48)</f>
        <v>1</v>
      </c>
      <c r="N49">
        <f ca="1">100-SUM(N44:N48)</f>
        <v>3</v>
      </c>
      <c r="O49">
        <f ca="1">100-SUM(O44:O48)</f>
        <v>3</v>
      </c>
    </row>
    <row r="50" spans="1:15">
      <c r="A50" t="s">
        <v>92</v>
      </c>
      <c r="C50">
        <v>18</v>
      </c>
      <c r="D50" t="s">
        <v>64</v>
      </c>
    </row>
    <row r="51" spans="1:15">
      <c r="C51">
        <v>19</v>
      </c>
      <c r="D51" t="s">
        <v>67</v>
      </c>
    </row>
    <row r="52" spans="1:15">
      <c r="C52">
        <v>20</v>
      </c>
      <c r="D52" t="s">
        <v>110</v>
      </c>
    </row>
    <row r="53" spans="1:15">
      <c r="A53" t="s">
        <v>93</v>
      </c>
      <c r="B53">
        <v>99</v>
      </c>
      <c r="C53" t="s">
        <v>76</v>
      </c>
      <c r="D53" t="s">
        <v>77</v>
      </c>
      <c r="E53" t="s">
        <v>77</v>
      </c>
    </row>
    <row r="54" spans="1:15">
      <c r="A54" t="s">
        <v>78</v>
      </c>
      <c r="B54" t="s">
        <v>54</v>
      </c>
    </row>
    <row r="55" spans="1:15">
      <c r="A55" t="s">
        <v>79</v>
      </c>
      <c r="B55" t="s">
        <v>55</v>
      </c>
    </row>
    <row r="56" spans="1:15">
      <c r="A56" t="s">
        <v>80</v>
      </c>
      <c r="B56">
        <v>3</v>
      </c>
      <c r="D56" t="s">
        <v>81</v>
      </c>
      <c r="E56">
        <v>16</v>
      </c>
    </row>
    <row r="57" spans="1:15">
      <c r="A57" t="s">
        <v>82</v>
      </c>
      <c r="B57">
        <v>2</v>
      </c>
      <c r="D57" t="s">
        <v>83</v>
      </c>
      <c r="E57">
        <v>36</v>
      </c>
    </row>
    <row r="58" spans="1:15">
      <c r="A58" t="s">
        <v>84</v>
      </c>
      <c r="B58">
        <v>8</v>
      </c>
      <c r="D58" t="s">
        <v>85</v>
      </c>
      <c r="E58">
        <v>3</v>
      </c>
    </row>
    <row r="59" spans="1:15">
      <c r="A59" t="s">
        <v>54</v>
      </c>
      <c r="B59" t="s">
        <v>54</v>
      </c>
      <c r="D59" t="s">
        <v>86</v>
      </c>
      <c r="E59" t="s">
        <v>54</v>
      </c>
      <c r="F59" s="6" t="str">
        <f>MID($B$1,G$5,LEN($B$1)+1-G$5)</f>
        <v>#18-Kyle Busch-A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#18-Kyle Busch-A</v>
      </c>
    </row>
    <row r="62" spans="1:15">
      <c r="B62" t="s">
        <v>66</v>
      </c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B63" t="s">
        <v>69</v>
      </c>
      <c r="C63">
        <v>12</v>
      </c>
      <c r="E63" t="s">
        <v>66</v>
      </c>
      <c r="L63">
        <f ca="1">MID(OFFSET(INDIRECT(K5),7,0),3+1,2) - MID(OFFSET(INDIRECT(K5),7,0),1,3-1) + 1</f>
        <v>20</v>
      </c>
      <c r="M63">
        <f ca="1">MID(OFFSET(INDIRECT(K5),4,1),3+1,2) - MID(OFFSET(INDIRECT(K5),4,1),1,3-1) + 1</f>
        <v>20</v>
      </c>
      <c r="N63">
        <f ca="1">MID(OFFSET(INDIRECT(K5),9,3),3+1,2) - MID(OFFSET(INDIRECT(K5),9,3),1,3-1) + 1</f>
        <v>30</v>
      </c>
      <c r="O63">
        <f ca="1">MID(OFFSET(INDIRECT(K5),5,4),3+1,2) - MID(OFFSET(INDIRECT(K5),5,4),1,3-1) + 1</f>
        <v>20</v>
      </c>
    </row>
    <row r="64" spans="1:15">
      <c r="B64" t="s">
        <v>72</v>
      </c>
      <c r="C64">
        <v>13</v>
      </c>
      <c r="E64" t="s">
        <v>69</v>
      </c>
      <c r="L64">
        <f ca="1">MID(OFFSET(INDIRECT(K5),8,0),3+1,2) - MID(OFFSET(INDIRECT(K5),8,0),1,3-1) + 1</f>
        <v>20</v>
      </c>
      <c r="M64">
        <f ca="1">MID(OFFSET(INDIRECT(K5),5,1),3+1,2) - MID(OFFSET(INDIRECT(K5),5,1),1,3-1) + 1</f>
        <v>20</v>
      </c>
      <c r="N64">
        <f ca="1">MID(OFFSET(INDIRECT(K5),10,3),3+1,2) - MID(OFFSET(INDIRECT(K5),10,3),1,3-1) + 1</f>
        <v>20</v>
      </c>
      <c r="O64">
        <f ca="1">MID(OFFSET(INDIRECT(K5),6,4),3+1,2) - MID(OFFSET(INDIRECT(K5),6,4),1,3-1) + 1</f>
        <v>20</v>
      </c>
    </row>
    <row r="65" spans="1:15">
      <c r="A65" t="s">
        <v>66</v>
      </c>
      <c r="B65" t="s">
        <v>74</v>
      </c>
      <c r="C65">
        <v>14</v>
      </c>
      <c r="E65" t="s">
        <v>72</v>
      </c>
      <c r="L65">
        <f ca="1">MID(OFFSET(INDIRECT(K5),9,0),3+1,2) - MID(OFFSET(INDIRECT(K5),9,0),1,3-1) + 1</f>
        <v>20</v>
      </c>
      <c r="M65">
        <f ca="1">MID(OFFSET(INDIRECT(K5),6,1),3+1,2) - MID(OFFSET(INDIRECT(K5),6,1),1,3-1) + 1</f>
        <v>20</v>
      </c>
      <c r="N65">
        <f ca="1">MID(OFFSET(INDIRECT(K5),11,3),3+1,2) - MID(OFFSET(INDIRECT(K5),11,3),1,3-1) + 1</f>
        <v>20</v>
      </c>
      <c r="O65">
        <f ca="1">MID(OFFSET(INDIRECT(K5),7,4),3+1,2) - MID(OFFSET(INDIRECT(K5),7,4),1,3-1) + 1</f>
        <v>20</v>
      </c>
    </row>
    <row r="66" spans="1:15">
      <c r="A66" t="s">
        <v>69</v>
      </c>
      <c r="B66" t="s">
        <v>75</v>
      </c>
      <c r="C66">
        <v>15</v>
      </c>
      <c r="E66" t="s">
        <v>74</v>
      </c>
      <c r="L66">
        <f ca="1">MID(OFFSET(INDIRECT(K5),10,0),3+1,2) - MID(OFFSET(INDIRECT(K5),10,0),1,3-1) + 1</f>
        <v>20</v>
      </c>
      <c r="M66">
        <f ca="1">MID(OFFSET(INDIRECT(K5),7,1),3+1,2) - MID(OFFSET(INDIRECT(K5),7,1),1,3-1) + 1</f>
        <v>20</v>
      </c>
      <c r="N66">
        <f ca="1">MID(OFFSET(INDIRECT(K5),12,3),3+1,2) - MID(OFFSET(INDIRECT(K5),12,3),1,3-1) + 1</f>
        <v>20</v>
      </c>
      <c r="O66">
        <f ca="1">MID(OFFSET(INDIRECT(K5),8,4),3+1,2) - MID(OFFSET(INDIRECT(K5),8,4),1,3-1) + 1</f>
        <v>20</v>
      </c>
    </row>
    <row r="67" spans="1:15">
      <c r="A67" t="s">
        <v>72</v>
      </c>
      <c r="C67">
        <v>16</v>
      </c>
      <c r="D67" t="s">
        <v>87</v>
      </c>
      <c r="E67" t="s">
        <v>75</v>
      </c>
      <c r="L67">
        <f ca="1">MID(OFFSET(INDIRECT(K5),11,0),3+1,2) - MID(OFFSET(INDIRECT(K5),11,0),1,3-1) + 1</f>
        <v>17</v>
      </c>
      <c r="M67">
        <f ca="1">MID(OFFSET(INDIRECT(K5),8,1),3+1,2) - MID(OFFSET(INDIRECT(K5),8,1),1,3-1) + 1</f>
        <v>19</v>
      </c>
      <c r="N67">
        <f ca="1">MID(OFFSET(INDIRECT(K5),13,3),3+1,2) - MID(OFFSET(INDIRECT(K5),13,3),1,3-1) + 1</f>
        <v>7</v>
      </c>
      <c r="O67">
        <f ca="1">MID(OFFSET(INDIRECT(K5),9,4),3+1,2) - MID(OFFSET(INDIRECT(K5),9,4),1,3-1) + 1</f>
        <v>19</v>
      </c>
    </row>
    <row r="68" spans="1:15">
      <c r="A68" t="s">
        <v>74</v>
      </c>
      <c r="C68">
        <v>17</v>
      </c>
      <c r="D68" t="s">
        <v>88</v>
      </c>
      <c r="L68">
        <f ca="1">100 - SUM(L63:L67)</f>
        <v>3</v>
      </c>
      <c r="M68">
        <f ca="1">100-SUM(M63:M67)</f>
        <v>1</v>
      </c>
      <c r="N68">
        <f ca="1">100-SUM(N63:N67)</f>
        <v>3</v>
      </c>
      <c r="O68">
        <f ca="1">100-SUM(O63:O67)</f>
        <v>1</v>
      </c>
    </row>
    <row r="69" spans="1:15">
      <c r="A69" t="s">
        <v>109</v>
      </c>
      <c r="C69">
        <v>18</v>
      </c>
      <c r="D69" t="s">
        <v>89</v>
      </c>
    </row>
    <row r="70" spans="1:15">
      <c r="C70">
        <v>19</v>
      </c>
      <c r="D70" t="s">
        <v>90</v>
      </c>
    </row>
    <row r="71" spans="1:15">
      <c r="C71">
        <v>20</v>
      </c>
      <c r="D71" t="s">
        <v>91</v>
      </c>
    </row>
    <row r="72" spans="1:15">
      <c r="A72" t="s">
        <v>77</v>
      </c>
      <c r="B72">
        <v>99</v>
      </c>
      <c r="C72" t="s">
        <v>76</v>
      </c>
      <c r="D72" t="s">
        <v>77</v>
      </c>
      <c r="E72">
        <v>99</v>
      </c>
    </row>
    <row r="73" spans="1:15">
      <c r="A73" t="s">
        <v>78</v>
      </c>
      <c r="B73" t="s">
        <v>55</v>
      </c>
    </row>
    <row r="74" spans="1:15">
      <c r="A74" t="s">
        <v>79</v>
      </c>
      <c r="B74" t="s">
        <v>86</v>
      </c>
    </row>
    <row r="75" spans="1:15">
      <c r="A75" t="s">
        <v>80</v>
      </c>
      <c r="B75">
        <v>2</v>
      </c>
      <c r="D75" t="s">
        <v>81</v>
      </c>
      <c r="E75">
        <v>18</v>
      </c>
    </row>
    <row r="76" spans="1:15">
      <c r="A76" t="s">
        <v>82</v>
      </c>
      <c r="B76">
        <v>4</v>
      </c>
      <c r="D76" t="s">
        <v>83</v>
      </c>
      <c r="E76">
        <v>35</v>
      </c>
    </row>
    <row r="77" spans="1:15">
      <c r="A77" t="s">
        <v>84</v>
      </c>
      <c r="B77">
        <v>14</v>
      </c>
      <c r="D77" t="s">
        <v>85</v>
      </c>
      <c r="E77">
        <v>4</v>
      </c>
    </row>
    <row r="78" spans="1:15" s="5" customFormat="1">
      <c r="A78" s="4" t="s">
        <v>40</v>
      </c>
      <c r="B78" s="4" t="str">
        <f>TRIM(A78)</f>
        <v>#33-Clint Bowyer-B #4-Kasey Kahne-B #43-A J Allmendinger-B #16-Greg Biffle-B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55</v>
      </c>
      <c r="B79" t="s">
        <v>86</v>
      </c>
      <c r="D79" t="s">
        <v>54</v>
      </c>
      <c r="E79" t="s">
        <v>54</v>
      </c>
      <c r="F79" s="6" t="str">
        <f>MID(B78,1,FIND("#",B78,2)-1)</f>
        <v xml:space="preserve">#33-Clint Bowyer-B </v>
      </c>
      <c r="G79">
        <f>FIND("#",TRIM($A$78),G78+1)</f>
        <v>20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37</v>
      </c>
    </row>
    <row r="81" spans="1:15">
      <c r="C81">
        <v>10</v>
      </c>
      <c r="G81">
        <f>FIND("#",TRIM($A$78),G80+1)</f>
        <v>60</v>
      </c>
      <c r="L81" s="3" t="str">
        <f ca="1">L6</f>
        <v xml:space="preserve">#33-Clint Bowyer-B </v>
      </c>
    </row>
    <row r="82" spans="1:15">
      <c r="B82" t="s">
        <v>87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88</v>
      </c>
      <c r="C83">
        <v>12</v>
      </c>
      <c r="E83" t="s">
        <v>66</v>
      </c>
      <c r="L83">
        <f ca="1">MID(OFFSET(INDIRECT(K6),7,0),3+1,2) - MID(OFFSET(INDIRECT(K6),7,0),1,3-1) + 1</f>
        <v>25</v>
      </c>
      <c r="M83">
        <f ca="1">MID(OFFSET(INDIRECT(K6),4,1),3+1,2) - MID(OFFSET(INDIRECT(K6),4,1),1,3-1) + 1</f>
        <v>30</v>
      </c>
      <c r="N83">
        <f ca="1">MID(OFFSET(INDIRECT(K6),9,3),3+1,2) - MID(OFFSET(INDIRECT(K6),9,3),1,3-1) + 1</f>
        <v>20</v>
      </c>
      <c r="O83">
        <f ca="1">MID(OFFSET(INDIRECT(K6),5,4),3+1,2) - MID(OFFSET(INDIRECT(K6),5,4),1,3-1) + 1</f>
        <v>20</v>
      </c>
    </row>
    <row r="84" spans="1:15">
      <c r="B84" t="s">
        <v>89</v>
      </c>
      <c r="C84">
        <v>13</v>
      </c>
      <c r="E84" t="s">
        <v>69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f ca="1">MID(OFFSET(INDIRECT(K6),10,3),3+1,2) - MID(OFFSET(INDIRECT(K6),10,3),1,3-1) + 1</f>
        <v>20</v>
      </c>
      <c r="O84">
        <f ca="1">MID(OFFSET(INDIRECT(K6),6,4),3+1,2) - MID(OFFSET(INDIRECT(K6),6,4),1,3-1) + 1</f>
        <v>20</v>
      </c>
    </row>
    <row r="85" spans="1:15">
      <c r="A85" t="s">
        <v>61</v>
      </c>
      <c r="B85" t="s">
        <v>90</v>
      </c>
      <c r="C85">
        <v>14</v>
      </c>
      <c r="E85" t="s">
        <v>72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f ca="1">MID(OFFSET(INDIRECT(K6),11,3),3+1,2) - MID(OFFSET(INDIRECT(K6),11,3),1,3-1) + 1</f>
        <v>20</v>
      </c>
      <c r="O85">
        <f ca="1">MID(OFFSET(INDIRECT(K6),7,4),3+1,2) - MID(OFFSET(INDIRECT(K6),7,4),1,3-1) + 1</f>
        <v>20</v>
      </c>
    </row>
    <row r="86" spans="1:15">
      <c r="A86" t="s">
        <v>62</v>
      </c>
      <c r="B86" t="s">
        <v>41</v>
      </c>
      <c r="C86">
        <v>15</v>
      </c>
      <c r="E86" t="s">
        <v>74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f ca="1">MID(OFFSET(INDIRECT(K6),12,3),3+1,2) - MID(OFFSET(INDIRECT(K6),12,3),1,3-1) + 1</f>
        <v>20</v>
      </c>
      <c r="O86">
        <f ca="1">MID(OFFSET(INDIRECT(K6),8,4),3+1,2) - MID(OFFSET(INDIRECT(K6),8,4),1,3-1) + 1</f>
        <v>20</v>
      </c>
    </row>
    <row r="87" spans="1:15">
      <c r="A87" t="s">
        <v>64</v>
      </c>
      <c r="C87">
        <v>16</v>
      </c>
      <c r="D87" t="s">
        <v>66</v>
      </c>
      <c r="E87" t="s">
        <v>75</v>
      </c>
      <c r="L87">
        <f ca="1">MID(OFFSET(INDIRECT(K6),11,0),3+1,2) - MID(OFFSET(INDIRECT(K6),11,0),1,3-1) + 1</f>
        <v>11</v>
      </c>
      <c r="M87">
        <f ca="1">MID(OFFSET(INDIRECT(K6),8,1),3+1,2) - MID(OFFSET(INDIRECT(K6),8,1),1,3-1) + 1</f>
        <v>8</v>
      </c>
      <c r="N87">
        <f ca="1">MID(OFFSET(INDIRECT(K6),13,3),3+1,2) - MID(OFFSET(INDIRECT(K6),13,3),1,3-1) + 1</f>
        <v>17</v>
      </c>
      <c r="O87">
        <f ca="1">MID(OFFSET(INDIRECT(K6),9,4),3+1,2) - MID(OFFSET(INDIRECT(K6),9,4),1,3-1) + 1</f>
        <v>19</v>
      </c>
    </row>
    <row r="88" spans="1:15">
      <c r="A88" t="s">
        <v>67</v>
      </c>
      <c r="C88">
        <v>17</v>
      </c>
      <c r="D88" t="s">
        <v>69</v>
      </c>
      <c r="L88">
        <f ca="1">100 - SUM(L83:L87)</f>
        <v>4</v>
      </c>
      <c r="M88">
        <f ca="1">100-SUM(M83:M87)</f>
        <v>2</v>
      </c>
      <c r="N88">
        <f ca="1">100-SUM(N83:N87)</f>
        <v>3</v>
      </c>
      <c r="O88">
        <f ca="1">100-SUM(O83:O87)</f>
        <v>1</v>
      </c>
    </row>
    <row r="89" spans="1:15">
      <c r="A89" t="s">
        <v>42</v>
      </c>
      <c r="C89">
        <v>18</v>
      </c>
      <c r="D89" t="s">
        <v>72</v>
      </c>
    </row>
    <row r="90" spans="1:15">
      <c r="C90">
        <v>19</v>
      </c>
      <c r="D90" t="s">
        <v>74</v>
      </c>
    </row>
    <row r="91" spans="1:15">
      <c r="C91">
        <v>20</v>
      </c>
      <c r="D91" t="s">
        <v>109</v>
      </c>
    </row>
    <row r="92" spans="1:15">
      <c r="A92" t="s">
        <v>94</v>
      </c>
      <c r="B92" t="s">
        <v>93</v>
      </c>
      <c r="C92" t="s">
        <v>76</v>
      </c>
      <c r="D92" t="s">
        <v>77</v>
      </c>
      <c r="E92">
        <v>99</v>
      </c>
    </row>
    <row r="93" spans="1:15">
      <c r="A93" t="s">
        <v>78</v>
      </c>
      <c r="B93" t="s">
        <v>55</v>
      </c>
    </row>
    <row r="94" spans="1:15">
      <c r="A94" t="s">
        <v>79</v>
      </c>
      <c r="B94" t="s">
        <v>56</v>
      </c>
    </row>
    <row r="95" spans="1:15">
      <c r="A95" t="s">
        <v>80</v>
      </c>
      <c r="B95">
        <v>0</v>
      </c>
      <c r="D95" t="s">
        <v>81</v>
      </c>
      <c r="E95">
        <v>16</v>
      </c>
    </row>
    <row r="96" spans="1:15">
      <c r="A96" t="s">
        <v>82</v>
      </c>
      <c r="B96">
        <v>1</v>
      </c>
      <c r="D96" t="s">
        <v>83</v>
      </c>
      <c r="E96">
        <v>36</v>
      </c>
    </row>
    <row r="97" spans="1:15">
      <c r="A97" t="s">
        <v>84</v>
      </c>
      <c r="B97">
        <v>4</v>
      </c>
      <c r="D97" t="s">
        <v>85</v>
      </c>
      <c r="E97">
        <v>6</v>
      </c>
    </row>
    <row r="98" spans="1:15">
      <c r="A98" t="s">
        <v>54</v>
      </c>
      <c r="B98" t="s">
        <v>86</v>
      </c>
      <c r="D98" t="s">
        <v>55</v>
      </c>
      <c r="E98" t="s">
        <v>86</v>
      </c>
      <c r="F98" s="6" t="str">
        <f>MID(B78,G79,G80-G79)</f>
        <v xml:space="preserve">#4-Kasey Kahne-B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#4-Kasey Kahne-B </v>
      </c>
    </row>
    <row r="101" spans="1:15">
      <c r="B101" t="s">
        <v>87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88</v>
      </c>
      <c r="C102">
        <v>12</v>
      </c>
      <c r="E102" t="s">
        <v>87</v>
      </c>
      <c r="L102">
        <f ca="1">MID(OFFSET(INDIRECT(K7),7,0),3+1,2) - MID(OFFSET(INDIRECT(K7),7,0),1,3-1) + 1</f>
        <v>20</v>
      </c>
      <c r="M102">
        <f ca="1">MID(OFFSET(INDIRECT(K7),4,1),3+1,2) - MID(OFFSET(INDIRECT(K7),4,1),1,3-1) + 1</f>
        <v>30</v>
      </c>
      <c r="N102">
        <f ca="1">MID(OFFSET(INDIRECT(K7),9,3),3+1,2) - MID(OFFSET(INDIRECT(K7),9,3),1,3-1) + 1</f>
        <v>25</v>
      </c>
      <c r="O102">
        <f ca="1">MID(OFFSET(INDIRECT(K7),5,4),3+1,2) - MID(OFFSET(INDIRECT(K7),5,4),1,3-1) + 1</f>
        <v>30</v>
      </c>
    </row>
    <row r="103" spans="1:15">
      <c r="B103" t="s">
        <v>89</v>
      </c>
      <c r="C103">
        <v>13</v>
      </c>
      <c r="E103" t="s">
        <v>88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f ca="1">MID(OFFSET(INDIRECT(K7),10,3),3+1,2) - MID(OFFSET(INDIRECT(K7),10,3),1,3-1) + 1</f>
        <v>20</v>
      </c>
      <c r="O103">
        <f ca="1">MID(OFFSET(INDIRECT(K7),6,4),3+1,2) - MID(OFFSET(INDIRECT(K7),6,4),1,3-1) + 1</f>
        <v>20</v>
      </c>
    </row>
    <row r="104" spans="1:15">
      <c r="A104" t="s">
        <v>66</v>
      </c>
      <c r="B104" t="s">
        <v>90</v>
      </c>
      <c r="C104">
        <v>14</v>
      </c>
      <c r="E104" t="s">
        <v>89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f ca="1">MID(OFFSET(INDIRECT(K7),11,3),3+1,2) - MID(OFFSET(INDIRECT(K7),11,3),1,3-1) + 1</f>
        <v>20</v>
      </c>
      <c r="O104">
        <f ca="1">MID(OFFSET(INDIRECT(K7),7,4),3+1,2) - MID(OFFSET(INDIRECT(K7),7,4),1,3-1) + 1</f>
        <v>20</v>
      </c>
    </row>
    <row r="105" spans="1:15">
      <c r="A105" t="s">
        <v>69</v>
      </c>
      <c r="B105" t="s">
        <v>91</v>
      </c>
      <c r="C105">
        <v>15</v>
      </c>
      <c r="E105" t="s">
        <v>90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20</v>
      </c>
      <c r="N105">
        <f ca="1">MID(OFFSET(INDIRECT(K7),12,3),3+1,2) - MID(OFFSET(INDIRECT(K7),12,3),1,3-1) + 1</f>
        <v>20</v>
      </c>
      <c r="O105">
        <f ca="1">MID(OFFSET(INDIRECT(K7),8,4),3+1,2) - MID(OFFSET(INDIRECT(K7),8,4),1,3-1) + 1</f>
        <v>20</v>
      </c>
    </row>
    <row r="106" spans="1:15">
      <c r="A106" t="s">
        <v>72</v>
      </c>
      <c r="C106">
        <v>16</v>
      </c>
      <c r="D106" t="s">
        <v>61</v>
      </c>
      <c r="E106" t="s">
        <v>41</v>
      </c>
      <c r="L106">
        <f ca="1">MID(OFFSET(INDIRECT(K7),11,0),3+1,2) - MID(OFFSET(INDIRECT(K7),11,0),1,3-1) + 1</f>
        <v>17</v>
      </c>
      <c r="M106">
        <f ca="1">MID(OFFSET(INDIRECT(K7),8,1),3+1,2) - MID(OFFSET(INDIRECT(K7),8,1),1,3-1) + 1</f>
        <v>7</v>
      </c>
      <c r="N106">
        <f ca="1">MID(OFFSET(INDIRECT(K7),13,3),3+1,2) - MID(OFFSET(INDIRECT(K7),13,3),1,3-1) + 1</f>
        <v>14</v>
      </c>
      <c r="O106">
        <f ca="1">MID(OFFSET(INDIRECT(K7),9,4),3+1,2) - MID(OFFSET(INDIRECT(K7),9,4),1,3-1) + 1</f>
        <v>8</v>
      </c>
    </row>
    <row r="107" spans="1:15">
      <c r="A107" t="s">
        <v>74</v>
      </c>
      <c r="C107">
        <v>17</v>
      </c>
      <c r="D107" t="s">
        <v>62</v>
      </c>
      <c r="L107">
        <f ca="1">100 - SUM(L102:L106)</f>
        <v>3</v>
      </c>
      <c r="M107">
        <f ca="1">100-SUM(M102:M106)</f>
        <v>3</v>
      </c>
      <c r="N107">
        <f ca="1">100-SUM(N102:N106)</f>
        <v>1</v>
      </c>
      <c r="O107">
        <f ca="1">100-SUM(O102:O106)</f>
        <v>2</v>
      </c>
    </row>
    <row r="108" spans="1:15">
      <c r="A108" t="s">
        <v>109</v>
      </c>
      <c r="C108">
        <v>18</v>
      </c>
      <c r="D108" t="s">
        <v>64</v>
      </c>
    </row>
    <row r="109" spans="1:15">
      <c r="C109">
        <v>19</v>
      </c>
      <c r="D109" t="s">
        <v>67</v>
      </c>
    </row>
    <row r="110" spans="1:15">
      <c r="C110">
        <v>20</v>
      </c>
      <c r="D110" t="s">
        <v>70</v>
      </c>
    </row>
    <row r="111" spans="1:15">
      <c r="A111" t="s">
        <v>77</v>
      </c>
      <c r="B111" t="s">
        <v>77</v>
      </c>
      <c r="C111" t="s">
        <v>76</v>
      </c>
      <c r="D111">
        <v>99</v>
      </c>
      <c r="E111" t="s">
        <v>93</v>
      </c>
    </row>
    <row r="112" spans="1:15">
      <c r="A112" t="s">
        <v>78</v>
      </c>
      <c r="B112" t="s">
        <v>54</v>
      </c>
    </row>
    <row r="113" spans="1:15">
      <c r="A113" t="s">
        <v>79</v>
      </c>
      <c r="B113" t="s">
        <v>86</v>
      </c>
    </row>
    <row r="114" spans="1:15">
      <c r="A114" t="s">
        <v>80</v>
      </c>
      <c r="B114">
        <v>2</v>
      </c>
      <c r="D114" t="s">
        <v>81</v>
      </c>
      <c r="E114">
        <v>15</v>
      </c>
    </row>
    <row r="115" spans="1:15">
      <c r="A115" t="s">
        <v>82</v>
      </c>
      <c r="B115">
        <v>1</v>
      </c>
      <c r="D115" t="s">
        <v>83</v>
      </c>
      <c r="E115">
        <v>36</v>
      </c>
    </row>
    <row r="116" spans="1:15">
      <c r="A116" t="s">
        <v>84</v>
      </c>
      <c r="B116">
        <v>8</v>
      </c>
      <c r="D116" t="s">
        <v>85</v>
      </c>
      <c r="E116">
        <v>4</v>
      </c>
    </row>
    <row r="117" spans="1:15">
      <c r="A117" t="s">
        <v>55</v>
      </c>
      <c r="B117" t="s">
        <v>55</v>
      </c>
      <c r="D117" t="s">
        <v>54</v>
      </c>
      <c r="E117" t="s">
        <v>55</v>
      </c>
      <c r="F117" s="6" t="str">
        <f>MID(B78,G80,G81-G80)</f>
        <v xml:space="preserve">#43-A J Allmendinger-B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#43-A J Allmendinger-B </v>
      </c>
    </row>
    <row r="120" spans="1:15">
      <c r="B120" t="s">
        <v>61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62</v>
      </c>
      <c r="C121">
        <v>12</v>
      </c>
      <c r="E121" t="s">
        <v>61</v>
      </c>
      <c r="L121">
        <f ca="1">MID(OFFSET(INDIRECT(K8),7,0),3+1,2) - MID(OFFSET(INDIRECT(K8),7,0),1,3-1) + 1</f>
        <v>25</v>
      </c>
      <c r="M121">
        <f ca="1">MID(OFFSET(INDIRECT(K8),4,1),3+1,2) - MID(OFFSET(INDIRECT(K8),4,1),1,3-1) + 1</f>
        <v>25</v>
      </c>
      <c r="N121">
        <f ca="1">MID(OFFSET(INDIRECT(K8),9,3),3+1,2) - MID(OFFSET(INDIRECT(K8),9,3),1,3-1) + 1</f>
        <v>20</v>
      </c>
      <c r="O121">
        <f ca="1">MID(OFFSET(INDIRECT(K8),5,4),3+1,2) - MID(OFFSET(INDIRECT(K8),5,4),1,3-1) + 1</f>
        <v>25</v>
      </c>
    </row>
    <row r="122" spans="1:15">
      <c r="B122" t="s">
        <v>64</v>
      </c>
      <c r="C122">
        <v>13</v>
      </c>
      <c r="E122" t="s">
        <v>62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f ca="1">MID(OFFSET(INDIRECT(K8),6,4),3+1,2) - MID(OFFSET(INDIRECT(K8),6,4),1,3-1) + 1</f>
        <v>20</v>
      </c>
    </row>
    <row r="123" spans="1:15">
      <c r="A123" t="s">
        <v>61</v>
      </c>
      <c r="B123" t="s">
        <v>67</v>
      </c>
      <c r="C123">
        <v>14</v>
      </c>
      <c r="E123" t="s">
        <v>64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f ca="1">MID(OFFSET(INDIRECT(K8),7,4),3+1,2) - MID(OFFSET(INDIRECT(K8),7,4),1,3-1) + 1</f>
        <v>20</v>
      </c>
    </row>
    <row r="124" spans="1:15">
      <c r="A124" t="s">
        <v>62</v>
      </c>
      <c r="B124" t="s">
        <v>70</v>
      </c>
      <c r="C124">
        <v>15</v>
      </c>
      <c r="E124" t="s">
        <v>67</v>
      </c>
      <c r="L124">
        <f ca="1">MID(OFFSET(INDIRECT(K8),10,0),3+1,2) - MID(OFFSET(INDIRECT(K8),10,0),1,3-1) + 1</f>
        <v>20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20</v>
      </c>
      <c r="O124">
        <f ca="1">MID(OFFSET(INDIRECT(K8),8,4),3+1,2) - MID(OFFSET(INDIRECT(K8),8,4),1,3-1) + 1</f>
        <v>20</v>
      </c>
    </row>
    <row r="125" spans="1:15">
      <c r="A125" t="s">
        <v>64</v>
      </c>
      <c r="C125">
        <v>16</v>
      </c>
      <c r="D125" t="s">
        <v>66</v>
      </c>
      <c r="E125" t="s">
        <v>70</v>
      </c>
      <c r="L125">
        <f ca="1">MID(OFFSET(INDIRECT(K8),11,0),3+1,2) - MID(OFFSET(INDIRECT(K8),11,0),1,3-1) + 1</f>
        <v>13</v>
      </c>
      <c r="M125">
        <f ca="1">MID(OFFSET(INDIRECT(K8),8,1),3+1,2) - MID(OFFSET(INDIRECT(K8),8,1),1,3-1) + 1</f>
        <v>14</v>
      </c>
      <c r="N125">
        <f ca="1">MID(OFFSET(INDIRECT(K8),13,3),3+1,2) - MID(OFFSET(INDIRECT(K8),13,3),1,3-1) + 1</f>
        <v>19</v>
      </c>
      <c r="O125">
        <f ca="1">MID(OFFSET(INDIRECT(K8),9,4),3+1,2) - MID(OFFSET(INDIRECT(K8),9,4),1,3-1) + 1</f>
        <v>14</v>
      </c>
    </row>
    <row r="126" spans="1:15">
      <c r="A126" t="s">
        <v>67</v>
      </c>
      <c r="C126">
        <v>17</v>
      </c>
      <c r="D126" t="s">
        <v>69</v>
      </c>
      <c r="L126">
        <f ca="1">100 - SUM(L121:L125)</f>
        <v>2</v>
      </c>
      <c r="M126">
        <f ca="1">100-SUM(M121:M125)</f>
        <v>1</v>
      </c>
      <c r="N126">
        <f ca="1">100-SUM(N121:N125)</f>
        <v>1</v>
      </c>
      <c r="O126">
        <f ca="1">100-SUM(O121:O125)</f>
        <v>1</v>
      </c>
    </row>
    <row r="127" spans="1:15">
      <c r="A127" t="s">
        <v>39</v>
      </c>
      <c r="C127">
        <v>18</v>
      </c>
      <c r="D127" t="s">
        <v>72</v>
      </c>
    </row>
    <row r="128" spans="1:15">
      <c r="C128">
        <v>19</v>
      </c>
      <c r="D128" t="s">
        <v>74</v>
      </c>
    </row>
    <row r="129" spans="1:15">
      <c r="C129">
        <v>20</v>
      </c>
      <c r="D129" t="s">
        <v>75</v>
      </c>
    </row>
    <row r="130" spans="1:15">
      <c r="A130" t="s">
        <v>93</v>
      </c>
      <c r="B130">
        <v>99</v>
      </c>
      <c r="C130" t="s">
        <v>76</v>
      </c>
      <c r="D130">
        <v>99</v>
      </c>
      <c r="E130">
        <v>99</v>
      </c>
    </row>
    <row r="131" spans="1:15">
      <c r="A131" t="s">
        <v>78</v>
      </c>
      <c r="B131" t="s">
        <v>54</v>
      </c>
    </row>
    <row r="132" spans="1:15">
      <c r="A132" t="s">
        <v>79</v>
      </c>
      <c r="B132" t="s">
        <v>54</v>
      </c>
    </row>
    <row r="133" spans="1:15">
      <c r="A133" t="s">
        <v>80</v>
      </c>
      <c r="B133">
        <v>0</v>
      </c>
      <c r="D133" t="s">
        <v>81</v>
      </c>
      <c r="E133">
        <v>10</v>
      </c>
    </row>
    <row r="134" spans="1:15">
      <c r="A134" t="s">
        <v>82</v>
      </c>
      <c r="B134">
        <v>0</v>
      </c>
      <c r="D134" t="s">
        <v>83</v>
      </c>
      <c r="E134">
        <v>36</v>
      </c>
    </row>
    <row r="135" spans="1:15">
      <c r="A135" t="s">
        <v>84</v>
      </c>
      <c r="B135">
        <v>1</v>
      </c>
      <c r="D135" t="s">
        <v>85</v>
      </c>
      <c r="E135">
        <v>1</v>
      </c>
    </row>
    <row r="136" spans="1:15">
      <c r="A136" t="s">
        <v>55</v>
      </c>
      <c r="B136" t="s">
        <v>55</v>
      </c>
      <c r="D136" t="s">
        <v>55</v>
      </c>
      <c r="E136" t="s">
        <v>86</v>
      </c>
      <c r="F136" s="6" t="str">
        <f>MID(B78,G81,LEN(TRIM(A78))+1 -G81)</f>
        <v>#16-Greg Biffle-B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#16-Greg Biffle-B</v>
      </c>
    </row>
    <row r="139" spans="1:15">
      <c r="B139" t="s">
        <v>61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62</v>
      </c>
      <c r="C140">
        <v>12</v>
      </c>
      <c r="E140" t="s">
        <v>87</v>
      </c>
      <c r="L140">
        <f ca="1">MID(OFFSET(INDIRECT(K9),7,0),3+1,2) - MID(OFFSET(INDIRECT(K9),7,0),1,3-1) + 1</f>
        <v>25</v>
      </c>
      <c r="M140">
        <f ca="1">MID(OFFSET(INDIRECT(K9),4,1),3+1,2) - MID(OFFSET(INDIRECT(K9),4,1),1,3-1) + 1</f>
        <v>25</v>
      </c>
      <c r="N140">
        <f ca="1">MID(OFFSET(INDIRECT(K9),9,3),3+1,2) - MID(OFFSET(INDIRECT(K9),9,3),1,3-1) + 1</f>
        <v>25</v>
      </c>
      <c r="O140">
        <f ca="1">MID(OFFSET(INDIRECT(K9),5,4),3+1,2) - MID(OFFSET(INDIRECT(K9),5,4),1,3-1) + 1</f>
        <v>30</v>
      </c>
    </row>
    <row r="141" spans="1:15">
      <c r="B141" t="s">
        <v>64</v>
      </c>
      <c r="C141">
        <v>13</v>
      </c>
      <c r="E141" t="s">
        <v>88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f ca="1">MID(OFFSET(INDIRECT(K9),10,3),3+1,2) - MID(OFFSET(INDIRECT(K9),10,3),1,3-1) + 1</f>
        <v>20</v>
      </c>
      <c r="O141">
        <f ca="1">MID(OFFSET(INDIRECT(K9),6,4),3+1,2) - MID(OFFSET(INDIRECT(K9),6,4),1,3-1) + 1</f>
        <v>20</v>
      </c>
    </row>
    <row r="142" spans="1:15">
      <c r="A142" t="s">
        <v>61</v>
      </c>
      <c r="B142" t="s">
        <v>67</v>
      </c>
      <c r="C142">
        <v>14</v>
      </c>
      <c r="E142" t="s">
        <v>89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f ca="1">MID(OFFSET(INDIRECT(K9),11,3),3+1,2) - MID(OFFSET(INDIRECT(K9),11,3),1,3-1) + 1</f>
        <v>20</v>
      </c>
      <c r="O142">
        <f ca="1">MID(OFFSET(INDIRECT(K9),7,4),3+1,2) - MID(OFFSET(INDIRECT(K9),7,4),1,3-1) + 1</f>
        <v>20</v>
      </c>
    </row>
    <row r="143" spans="1:15">
      <c r="A143" t="s">
        <v>62</v>
      </c>
      <c r="B143" t="s">
        <v>70</v>
      </c>
      <c r="C143">
        <v>15</v>
      </c>
      <c r="E143" t="s">
        <v>90</v>
      </c>
      <c r="L143">
        <f ca="1">MID(OFFSET(INDIRECT(K9),10,0),3+1,2) - MID(OFFSET(INDIRECT(K9),10,0),1,3-1) + 1</f>
        <v>20</v>
      </c>
      <c r="M143">
        <f ca="1">MID(OFFSET(INDIRECT(K9),7,1),3+1,2) - MID(OFFSET(INDIRECT(K9),7,1),1,3-1) + 1</f>
        <v>20</v>
      </c>
      <c r="N143">
        <f ca="1">MID(OFFSET(INDIRECT(K9),12,3),3+1,2) - MID(OFFSET(INDIRECT(K9),12,3),1,3-1) + 1</f>
        <v>20</v>
      </c>
      <c r="O143">
        <f ca="1">MID(OFFSET(INDIRECT(K9),8,4),3+1,2) - MID(OFFSET(INDIRECT(K9),8,4),1,3-1) + 1</f>
        <v>20</v>
      </c>
    </row>
    <row r="144" spans="1:15">
      <c r="A144" t="s">
        <v>64</v>
      </c>
      <c r="C144">
        <v>16</v>
      </c>
      <c r="D144" t="s">
        <v>61</v>
      </c>
      <c r="E144" t="s">
        <v>41</v>
      </c>
      <c r="L144">
        <f ca="1">MID(OFFSET(INDIRECT(K9),11,0),3+1,2) - MID(OFFSET(INDIRECT(K9),11,0),1,3-1) + 1</f>
        <v>13</v>
      </c>
      <c r="M144">
        <f ca="1">MID(OFFSET(INDIRECT(K9),8,1),3+1,2) - MID(OFFSET(INDIRECT(K9),8,1),1,3-1) + 1</f>
        <v>14</v>
      </c>
      <c r="N144">
        <f ca="1">MID(OFFSET(INDIRECT(K9),13,3),3+1,2) - MID(OFFSET(INDIRECT(K9),13,3),1,3-1) + 1</f>
        <v>12</v>
      </c>
      <c r="O144">
        <f ca="1">MID(OFFSET(INDIRECT(K9),9,4),3+1,2) - MID(OFFSET(INDIRECT(K9),9,4),1,3-1) + 1</f>
        <v>8</v>
      </c>
    </row>
    <row r="145" spans="1:15">
      <c r="A145" t="s">
        <v>67</v>
      </c>
      <c r="C145">
        <v>17</v>
      </c>
      <c r="D145" t="s">
        <v>62</v>
      </c>
      <c r="L145">
        <f ca="1">100 - SUM(L140:L144)</f>
        <v>2</v>
      </c>
      <c r="M145">
        <f ca="1">100-SUM(M140:M144)</f>
        <v>1</v>
      </c>
      <c r="N145">
        <f ca="1">100-SUM(N140:N144)</f>
        <v>3</v>
      </c>
      <c r="O145">
        <f ca="1">100-SUM(O140:O144)</f>
        <v>2</v>
      </c>
    </row>
    <row r="146" spans="1:15">
      <c r="A146" t="s">
        <v>39</v>
      </c>
      <c r="C146">
        <v>18</v>
      </c>
      <c r="D146" t="s">
        <v>64</v>
      </c>
    </row>
    <row r="147" spans="1:15">
      <c r="C147">
        <v>19</v>
      </c>
      <c r="D147" t="s">
        <v>67</v>
      </c>
    </row>
    <row r="148" spans="1:15">
      <c r="C148">
        <v>20</v>
      </c>
      <c r="D148" t="s">
        <v>110</v>
      </c>
    </row>
    <row r="149" spans="1:15">
      <c r="A149" t="s">
        <v>93</v>
      </c>
      <c r="B149">
        <v>99</v>
      </c>
      <c r="C149" t="s">
        <v>76</v>
      </c>
      <c r="D149" t="s">
        <v>77</v>
      </c>
      <c r="E149" t="s">
        <v>93</v>
      </c>
    </row>
    <row r="150" spans="1:15">
      <c r="A150" t="s">
        <v>78</v>
      </c>
      <c r="B150" t="s">
        <v>55</v>
      </c>
    </row>
    <row r="151" spans="1:15">
      <c r="A151" t="s">
        <v>79</v>
      </c>
      <c r="B151" t="s">
        <v>54</v>
      </c>
    </row>
    <row r="152" spans="1:15">
      <c r="A152" t="s">
        <v>80</v>
      </c>
      <c r="B152">
        <v>3</v>
      </c>
      <c r="D152" t="s">
        <v>81</v>
      </c>
      <c r="E152">
        <v>10</v>
      </c>
    </row>
    <row r="153" spans="1:15">
      <c r="A153" t="s">
        <v>82</v>
      </c>
      <c r="B153">
        <v>0</v>
      </c>
      <c r="D153" t="s">
        <v>83</v>
      </c>
      <c r="E153">
        <v>36</v>
      </c>
    </row>
    <row r="154" spans="1:15">
      <c r="A154" t="s">
        <v>84</v>
      </c>
      <c r="B154">
        <v>3</v>
      </c>
      <c r="D154" t="s">
        <v>85</v>
      </c>
      <c r="E154">
        <v>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workbookViewId="0">
      <selection activeCell="G1" sqref="G1:K1048576"/>
    </sheetView>
  </sheetViews>
  <sheetFormatPr baseColWidth="10" defaultRowHeight="13"/>
  <cols>
    <col min="6" max="6" width="18.5703125" customWidth="1"/>
    <col min="7" max="11" width="0" hidden="1" customWidth="1"/>
    <col min="12" max="12" width="19" customWidth="1"/>
    <col min="25" max="28" width="14.140625" bestFit="1" customWidth="1"/>
  </cols>
  <sheetData>
    <row r="1" spans="1:28">
      <c r="A1" t="s">
        <v>44</v>
      </c>
      <c r="B1" s="4" t="str">
        <f>TRIM(A1)</f>
        <v>#27-Paul Menard-B #56-Martin Truex Jr.-B #9-Marcos Ambrose-B #31-Jeff Burton-B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55</v>
      </c>
      <c r="B2" t="s">
        <v>56</v>
      </c>
      <c r="D2" t="s">
        <v>54</v>
      </c>
      <c r="E2" t="s">
        <v>86</v>
      </c>
      <c r="F2" s="6" t="str">
        <f>MID($B$1,1,G3-G2-1)</f>
        <v>#27-Paul Menard-B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#27-Paul Menard-B</v>
      </c>
      <c r="M2" t="str">
        <f ca="1">OFFSET(INDIRECT(K2),1,0)</f>
        <v>B</v>
      </c>
      <c r="N2" t="str">
        <f ca="1">OFFSET(INDIRECT(K2),1,1)</f>
        <v>D</v>
      </c>
      <c r="O2" t="str">
        <f ca="1">OFFSET(INDIRECT(K2),1,3)</f>
        <v>A</v>
      </c>
      <c r="P2" t="str">
        <f ca="1">OFFSET(INDIRECT(K2),1,4)</f>
        <v>C</v>
      </c>
      <c r="Q2" t="str">
        <f ca="1">OFFSET(INDIRECT(K2),15,1)</f>
        <v>A</v>
      </c>
      <c r="R2" t="str">
        <f ca="1">OFFSET(INDIRECT(K2),16,1)</f>
        <v>A</v>
      </c>
      <c r="S2">
        <f ca="1">OFFSET(INDIRECT(K2),17,1)</f>
        <v>0</v>
      </c>
      <c r="T2">
        <f ca="1">OFFSET(INDIRECT(K2),18,1)</f>
        <v>1</v>
      </c>
      <c r="U2">
        <f ca="1">OFFSET(INDIRECT(K2),19,1)</f>
        <v>4</v>
      </c>
      <c r="V2">
        <f ca="1">OFFSET(INDIRECT(K2),17,4)</f>
        <v>8</v>
      </c>
      <c r="W2">
        <f ca="1">OFFSET(INDIRECT(K2),18,4)</f>
        <v>36</v>
      </c>
      <c r="X2">
        <f ca="1">OFFSET(INDIRECT(K2),19,4)</f>
        <v>2</v>
      </c>
      <c r="Y2" t="str">
        <f ca="1">CONCATENATE(L13," ",L14," ",L15," ",L16," ",L17," ",L18)</f>
        <v>25 20 20 20 14 1</v>
      </c>
      <c r="Z2" t="str">
        <f ca="1">CONCATENATE(M13," ",M14," ",M15," ",M16," ",M17," ",M18)</f>
        <v>35 20 20 20 3 2</v>
      </c>
      <c r="AA2" t="str">
        <f t="shared" ref="AA2:AB2" ca="1" si="0">CONCATENATE(N13," ",N14," ",N15," ",N16," ",N17," ",N18)</f>
        <v>20 20 20 20 19 1</v>
      </c>
      <c r="AB2" t="str">
        <f t="shared" ca="1" si="0"/>
        <v>30 20 20 20 7 3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19</v>
      </c>
      <c r="J3">
        <v>1</v>
      </c>
      <c r="K3" t="str">
        <f>CONCATENATE(T($I$2),"$",$J$2+J3*19)</f>
        <v>$A$20</v>
      </c>
      <c r="L3" s="6" t="str">
        <f ca="1">OFFSET(INDIRECT(K3),1,5)</f>
        <v>#56-Martin Truex Jr.-B</v>
      </c>
      <c r="M3" t="str">
        <f ca="1">OFFSET(INDIRECT(K3),1,0)</f>
        <v>B</v>
      </c>
      <c r="N3" t="str">
        <f t="shared" ref="N3:N9" ca="1" si="1">OFFSET(INDIRECT(K3),1,1)</f>
        <v>C</v>
      </c>
      <c r="O3" t="str">
        <f t="shared" ref="O3:O9" ca="1" si="2">OFFSET(INDIRECT(K3),1,3)</f>
        <v>C</v>
      </c>
      <c r="P3" t="str">
        <f t="shared" ref="P3:P9" ca="1" si="3">OFFSET(INDIRECT(K3),1,4)</f>
        <v>A</v>
      </c>
      <c r="Q3" t="str">
        <f t="shared" ref="Q3:Q9" ca="1" si="4">OFFSET(INDIRECT(K3),15,1)</f>
        <v>B</v>
      </c>
      <c r="R3" t="str">
        <f t="shared" ref="R3:R9" ca="1" si="5">OFFSET(INDIRECT(K3),16,1)</f>
        <v>B</v>
      </c>
      <c r="S3">
        <f t="shared" ref="S3:S9" ca="1" si="6">OFFSET(INDIRECT(K3),17,1)</f>
        <v>1</v>
      </c>
      <c r="T3">
        <f t="shared" ref="T3:T9" ca="1" si="7">OFFSET(INDIRECT(K3),18,1)</f>
        <v>0</v>
      </c>
      <c r="U3">
        <f t="shared" ref="U3:U9" ca="1" si="8">OFFSET(INDIRECT(K3),19,1)</f>
        <v>3</v>
      </c>
      <c r="V3">
        <f t="shared" ref="V3:V9" ca="1" si="9">OFFSET(INDIRECT(K3),17,4)</f>
        <v>12</v>
      </c>
      <c r="W3">
        <f t="shared" ref="W3:W9" ca="1" si="10">OFFSET(INDIRECT(K3),18,4)</f>
        <v>36</v>
      </c>
      <c r="X3">
        <f t="shared" ref="X3:X9" ca="1" si="11">OFFSET(INDIRECT(K3),19,4)</f>
        <v>3</v>
      </c>
      <c r="Y3" t="str">
        <f ca="1">CONCATENATE(L25," ",L26," ",L27," ",L28," ",L29," ",L30)</f>
        <v>25 20 20 20 13 2</v>
      </c>
      <c r="Z3" t="str">
        <f ca="1">CONCATENATE(M25," ",M26," ",M27," ",M28," ",M29," ",M30)</f>
        <v>30 20 20 20 8 2</v>
      </c>
      <c r="AA3" t="str">
        <f t="shared" ref="AA3:AB3" ca="1" si="12">CONCATENATE(N25," ",N26," ",N27," ",N28," ",N29," ",N30)</f>
        <v>30 20 20 20 7 3</v>
      </c>
      <c r="AB3" t="str">
        <f t="shared" ca="1" si="12"/>
        <v>20 20 20 20 19 1</v>
      </c>
    </row>
    <row r="4" spans="1:28">
      <c r="C4">
        <v>10</v>
      </c>
      <c r="G4">
        <f>FIND("#",$B$1,G3+1)</f>
        <v>42</v>
      </c>
      <c r="J4">
        <v>2</v>
      </c>
      <c r="K4" t="str">
        <f>CONCATENATE(T($I$2),"$",$J$2+J4*19)</f>
        <v>$A$39</v>
      </c>
      <c r="L4" s="6" t="str">
        <f ca="1">OFFSET(INDIRECT(K4),1,5)</f>
        <v>#9-Marcos Ambrose-B</v>
      </c>
      <c r="M4" t="str">
        <f ca="1">OFFSET(INDIRECT(K4),1,0)</f>
        <v>B</v>
      </c>
      <c r="N4" t="str">
        <f t="shared" ca="1" si="1"/>
        <v>C</v>
      </c>
      <c r="O4" t="str">
        <f t="shared" ca="1" si="2"/>
        <v>E</v>
      </c>
      <c r="P4" t="str">
        <f t="shared" ca="1" si="3"/>
        <v>A</v>
      </c>
      <c r="Q4" t="str">
        <f t="shared" ca="1" si="4"/>
        <v>B</v>
      </c>
      <c r="R4" t="str">
        <f t="shared" ca="1" si="5"/>
        <v>A</v>
      </c>
      <c r="S4">
        <f t="shared" ca="1" si="6"/>
        <v>0</v>
      </c>
      <c r="T4">
        <f t="shared" ca="1" si="7"/>
        <v>1</v>
      </c>
      <c r="U4">
        <f t="shared" ca="1" si="8"/>
        <v>5</v>
      </c>
      <c r="V4">
        <f t="shared" ca="1" si="9"/>
        <v>12</v>
      </c>
      <c r="W4">
        <f t="shared" ca="1" si="10"/>
        <v>36</v>
      </c>
      <c r="X4">
        <f t="shared" ca="1" si="11"/>
        <v>1</v>
      </c>
      <c r="Y4" t="str">
        <f ca="1">CONCATENATE(L44," ",L45," ",L46," ",L47," ",L48," ",L49)</f>
        <v>25 20 20 20 13 2</v>
      </c>
      <c r="Z4" t="str">
        <f t="shared" ref="Z4:AB4" ca="1" si="13">CONCATENATE(M44," ",M45," ",M46," ",M47," ",M48," ",M49)</f>
        <v>30 20 20 20 8 2</v>
      </c>
      <c r="AA4" t="str">
        <f t="shared" ca="1" si="13"/>
        <v>40 20 20 18 0 2</v>
      </c>
      <c r="AB4" t="str">
        <f t="shared" ca="1" si="13"/>
        <v>20 20 20 20 19 1</v>
      </c>
    </row>
    <row r="5" spans="1:28">
      <c r="B5" t="s">
        <v>63</v>
      </c>
      <c r="C5">
        <v>11</v>
      </c>
      <c r="G5">
        <f>FIND("#",$B$1,G4+1)</f>
        <v>62</v>
      </c>
      <c r="J5">
        <v>3</v>
      </c>
      <c r="K5" t="str">
        <f>CONCATENATE(T($I$2),"$",$J$2+J5*19)</f>
        <v>$A$58</v>
      </c>
      <c r="L5" s="6" t="str">
        <f ca="1">OFFSET(INDIRECT(K5),1,5)</f>
        <v>#31-Jeff Burton-B</v>
      </c>
      <c r="M5" t="str">
        <f ca="1">OFFSET(INDIRECT(K5),1,0)</f>
        <v>B</v>
      </c>
      <c r="N5" t="str">
        <f t="shared" ca="1" si="1"/>
        <v>B</v>
      </c>
      <c r="O5" t="str">
        <f t="shared" ca="1" si="2"/>
        <v>B</v>
      </c>
      <c r="P5" t="str">
        <f t="shared" ca="1" si="3"/>
        <v>B</v>
      </c>
      <c r="Q5" t="str">
        <f t="shared" ca="1" si="4"/>
        <v>C</v>
      </c>
      <c r="R5" t="str">
        <f t="shared" ca="1" si="5"/>
        <v>B</v>
      </c>
      <c r="S5">
        <f t="shared" ca="1" si="6"/>
        <v>0</v>
      </c>
      <c r="T5">
        <f t="shared" ca="1" si="7"/>
        <v>0</v>
      </c>
      <c r="U5">
        <f t="shared" ca="1" si="8"/>
        <v>2</v>
      </c>
      <c r="V5">
        <f t="shared" ca="1" si="9"/>
        <v>5</v>
      </c>
      <c r="W5">
        <f t="shared" ca="1" si="10"/>
        <v>36</v>
      </c>
      <c r="X5">
        <f t="shared" ca="1" si="11"/>
        <v>3</v>
      </c>
      <c r="Y5" t="str">
        <f ca="1">CONCATENATE(L63," ",L64," ",L65," ",L66," ",L67," ",L68," ",L69)</f>
        <v xml:space="preserve">25 20 20 20 12 3 </v>
      </c>
      <c r="Z5" t="str">
        <f t="shared" ref="Z5:AB5" ca="1" si="14">CONCATENATE(M63," ",M64," ",M65," ",M66," ",M67," ",M68," ",M69)</f>
        <v xml:space="preserve">25 20 20 20 13 2 </v>
      </c>
      <c r="AA5" t="str">
        <f t="shared" ca="1" si="14"/>
        <v xml:space="preserve">25 20 20 20 12 3 </v>
      </c>
      <c r="AB5" t="str">
        <f t="shared" ca="1" si="14"/>
        <v xml:space="preserve">25 20 20 20 14 1 </v>
      </c>
    </row>
    <row r="6" spans="1:28">
      <c r="B6" t="s">
        <v>65</v>
      </c>
      <c r="C6">
        <v>12</v>
      </c>
      <c r="E6" t="s">
        <v>87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#42-Juan Pablo Montoya-C </v>
      </c>
      <c r="M6" t="str">
        <f t="shared" ref="M6:M9" ca="1" si="15">OFFSET(INDIRECT(K6),1,0)</f>
        <v>C</v>
      </c>
      <c r="N6" t="str">
        <f t="shared" ca="1" si="1"/>
        <v>B</v>
      </c>
      <c r="O6" t="str">
        <f t="shared" ca="1" si="2"/>
        <v>B</v>
      </c>
      <c r="P6" t="str">
        <f t="shared" ca="1" si="3"/>
        <v>B</v>
      </c>
      <c r="Q6" t="str">
        <f t="shared" ca="1" si="4"/>
        <v>C</v>
      </c>
      <c r="R6" t="str">
        <f t="shared" ca="1" si="5"/>
        <v>A</v>
      </c>
      <c r="S6">
        <f t="shared" ca="1" si="6"/>
        <v>2</v>
      </c>
      <c r="T6">
        <f t="shared" ca="1" si="7"/>
        <v>0</v>
      </c>
      <c r="U6">
        <f t="shared" ca="1" si="8"/>
        <v>2</v>
      </c>
      <c r="V6">
        <f t="shared" ca="1" si="9"/>
        <v>8</v>
      </c>
      <c r="W6">
        <f t="shared" ca="1" si="10"/>
        <v>36</v>
      </c>
      <c r="X6">
        <f t="shared" ca="1" si="11"/>
        <v>0</v>
      </c>
      <c r="Y6" t="str">
        <f ca="1">CONCATENATE(L83," ",L84," ",L85," ",L86," ",L87," ",L88)</f>
        <v>30 20 20 20 9 1</v>
      </c>
      <c r="Z6" t="str">
        <f t="shared" ref="Z6:AB6" ca="1" si="16">CONCATENATE(M83," ",M84," ",M85," ",M86," ",M87," ",M88)</f>
        <v>25 20 20 20 13 2</v>
      </c>
      <c r="AA6" t="str">
        <f t="shared" ca="1" si="16"/>
        <v>25 20 20 20 14 1</v>
      </c>
      <c r="AB6" t="str">
        <f t="shared" ca="1" si="16"/>
        <v>25 20 20 20 14 1</v>
      </c>
    </row>
    <row r="7" spans="1:28">
      <c r="B7" t="s">
        <v>68</v>
      </c>
      <c r="C7">
        <v>13</v>
      </c>
      <c r="E7" t="s">
        <v>88</v>
      </c>
      <c r="J7">
        <v>1</v>
      </c>
      <c r="K7" t="str">
        <f>CONCATENATE(T($I$6),"$",$J$6+J7*19)</f>
        <v>$A$97</v>
      </c>
      <c r="L7" s="6" t="str">
        <f t="shared" ref="L7:L9" ca="1" si="17">OFFSET(INDIRECT(K7),1,5)</f>
        <v xml:space="preserve">#5-Mark Martin-B </v>
      </c>
      <c r="M7" t="str">
        <f t="shared" ca="1" si="15"/>
        <v>B</v>
      </c>
      <c r="N7" t="str">
        <f t="shared" ca="1" si="1"/>
        <v>B</v>
      </c>
      <c r="O7" t="str">
        <f t="shared" ca="1" si="2"/>
        <v>B</v>
      </c>
      <c r="P7" t="str">
        <f t="shared" ca="1" si="3"/>
        <v>C</v>
      </c>
      <c r="Q7" t="str">
        <f t="shared" ca="1" si="4"/>
        <v>B</v>
      </c>
      <c r="R7" t="str">
        <f t="shared" ca="1" si="5"/>
        <v>B</v>
      </c>
      <c r="S7">
        <f t="shared" ca="1" si="6"/>
        <v>2</v>
      </c>
      <c r="T7">
        <f t="shared" ca="1" si="7"/>
        <v>0</v>
      </c>
      <c r="U7">
        <f t="shared" ca="1" si="8"/>
        <v>2</v>
      </c>
      <c r="V7">
        <f t="shared" ca="1" si="9"/>
        <v>10</v>
      </c>
      <c r="W7">
        <f t="shared" ca="1" si="10"/>
        <v>36</v>
      </c>
      <c r="X7">
        <f t="shared" ca="1" si="11"/>
        <v>3</v>
      </c>
      <c r="Y7" t="str">
        <f ca="1">CONCATENATE(L102," ",L103," ",L104," ",L105," ",L106," ",L107)</f>
        <v>25 20 20 20 12 3</v>
      </c>
      <c r="Z7" t="str">
        <f t="shared" ref="Z7:AB7" ca="1" si="18">CONCATENATE(M102," ",M103," ",M104," ",M105," ",M106," ",M107)</f>
        <v>25 20 20 20 13 2</v>
      </c>
      <c r="AA7" t="str">
        <f t="shared" ca="1" si="18"/>
        <v>25 20 20 20 14 1</v>
      </c>
      <c r="AB7" t="str">
        <f t="shared" ca="1" si="18"/>
        <v>30 20 20 20 8 2</v>
      </c>
    </row>
    <row r="8" spans="1:28">
      <c r="A8" t="s">
        <v>61</v>
      </c>
      <c r="B8" t="s">
        <v>71</v>
      </c>
      <c r="C8">
        <v>14</v>
      </c>
      <c r="E8" t="s">
        <v>89</v>
      </c>
      <c r="J8">
        <v>2</v>
      </c>
      <c r="K8" t="str">
        <f>CONCATENATE(T($I$6),"$",$J$6+J8*19)</f>
        <v>$A$116</v>
      </c>
      <c r="L8" s="6" t="str">
        <f t="shared" ca="1" si="17"/>
        <v xml:space="preserve">#6-David Ragan-C </v>
      </c>
      <c r="M8" t="str">
        <f t="shared" ca="1" si="15"/>
        <v>C</v>
      </c>
      <c r="N8" t="str">
        <f t="shared" ca="1" si="1"/>
        <v>B</v>
      </c>
      <c r="O8" t="str">
        <f t="shared" ca="1" si="2"/>
        <v>C</v>
      </c>
      <c r="P8" t="str">
        <f t="shared" ca="1" si="3"/>
        <v>D</v>
      </c>
      <c r="Q8" t="str">
        <f t="shared" ca="1" si="4"/>
        <v>B</v>
      </c>
      <c r="R8" t="str">
        <f t="shared" ca="1" si="5"/>
        <v>C</v>
      </c>
      <c r="S8">
        <f t="shared" ca="1" si="6"/>
        <v>2</v>
      </c>
      <c r="T8">
        <f t="shared" ca="1" si="7"/>
        <v>1</v>
      </c>
      <c r="U8">
        <f t="shared" ca="1" si="8"/>
        <v>4</v>
      </c>
      <c r="V8">
        <f t="shared" ca="1" si="9"/>
        <v>8</v>
      </c>
      <c r="W8">
        <f t="shared" ca="1" si="10"/>
        <v>36</v>
      </c>
      <c r="X8">
        <f t="shared" ca="1" si="11"/>
        <v>5</v>
      </c>
      <c r="Y8" t="str">
        <f ca="1">CONCATENATE(L140," ",L141," ",L142," ",L143," ",L144," ",L145)</f>
        <v>30 20 20 20 8 2</v>
      </c>
      <c r="Z8" t="str">
        <f t="shared" ref="Z8:AB8" ca="1" si="19">CONCATENATE(M140," ",M141," ",M142," ",M143," ",M144," ",M145)</f>
        <v>25 20 20 20 13 2</v>
      </c>
      <c r="AA8" t="str">
        <f t="shared" ca="1" si="19"/>
        <v>20 20 20 20 19 1</v>
      </c>
      <c r="AB8" t="str">
        <f t="shared" ca="1" si="19"/>
        <v>20 20 20 20 19 1</v>
      </c>
    </row>
    <row r="9" spans="1:28">
      <c r="A9" t="s">
        <v>62</v>
      </c>
      <c r="B9" t="s">
        <v>43</v>
      </c>
      <c r="C9">
        <v>15</v>
      </c>
      <c r="E9" t="s">
        <v>90</v>
      </c>
      <c r="J9">
        <v>3</v>
      </c>
      <c r="K9" t="str">
        <f>CONCATENATE(T($I$6),"$",$J$6+J9*19)</f>
        <v>$A$135</v>
      </c>
      <c r="L9" s="6" t="str">
        <f t="shared" ca="1" si="17"/>
        <v>#20-Joey Logano-B</v>
      </c>
      <c r="M9" t="str">
        <f t="shared" ca="1" si="15"/>
        <v>C</v>
      </c>
      <c r="N9" t="str">
        <f t="shared" ca="1" si="1"/>
        <v>B</v>
      </c>
      <c r="O9" t="str">
        <f t="shared" ca="1" si="2"/>
        <v>A</v>
      </c>
      <c r="P9" t="str">
        <f t="shared" ca="1" si="3"/>
        <v>A</v>
      </c>
      <c r="Q9" t="str">
        <f t="shared" ca="1" si="4"/>
        <v>B</v>
      </c>
      <c r="R9" t="str">
        <f t="shared" ca="1" si="5"/>
        <v>B</v>
      </c>
      <c r="S9">
        <f t="shared" ca="1" si="6"/>
        <v>2</v>
      </c>
      <c r="T9">
        <f t="shared" ca="1" si="7"/>
        <v>0</v>
      </c>
      <c r="U9">
        <f t="shared" ca="1" si="8"/>
        <v>4</v>
      </c>
      <c r="V9">
        <f t="shared" ca="1" si="9"/>
        <v>6</v>
      </c>
      <c r="W9">
        <f t="shared" ca="1" si="10"/>
        <v>36</v>
      </c>
      <c r="X9">
        <f t="shared" ca="1" si="11"/>
        <v>3</v>
      </c>
      <c r="Y9" t="str">
        <f ca="1">CONCATENATE(L140," ",L141," ",L142," ",L143," ",L144," ",L145)</f>
        <v>30 20 20 20 8 2</v>
      </c>
      <c r="Z9" t="str">
        <f t="shared" ref="Z9:AB9" ca="1" si="20">CONCATENATE(M140," ",M141," ",M142," ",M143," ",M144," ",M145)</f>
        <v>25 20 20 20 13 2</v>
      </c>
      <c r="AA9" t="str">
        <f t="shared" ca="1" si="20"/>
        <v>20 20 20 20 19 1</v>
      </c>
      <c r="AB9" t="str">
        <f t="shared" ca="1" si="20"/>
        <v>20 20 20 20 19 1</v>
      </c>
    </row>
    <row r="10" spans="1:28">
      <c r="A10" t="s">
        <v>64</v>
      </c>
      <c r="C10">
        <v>16</v>
      </c>
      <c r="D10" t="s">
        <v>66</v>
      </c>
      <c r="E10" t="s">
        <v>91</v>
      </c>
    </row>
    <row r="11" spans="1:28">
      <c r="A11" t="s">
        <v>67</v>
      </c>
      <c r="C11">
        <v>17</v>
      </c>
      <c r="D11" t="s">
        <v>69</v>
      </c>
      <c r="L11" s="3" t="str">
        <f ca="1">L2</f>
        <v>#27-Paul Menard-B</v>
      </c>
    </row>
    <row r="12" spans="1:28">
      <c r="A12" t="s">
        <v>70</v>
      </c>
      <c r="C12">
        <v>18</v>
      </c>
      <c r="D12" t="s">
        <v>72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D13" t="s">
        <v>74</v>
      </c>
      <c r="L13">
        <f ca="1">MID(OFFSET(INDIRECT(K2),7,0),3+1,2) - MID(OFFSET(INDIRECT(K2),7,0),1,3-1) + 1</f>
        <v>25</v>
      </c>
      <c r="M13">
        <f ca="1">MID(OFFSET(INDIRECT(K2),4,1),3+1,2) - MID(OFFSET(INDIRECT(K2),4,1),1,3-1) + 1</f>
        <v>35</v>
      </c>
      <c r="N13">
        <f ca="1">MID(OFFSET(INDIRECT(K2),9,3),3+1,2) - MID(OFFSET(INDIRECT(K2),9,3),1,3-1) + 1</f>
        <v>20</v>
      </c>
      <c r="O13">
        <f ca="1">MID(OFFSET(INDIRECT(K2),5,4),3+1,2) - MID(OFFSET(INDIRECT(K2),5,4),1,3-1) + 1</f>
        <v>30</v>
      </c>
    </row>
    <row r="14" spans="1:28">
      <c r="C14">
        <v>20</v>
      </c>
      <c r="D14" t="s">
        <v>75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>
        <v>99</v>
      </c>
      <c r="B15" t="s">
        <v>93</v>
      </c>
      <c r="C15" t="s">
        <v>76</v>
      </c>
      <c r="D15">
        <v>99</v>
      </c>
      <c r="E15" t="s">
        <v>77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54</v>
      </c>
      <c r="L16">
        <f ca="1">MID(OFFSET(INDIRECT(K2),10,0),3+1,2) - MID(OFFSET(INDIRECT(K2),10,0),1,3-1) + 1</f>
        <v>20</v>
      </c>
      <c r="M16">
        <f ca="1">MID(OFFSET(INDIRECT(K2),7,1),3+1,2) - MID(OFFSET(INDIRECT(K2),7,1),1,3-1) + 1</f>
        <v>20</v>
      </c>
      <c r="N16">
        <f ca="1">MID(OFFSET(INDIRECT(K2),12,3),3+1,2) - MID(OFFSET(INDIRECT(K2),12,3),1,3-1) + 1</f>
        <v>20</v>
      </c>
      <c r="O16">
        <f ca="1">MID(OFFSET(INDIRECT(K2),8,4),3+1,2) - MID(OFFSET(INDIRECT(K2),8,4),1,3-1) + 1</f>
        <v>20</v>
      </c>
    </row>
    <row r="17" spans="1:15">
      <c r="A17" t="s">
        <v>79</v>
      </c>
      <c r="B17" t="s">
        <v>54</v>
      </c>
      <c r="L17">
        <f ca="1">MID(OFFSET(INDIRECT(K2),11,0),3+1,2) - MID(OFFSET(INDIRECT(K2),11,0),1,3-1) + 1</f>
        <v>14</v>
      </c>
      <c r="M17">
        <f ca="1">MID(OFFSET(INDIRECT(K2),8,1),3+1,2) - MID(OFFSET(INDIRECT(K2),8,1),1,3-1) + 1</f>
        <v>3</v>
      </c>
      <c r="N17">
        <f ca="1">MID(OFFSET(INDIRECT(K2),13,3),3+1,2) - MID(OFFSET(INDIRECT(K2),13,3),1,3-1) + 1</f>
        <v>19</v>
      </c>
      <c r="O17">
        <f ca="1">MID(OFFSET(INDIRECT(K2),9,4),3+1,2) - MID(OFFSET(INDIRECT(K2),9,4),1,3-1) + 1</f>
        <v>7</v>
      </c>
    </row>
    <row r="18" spans="1:15">
      <c r="A18" t="s">
        <v>80</v>
      </c>
      <c r="B18">
        <v>0</v>
      </c>
      <c r="D18" t="s">
        <v>81</v>
      </c>
      <c r="E18">
        <v>8</v>
      </c>
      <c r="L18">
        <f ca="1">100 - SUM(L13:L17)</f>
        <v>1</v>
      </c>
      <c r="M18">
        <f ca="1">100-SUM(M13:M17)</f>
        <v>2</v>
      </c>
      <c r="N18">
        <f ca="1">100-SUM(N13:N17)</f>
        <v>1</v>
      </c>
      <c r="O18">
        <f ca="1">100-SUM(O13:O17)</f>
        <v>3</v>
      </c>
    </row>
    <row r="19" spans="1:15">
      <c r="A19" t="s">
        <v>82</v>
      </c>
      <c r="B19">
        <v>1</v>
      </c>
      <c r="D19" t="s">
        <v>83</v>
      </c>
      <c r="E19">
        <v>36</v>
      </c>
    </row>
    <row r="20" spans="1:15">
      <c r="A20" t="s">
        <v>84</v>
      </c>
      <c r="B20">
        <v>4</v>
      </c>
      <c r="D20" t="s">
        <v>85</v>
      </c>
      <c r="E20">
        <v>2</v>
      </c>
    </row>
    <row r="21" spans="1:15">
      <c r="A21" t="s">
        <v>55</v>
      </c>
      <c r="B21" t="s">
        <v>86</v>
      </c>
      <c r="D21" t="s">
        <v>86</v>
      </c>
      <c r="E21" t="s">
        <v>54</v>
      </c>
      <c r="F21" s="6" t="str">
        <f>MID($B$1,G3,G$4-G$3-1)</f>
        <v>#56-Martin Truex Jr.-B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#56-Martin Truex Jr.-B</v>
      </c>
    </row>
    <row r="24" spans="1:15">
      <c r="B24" t="s">
        <v>87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88</v>
      </c>
      <c r="C25">
        <v>12</v>
      </c>
      <c r="E25" t="s">
        <v>66</v>
      </c>
      <c r="L25">
        <f ca="1">MID(OFFSET(INDIRECT(K3),7,0),3+1,2) - MID(OFFSET(INDIRECT(K3),7,0),1,3-1) + 1</f>
        <v>25</v>
      </c>
      <c r="M25">
        <f ca="1">MID(OFFSET(INDIRECT(K3),4,1),3+1,2) - MID(OFFSET(INDIRECT(K3),4,1),1,3-1) + 1</f>
        <v>30</v>
      </c>
      <c r="N25">
        <f ca="1">MID(OFFSET(INDIRECT(K3),9,3),3+1,2) - MID(OFFSET(INDIRECT(K3),9,3),1,3-1) + 1</f>
        <v>30</v>
      </c>
      <c r="O25">
        <f ca="1">MID(OFFSET(INDIRECT(K3),5,4),3+1,2) - MID(OFFSET(INDIRECT(K3),5,4),1,3-1) + 1</f>
        <v>20</v>
      </c>
    </row>
    <row r="26" spans="1:15">
      <c r="B26" t="s">
        <v>89</v>
      </c>
      <c r="C26">
        <v>13</v>
      </c>
      <c r="E26" t="s">
        <v>69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61</v>
      </c>
      <c r="B27" t="s">
        <v>90</v>
      </c>
      <c r="C27">
        <v>14</v>
      </c>
      <c r="E27" t="s">
        <v>72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62</v>
      </c>
      <c r="B28" t="s">
        <v>41</v>
      </c>
      <c r="C28">
        <v>15</v>
      </c>
      <c r="E28" t="s">
        <v>74</v>
      </c>
      <c r="L28">
        <f ca="1">MID(OFFSET(INDIRECT(K3),10,0),3+1,2) - MID(OFFSET(INDIRECT(K3),10,0),1,3-1) + 1</f>
        <v>20</v>
      </c>
      <c r="M28">
        <f ca="1">MID(OFFSET(INDIRECT(K3),7,1),3+1,2) - MID(OFFSET(INDIRECT(K3),7,1),1,3-1) + 1</f>
        <v>20</v>
      </c>
      <c r="N28">
        <f ca="1">MID(OFFSET(INDIRECT(K3),12,3),3+1,2) - MID(OFFSET(INDIRECT(K3),12,3),1,3-1) + 1</f>
        <v>20</v>
      </c>
      <c r="O28">
        <f ca="1">MID(OFFSET(INDIRECT(K3),8,4),3+1,2) - MID(OFFSET(INDIRECT(K3),8,4),1,3-1) + 1</f>
        <v>20</v>
      </c>
    </row>
    <row r="29" spans="1:15">
      <c r="A29" t="s">
        <v>64</v>
      </c>
      <c r="C29">
        <v>16</v>
      </c>
      <c r="D29" t="s">
        <v>87</v>
      </c>
      <c r="E29" t="s">
        <v>75</v>
      </c>
      <c r="L29">
        <f ca="1">MID(OFFSET(INDIRECT(K3),11,0),3+1,2) - MID(OFFSET(INDIRECT(K3),11,0),1,3-1) + 1</f>
        <v>13</v>
      </c>
      <c r="M29">
        <f ca="1">MID(OFFSET(INDIRECT(K3),8,1),3+1,2) - MID(OFFSET(INDIRECT(K3),8,1),1,3-1) + 1</f>
        <v>8</v>
      </c>
      <c r="N29">
        <f ca="1">MID(OFFSET(INDIRECT(K3),13,3),3+1,2) - MID(OFFSET(INDIRECT(K3),13,3),1,3-1) + 1</f>
        <v>7</v>
      </c>
      <c r="O29">
        <f ca="1">MID(OFFSET(INDIRECT(K3),9,4),3+1,2) - MID(OFFSET(INDIRECT(K3),9,4),1,3-1) + 1</f>
        <v>19</v>
      </c>
    </row>
    <row r="30" spans="1:15">
      <c r="A30" t="s">
        <v>67</v>
      </c>
      <c r="C30">
        <v>17</v>
      </c>
      <c r="D30" t="s">
        <v>88</v>
      </c>
      <c r="L30">
        <f ca="1">100 - SUM(L25:L29)</f>
        <v>2</v>
      </c>
      <c r="M30">
        <f ca="1">100-SUM(M25:M29)</f>
        <v>2</v>
      </c>
      <c r="N30">
        <f ca="1">100-SUM(N25:N29)</f>
        <v>3</v>
      </c>
      <c r="O30">
        <f ca="1">100-SUM(O25:O29)</f>
        <v>1</v>
      </c>
    </row>
    <row r="31" spans="1:15">
      <c r="A31" t="s">
        <v>39</v>
      </c>
      <c r="C31">
        <v>18</v>
      </c>
      <c r="D31" t="s">
        <v>89</v>
      </c>
    </row>
    <row r="32" spans="1:15">
      <c r="C32">
        <v>19</v>
      </c>
      <c r="D32" t="s">
        <v>90</v>
      </c>
    </row>
    <row r="33" spans="1:15">
      <c r="C33">
        <v>20</v>
      </c>
      <c r="D33" t="s">
        <v>91</v>
      </c>
    </row>
    <row r="34" spans="1:15">
      <c r="A34" t="s">
        <v>93</v>
      </c>
      <c r="B34" t="s">
        <v>93</v>
      </c>
      <c r="C34" t="s">
        <v>76</v>
      </c>
      <c r="D34" t="s">
        <v>77</v>
      </c>
      <c r="E34">
        <v>99</v>
      </c>
    </row>
    <row r="35" spans="1:15">
      <c r="A35" t="s">
        <v>78</v>
      </c>
      <c r="B35" t="s">
        <v>55</v>
      </c>
    </row>
    <row r="36" spans="1:15">
      <c r="A36" t="s">
        <v>79</v>
      </c>
      <c r="B36" t="s">
        <v>55</v>
      </c>
    </row>
    <row r="37" spans="1:15">
      <c r="A37" t="s">
        <v>80</v>
      </c>
      <c r="B37">
        <v>1</v>
      </c>
      <c r="D37" t="s">
        <v>81</v>
      </c>
      <c r="E37">
        <v>12</v>
      </c>
    </row>
    <row r="38" spans="1:15">
      <c r="A38" t="s">
        <v>82</v>
      </c>
      <c r="B38">
        <v>0</v>
      </c>
      <c r="D38" t="s">
        <v>83</v>
      </c>
      <c r="E38">
        <v>36</v>
      </c>
    </row>
    <row r="39" spans="1:15">
      <c r="A39" t="s">
        <v>84</v>
      </c>
      <c r="B39">
        <v>3</v>
      </c>
      <c r="D39" t="s">
        <v>85</v>
      </c>
      <c r="E39">
        <v>3</v>
      </c>
    </row>
    <row r="40" spans="1:15">
      <c r="A40" t="s">
        <v>55</v>
      </c>
      <c r="B40" t="s">
        <v>86</v>
      </c>
      <c r="D40" t="s">
        <v>37</v>
      </c>
      <c r="E40" t="s">
        <v>54</v>
      </c>
      <c r="F40" s="6" t="str">
        <f>MID($B$1,G$4,G$5-G$4-1)</f>
        <v>#9-Marcos Ambrose-B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#9-Marcos Ambrose-B</v>
      </c>
    </row>
    <row r="43" spans="1:15">
      <c r="B43" t="s">
        <v>87</v>
      </c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B44" t="s">
        <v>88</v>
      </c>
      <c r="C44">
        <v>12</v>
      </c>
      <c r="E44" t="s">
        <v>66</v>
      </c>
      <c r="L44">
        <f ca="1">MID(OFFSET(INDIRECT(K4),7,0),3+1,2) - MID(OFFSET(INDIRECT(K4),7,0),1,3-1) + 1</f>
        <v>25</v>
      </c>
      <c r="M44">
        <f ca="1">MID(OFFSET(INDIRECT(K4),4,1),3+1,2) - MID(OFFSET(INDIRECT(K4),4,1),1,3-1) + 1</f>
        <v>30</v>
      </c>
      <c r="N44">
        <f ca="1">MID(OFFSET(INDIRECT(K4),9,3),3+1,2) - MID(OFFSET(INDIRECT(K4),9,3),1,3-1) + 1</f>
        <v>40</v>
      </c>
      <c r="O44">
        <f ca="1">MID(OFFSET(INDIRECT(K4),5,4),3+1,2) - MID(OFFSET(INDIRECT(K4),5,4),1,3-1) + 1</f>
        <v>20</v>
      </c>
    </row>
    <row r="45" spans="1:15">
      <c r="B45" t="s">
        <v>89</v>
      </c>
      <c r="C45">
        <v>13</v>
      </c>
      <c r="E45" t="s">
        <v>69</v>
      </c>
      <c r="L45">
        <f ca="1">MID(OFFSET(INDIRECT(K4),8,0),3+1,2) - MID(OFFSET(INDIRECT(K4),8,0),1,3-1) + 1</f>
        <v>20</v>
      </c>
      <c r="M45">
        <f ca="1">MID(OFFSET(INDIRECT(K4),5,1),3+1,2) - MID(OFFSET(INDIRECT(K4),5,1),1,3-1) + 1</f>
        <v>20</v>
      </c>
      <c r="N45">
        <f ca="1">MID(OFFSET(INDIRECT(K4),10,3),3+1,2) - MID(OFFSET(INDIRECT(K4),10,3),1,3-1) + 1</f>
        <v>20</v>
      </c>
      <c r="O45">
        <f ca="1">MID(OFFSET(INDIRECT(K4),6,4),3+1,2) - MID(OFFSET(INDIRECT(K4),6,4),1,3-1) + 1</f>
        <v>20</v>
      </c>
    </row>
    <row r="46" spans="1:15">
      <c r="A46" t="s">
        <v>61</v>
      </c>
      <c r="B46" t="s">
        <v>90</v>
      </c>
      <c r="C46">
        <v>14</v>
      </c>
      <c r="E46" t="s">
        <v>72</v>
      </c>
      <c r="L46">
        <f ca="1">MID(OFFSET(INDIRECT(K4),9,0),3+1,2) - MID(OFFSET(INDIRECT(K4),9,0),1,3-1) + 1</f>
        <v>20</v>
      </c>
      <c r="M46">
        <f ca="1">MID(OFFSET(INDIRECT(K4),6,1),3+1,2) - MID(OFFSET(INDIRECT(K4),6,1),1,3-1) + 1</f>
        <v>20</v>
      </c>
      <c r="N46">
        <f ca="1">MID(OFFSET(INDIRECT(K4),11,3),3+1,2) - MID(OFFSET(INDIRECT(K4),11,3),1,3-1) + 1</f>
        <v>20</v>
      </c>
      <c r="O46">
        <f ca="1">MID(OFFSET(INDIRECT(K4),7,4),3+1,2) - MID(OFFSET(INDIRECT(K4),7,4),1,3-1) + 1</f>
        <v>20</v>
      </c>
    </row>
    <row r="47" spans="1:15">
      <c r="A47" t="s">
        <v>62</v>
      </c>
      <c r="B47" t="s">
        <v>41</v>
      </c>
      <c r="C47">
        <v>15</v>
      </c>
      <c r="E47" t="s">
        <v>74</v>
      </c>
      <c r="L47">
        <f ca="1">MID(OFFSET(INDIRECT(K4),10,0),3+1,2) - MID(OFFSET(INDIRECT(K4),10,0),1,3-1) + 1</f>
        <v>20</v>
      </c>
      <c r="M47">
        <f ca="1">MID(OFFSET(INDIRECT(K4),7,1),3+1,2) - MID(OFFSET(INDIRECT(K4),7,1),1,3-1) + 1</f>
        <v>20</v>
      </c>
      <c r="N47">
        <f ca="1">MID(OFFSET(INDIRECT(K4),12,3),3+1,2) - MID(OFFSET(INDIRECT(K4),12,3),1,3-1) + 1</f>
        <v>18</v>
      </c>
      <c r="O47">
        <f ca="1">MID(OFFSET(INDIRECT(K4),8,4),3+1,2) - MID(OFFSET(INDIRECT(K4),8,4),1,3-1) + 1</f>
        <v>20</v>
      </c>
    </row>
    <row r="48" spans="1:15">
      <c r="A48" t="s">
        <v>64</v>
      </c>
      <c r="C48">
        <v>16</v>
      </c>
      <c r="D48" t="s">
        <v>38</v>
      </c>
      <c r="E48" t="s">
        <v>75</v>
      </c>
      <c r="L48">
        <f ca="1">MID(OFFSET(INDIRECT(K4),11,0),3+1,2) - MID(OFFSET(INDIRECT(K4),11,0),1,3-1) + 1</f>
        <v>13</v>
      </c>
      <c r="M48">
        <f ca="1">MID(OFFSET(INDIRECT(K4),8,1),3+1,2) - MID(OFFSET(INDIRECT(K4),8,1),1,3-1) + 1</f>
        <v>8</v>
      </c>
      <c r="N48">
        <v>0</v>
      </c>
      <c r="O48">
        <f ca="1">MID(OFFSET(INDIRECT(K4),9,4),3+1,2) - MID(OFFSET(INDIRECT(K4),9,4),1,3-1) + 1</f>
        <v>19</v>
      </c>
    </row>
    <row r="49" spans="1:15">
      <c r="A49" t="s">
        <v>67</v>
      </c>
      <c r="C49">
        <v>17</v>
      </c>
      <c r="D49" t="s">
        <v>72</v>
      </c>
      <c r="L49">
        <f ca="1">100 - SUM(L44:L48)</f>
        <v>2</v>
      </c>
      <c r="M49">
        <f ca="1">100-SUM(M44:M48)</f>
        <v>2</v>
      </c>
      <c r="N49">
        <f ca="1">100-SUM(N44:N48)</f>
        <v>2</v>
      </c>
      <c r="O49">
        <f ca="1">100-SUM(O44:O48)</f>
        <v>1</v>
      </c>
    </row>
    <row r="50" spans="1:15">
      <c r="A50" t="s">
        <v>39</v>
      </c>
      <c r="C50">
        <v>18</v>
      </c>
      <c r="D50" t="s">
        <v>74</v>
      </c>
    </row>
    <row r="51" spans="1:15">
      <c r="C51">
        <v>19</v>
      </c>
      <c r="D51" t="s">
        <v>92</v>
      </c>
    </row>
    <row r="52" spans="1:15">
      <c r="C52">
        <v>20</v>
      </c>
    </row>
    <row r="53" spans="1:15">
      <c r="A53" t="s">
        <v>93</v>
      </c>
      <c r="B53" t="s">
        <v>93</v>
      </c>
      <c r="C53" t="s">
        <v>76</v>
      </c>
      <c r="D53" t="s">
        <v>93</v>
      </c>
      <c r="E53">
        <v>99</v>
      </c>
    </row>
    <row r="54" spans="1:15">
      <c r="A54" t="s">
        <v>78</v>
      </c>
      <c r="B54" t="s">
        <v>55</v>
      </c>
    </row>
    <row r="55" spans="1:15">
      <c r="A55" t="s">
        <v>79</v>
      </c>
      <c r="B55" t="s">
        <v>54</v>
      </c>
    </row>
    <row r="56" spans="1:15">
      <c r="A56" t="s">
        <v>80</v>
      </c>
      <c r="B56">
        <v>0</v>
      </c>
      <c r="D56" t="s">
        <v>81</v>
      </c>
      <c r="E56">
        <v>12</v>
      </c>
    </row>
    <row r="57" spans="1:15">
      <c r="A57" t="s">
        <v>82</v>
      </c>
      <c r="B57">
        <v>1</v>
      </c>
      <c r="D57" t="s">
        <v>83</v>
      </c>
      <c r="E57">
        <v>36</v>
      </c>
    </row>
    <row r="58" spans="1:15">
      <c r="A58" t="s">
        <v>84</v>
      </c>
      <c r="B58">
        <v>5</v>
      </c>
      <c r="D58" t="s">
        <v>85</v>
      </c>
      <c r="E58">
        <v>1</v>
      </c>
    </row>
    <row r="59" spans="1:15">
      <c r="A59" t="s">
        <v>55</v>
      </c>
      <c r="B59" t="s">
        <v>55</v>
      </c>
      <c r="D59" t="s">
        <v>55</v>
      </c>
      <c r="E59" t="s">
        <v>55</v>
      </c>
      <c r="F59" s="6" t="str">
        <f>MID($B$1,G$5,LEN($B$1)+1-G$5)</f>
        <v>#31-Jeff Burton-B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#31-Jeff Burton-B</v>
      </c>
    </row>
    <row r="62" spans="1:15">
      <c r="B62" t="s">
        <v>61</v>
      </c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B63" t="s">
        <v>62</v>
      </c>
      <c r="C63">
        <v>12</v>
      </c>
      <c r="E63" t="s">
        <v>61</v>
      </c>
      <c r="L63">
        <f ca="1">MID(OFFSET(INDIRECT(K5),7,0),3+1,2) - MID(OFFSET(INDIRECT(K5),7,0),1,3-1) + 1</f>
        <v>25</v>
      </c>
      <c r="M63">
        <f ca="1">MID(OFFSET(INDIRECT(K5),4,1),3+1,2) - MID(OFFSET(INDIRECT(K5),4,1),1,3-1) + 1</f>
        <v>25</v>
      </c>
      <c r="N63">
        <f ca="1">MID(OFFSET(INDIRECT(K5),9,3),3+1,2) - MID(OFFSET(INDIRECT(K5),9,3),1,3-1) + 1</f>
        <v>25</v>
      </c>
      <c r="O63">
        <f ca="1">MID(OFFSET(INDIRECT(K5),5,4),3+1,2) - MID(OFFSET(INDIRECT(K5),5,4),1,3-1) + 1</f>
        <v>25</v>
      </c>
    </row>
    <row r="64" spans="1:15">
      <c r="B64" t="s">
        <v>64</v>
      </c>
      <c r="C64">
        <v>13</v>
      </c>
      <c r="E64" t="s">
        <v>62</v>
      </c>
      <c r="L64">
        <f ca="1">MID(OFFSET(INDIRECT(K5),8,0),3+1,2) - MID(OFFSET(INDIRECT(K5),8,0),1,3-1) + 1</f>
        <v>20</v>
      </c>
      <c r="M64">
        <f ca="1">MID(OFFSET(INDIRECT(K5),5,1),3+1,2) - MID(OFFSET(INDIRECT(K5),5,1),1,3-1) + 1</f>
        <v>20</v>
      </c>
      <c r="N64">
        <f ca="1">MID(OFFSET(INDIRECT(K5),10,3),3+1,2) - MID(OFFSET(INDIRECT(K5),10,3),1,3-1) + 1</f>
        <v>20</v>
      </c>
      <c r="O64">
        <f ca="1">MID(OFFSET(INDIRECT(K5),6,4),3+1,2) - MID(OFFSET(INDIRECT(K5),6,4),1,3-1) + 1</f>
        <v>20</v>
      </c>
    </row>
    <row r="65" spans="1:15">
      <c r="A65" t="s">
        <v>61</v>
      </c>
      <c r="B65" t="s">
        <v>67</v>
      </c>
      <c r="C65">
        <v>14</v>
      </c>
      <c r="E65" t="s">
        <v>64</v>
      </c>
      <c r="L65">
        <f ca="1">MID(OFFSET(INDIRECT(K5),9,0),3+1,2) - MID(OFFSET(INDIRECT(K5),9,0),1,3-1) + 1</f>
        <v>20</v>
      </c>
      <c r="M65">
        <f ca="1">MID(OFFSET(INDIRECT(K5),6,1),3+1,2) - MID(OFFSET(INDIRECT(K5),6,1),1,3-1) + 1</f>
        <v>20</v>
      </c>
      <c r="N65">
        <f ca="1">MID(OFFSET(INDIRECT(K5),11,3),3+1,2) - MID(OFFSET(INDIRECT(K5),11,3),1,3-1) + 1</f>
        <v>20</v>
      </c>
      <c r="O65">
        <f ca="1">MID(OFFSET(INDIRECT(K5),7,4),3+1,2) - MID(OFFSET(INDIRECT(K5),7,4),1,3-1) + 1</f>
        <v>20</v>
      </c>
    </row>
    <row r="66" spans="1:15">
      <c r="A66" t="s">
        <v>62</v>
      </c>
      <c r="B66" t="s">
        <v>39</v>
      </c>
      <c r="C66">
        <v>15</v>
      </c>
      <c r="E66" t="s">
        <v>67</v>
      </c>
      <c r="L66">
        <f ca="1">MID(OFFSET(INDIRECT(K5),10,0),3+1,2) - MID(OFFSET(INDIRECT(K5),10,0),1,3-1) + 1</f>
        <v>20</v>
      </c>
      <c r="M66">
        <f ca="1">MID(OFFSET(INDIRECT(K5),7,1),3+1,2) - MID(OFFSET(INDIRECT(K5),7,1),1,3-1) + 1</f>
        <v>20</v>
      </c>
      <c r="N66">
        <f ca="1">MID(OFFSET(INDIRECT(K5),12,3),3+1,2) - MID(OFFSET(INDIRECT(K5),12,3),1,3-1) + 1</f>
        <v>20</v>
      </c>
      <c r="O66">
        <f ca="1">MID(OFFSET(INDIRECT(K5),8,4),3+1,2) - MID(OFFSET(INDIRECT(K5),8,4),1,3-1) + 1</f>
        <v>20</v>
      </c>
    </row>
    <row r="67" spans="1:15">
      <c r="A67" t="s">
        <v>64</v>
      </c>
      <c r="C67">
        <v>16</v>
      </c>
      <c r="D67" t="s">
        <v>61</v>
      </c>
      <c r="E67" t="s">
        <v>70</v>
      </c>
      <c r="L67">
        <f ca="1">MID(OFFSET(INDIRECT(K5),11,0),3+1,2) - MID(OFFSET(INDIRECT(K5),11,0),1,3-1) + 1</f>
        <v>12</v>
      </c>
      <c r="M67">
        <f ca="1">MID(OFFSET(INDIRECT(K5),8,1),3+1,2) - MID(OFFSET(INDIRECT(K5),8,1),1,3-1) + 1</f>
        <v>13</v>
      </c>
      <c r="N67">
        <f ca="1">MID(OFFSET(INDIRECT(K5),13,3),3+1,2) - MID(OFFSET(INDIRECT(K5),13,3),1,3-1) + 1</f>
        <v>12</v>
      </c>
      <c r="O67">
        <f ca="1">MID(OFFSET(INDIRECT(K5),9,4),3+1,2) - MID(OFFSET(INDIRECT(K5),9,4),1,3-1) + 1</f>
        <v>14</v>
      </c>
    </row>
    <row r="68" spans="1:15">
      <c r="A68" t="s">
        <v>67</v>
      </c>
      <c r="C68">
        <v>17</v>
      </c>
      <c r="D68" t="s">
        <v>62</v>
      </c>
      <c r="L68">
        <f ca="1">100 - SUM(L63:L67)</f>
        <v>3</v>
      </c>
      <c r="M68">
        <f ca="1">100-SUM(M63:M67)</f>
        <v>2</v>
      </c>
      <c r="N68">
        <f ca="1">100-SUM(N63:N67)</f>
        <v>3</v>
      </c>
      <c r="O68">
        <f ca="1">100-SUM(O63:O67)</f>
        <v>1</v>
      </c>
    </row>
    <row r="69" spans="1:15">
      <c r="A69" t="s">
        <v>110</v>
      </c>
      <c r="C69">
        <v>18</v>
      </c>
      <c r="D69" t="s">
        <v>64</v>
      </c>
    </row>
    <row r="70" spans="1:15">
      <c r="C70">
        <v>19</v>
      </c>
      <c r="D70" t="s">
        <v>67</v>
      </c>
    </row>
    <row r="71" spans="1:15">
      <c r="C71">
        <v>20</v>
      </c>
      <c r="D71" t="s">
        <v>110</v>
      </c>
    </row>
    <row r="72" spans="1:15">
      <c r="A72" t="s">
        <v>77</v>
      </c>
      <c r="B72" t="s">
        <v>93</v>
      </c>
      <c r="C72" t="s">
        <v>76</v>
      </c>
      <c r="D72" t="s">
        <v>77</v>
      </c>
      <c r="E72">
        <v>99</v>
      </c>
    </row>
    <row r="73" spans="1:15">
      <c r="A73" t="s">
        <v>78</v>
      </c>
      <c r="B73" t="s">
        <v>86</v>
      </c>
    </row>
    <row r="74" spans="1:15">
      <c r="A74" t="s">
        <v>79</v>
      </c>
      <c r="B74" t="s">
        <v>55</v>
      </c>
    </row>
    <row r="75" spans="1:15">
      <c r="A75" t="s">
        <v>80</v>
      </c>
      <c r="B75">
        <v>0</v>
      </c>
      <c r="D75" t="s">
        <v>81</v>
      </c>
      <c r="E75">
        <v>5</v>
      </c>
    </row>
    <row r="76" spans="1:15">
      <c r="A76" t="s">
        <v>82</v>
      </c>
      <c r="B76">
        <v>0</v>
      </c>
      <c r="D76" t="s">
        <v>83</v>
      </c>
      <c r="E76">
        <v>36</v>
      </c>
    </row>
    <row r="77" spans="1:15">
      <c r="A77" t="s">
        <v>84</v>
      </c>
      <c r="B77">
        <v>2</v>
      </c>
      <c r="D77" t="s">
        <v>85</v>
      </c>
      <c r="E77">
        <v>3</v>
      </c>
    </row>
    <row r="78" spans="1:15" s="5" customFormat="1">
      <c r="A78" t="s">
        <v>45</v>
      </c>
      <c r="B78" s="4" t="str">
        <f>TRIM(A78)</f>
        <v>#42-Juan Pablo Montoya-C #5-Mark Martin-B #6-David Ragan-C #20-Joey Logano-B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86</v>
      </c>
      <c r="B79" t="s">
        <v>55</v>
      </c>
      <c r="D79" t="s">
        <v>55</v>
      </c>
      <c r="E79" t="s">
        <v>55</v>
      </c>
      <c r="F79" s="6" t="str">
        <f>MID(B78,1,FIND("#",B78,2)-1)</f>
        <v xml:space="preserve">#42-Juan Pablo Montoya-C </v>
      </c>
      <c r="G79">
        <f>FIND("#",TRIM($A$78),G78+1)</f>
        <v>26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43</v>
      </c>
    </row>
    <row r="81" spans="1:15">
      <c r="C81">
        <v>10</v>
      </c>
      <c r="G81">
        <f>FIND("#",TRIM($A$78),G80+1)</f>
        <v>60</v>
      </c>
      <c r="L81" s="3" t="str">
        <f ca="1">L6</f>
        <v xml:space="preserve">#42-Juan Pablo Montoya-C </v>
      </c>
    </row>
    <row r="82" spans="1:15">
      <c r="B82" t="s">
        <v>61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62</v>
      </c>
      <c r="C83">
        <v>12</v>
      </c>
      <c r="E83" t="s">
        <v>61</v>
      </c>
      <c r="L83">
        <f ca="1">MID(OFFSET(INDIRECT(K6),7,0),3+1,2) - MID(OFFSET(INDIRECT(K6),7,0),1,3-1) + 1</f>
        <v>30</v>
      </c>
      <c r="M83">
        <f ca="1">MID(OFFSET(INDIRECT(K6),4,1),3+1,2) - MID(OFFSET(INDIRECT(K6),4,1),1,3-1) + 1</f>
        <v>25</v>
      </c>
      <c r="N83">
        <f ca="1">MID(OFFSET(INDIRECT(K6),9,3),3+1,2) - MID(OFFSET(INDIRECT(K6),9,3),1,3-1) + 1</f>
        <v>25</v>
      </c>
      <c r="O83">
        <f ca="1">MID(OFFSET(INDIRECT(K6),5,4),3+1,2) - MID(OFFSET(INDIRECT(K6),5,4),1,3-1) + 1</f>
        <v>25</v>
      </c>
    </row>
    <row r="84" spans="1:15">
      <c r="B84" t="s">
        <v>64</v>
      </c>
      <c r="C84">
        <v>13</v>
      </c>
      <c r="E84" t="s">
        <v>62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f ca="1">MID(OFFSET(INDIRECT(K6),10,3),3+1,2) - MID(OFFSET(INDIRECT(K6),10,3),1,3-1) + 1</f>
        <v>20</v>
      </c>
      <c r="O84">
        <f ca="1">MID(OFFSET(INDIRECT(K6),6,4),3+1,2) - MID(OFFSET(INDIRECT(K6),6,4),1,3-1) + 1</f>
        <v>20</v>
      </c>
    </row>
    <row r="85" spans="1:15">
      <c r="A85" t="s">
        <v>87</v>
      </c>
      <c r="B85" t="s">
        <v>67</v>
      </c>
      <c r="C85">
        <v>14</v>
      </c>
      <c r="E85" t="s">
        <v>64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f ca="1">MID(OFFSET(INDIRECT(K6),11,3),3+1,2) - MID(OFFSET(INDIRECT(K6),11,3),1,3-1) + 1</f>
        <v>20</v>
      </c>
      <c r="O85">
        <f ca="1">MID(OFFSET(INDIRECT(K6),7,4),3+1,2) - MID(OFFSET(INDIRECT(K6),7,4),1,3-1) + 1</f>
        <v>20</v>
      </c>
    </row>
    <row r="86" spans="1:15">
      <c r="A86" t="s">
        <v>88</v>
      </c>
      <c r="B86" t="s">
        <v>39</v>
      </c>
      <c r="C86">
        <v>15</v>
      </c>
      <c r="E86" t="s">
        <v>67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f ca="1">MID(OFFSET(INDIRECT(K6),12,3),3+1,2) - MID(OFFSET(INDIRECT(K6),12,3),1,3-1) + 1</f>
        <v>20</v>
      </c>
      <c r="O86">
        <f ca="1">MID(OFFSET(INDIRECT(K6),8,4),3+1,2) - MID(OFFSET(INDIRECT(K6),8,4),1,3-1) + 1</f>
        <v>20</v>
      </c>
    </row>
    <row r="87" spans="1:15">
      <c r="A87" t="s">
        <v>89</v>
      </c>
      <c r="C87">
        <v>16</v>
      </c>
      <c r="D87" t="s">
        <v>61</v>
      </c>
      <c r="E87" t="s">
        <v>70</v>
      </c>
      <c r="L87">
        <f ca="1">MID(OFFSET(INDIRECT(K6),11,0),3+1,2) - MID(OFFSET(INDIRECT(K6),11,0),1,3-1) + 1</f>
        <v>9</v>
      </c>
      <c r="M87">
        <f ca="1">MID(OFFSET(INDIRECT(K6),8,1),3+1,2) - MID(OFFSET(INDIRECT(K6),8,1),1,3-1) + 1</f>
        <v>13</v>
      </c>
      <c r="N87">
        <f ca="1">MID(OFFSET(INDIRECT(K6),13,3),3+1,2) - MID(OFFSET(INDIRECT(K6),13,3),1,3-1) + 1</f>
        <v>14</v>
      </c>
      <c r="O87">
        <f ca="1">MID(OFFSET(INDIRECT(K6),9,4),3+1,2) - MID(OFFSET(INDIRECT(K6),9,4),1,3-1) + 1</f>
        <v>14</v>
      </c>
    </row>
    <row r="88" spans="1:15">
      <c r="A88" t="s">
        <v>90</v>
      </c>
      <c r="C88">
        <v>17</v>
      </c>
      <c r="D88" t="s">
        <v>62</v>
      </c>
      <c r="L88">
        <f ca="1">100 - SUM(L83:L87)</f>
        <v>1</v>
      </c>
      <c r="M88">
        <f ca="1">100-SUM(M83:M87)</f>
        <v>2</v>
      </c>
      <c r="N88">
        <f ca="1">100-SUM(N83:N87)</f>
        <v>1</v>
      </c>
      <c r="O88">
        <f ca="1">100-SUM(O83:O87)</f>
        <v>1</v>
      </c>
    </row>
    <row r="89" spans="1:15">
      <c r="A89" t="s">
        <v>46</v>
      </c>
      <c r="C89">
        <v>18</v>
      </c>
      <c r="D89" t="s">
        <v>64</v>
      </c>
    </row>
    <row r="90" spans="1:15">
      <c r="C90">
        <v>19</v>
      </c>
      <c r="D90" t="s">
        <v>67</v>
      </c>
    </row>
    <row r="91" spans="1:15">
      <c r="C91">
        <v>20</v>
      </c>
      <c r="D91" t="s">
        <v>70</v>
      </c>
    </row>
    <row r="92" spans="1:15">
      <c r="A92">
        <v>99</v>
      </c>
      <c r="B92" t="s">
        <v>93</v>
      </c>
      <c r="C92" t="s">
        <v>76</v>
      </c>
      <c r="D92">
        <v>99</v>
      </c>
      <c r="E92">
        <v>99</v>
      </c>
    </row>
    <row r="93" spans="1:15">
      <c r="A93" t="s">
        <v>78</v>
      </c>
      <c r="B93" t="s">
        <v>86</v>
      </c>
    </row>
    <row r="94" spans="1:15">
      <c r="A94" t="s">
        <v>79</v>
      </c>
      <c r="B94" t="s">
        <v>54</v>
      </c>
    </row>
    <row r="95" spans="1:15">
      <c r="A95" t="s">
        <v>80</v>
      </c>
      <c r="B95">
        <v>2</v>
      </c>
      <c r="D95" t="s">
        <v>81</v>
      </c>
      <c r="E95">
        <v>8</v>
      </c>
    </row>
    <row r="96" spans="1:15">
      <c r="A96" t="s">
        <v>82</v>
      </c>
      <c r="B96">
        <v>0</v>
      </c>
      <c r="D96" t="s">
        <v>83</v>
      </c>
      <c r="E96">
        <v>36</v>
      </c>
    </row>
    <row r="97" spans="1:15">
      <c r="A97" t="s">
        <v>84</v>
      </c>
      <c r="B97">
        <v>2</v>
      </c>
      <c r="D97" t="s">
        <v>85</v>
      </c>
      <c r="E97">
        <v>0</v>
      </c>
    </row>
    <row r="98" spans="1:15">
      <c r="A98" t="s">
        <v>55</v>
      </c>
      <c r="B98" t="s">
        <v>55</v>
      </c>
      <c r="D98" t="s">
        <v>55</v>
      </c>
      <c r="E98" t="s">
        <v>86</v>
      </c>
      <c r="F98" s="6" t="str">
        <f>MID(B78,G79,G80-G79)</f>
        <v xml:space="preserve">#5-Mark Martin-B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#5-Mark Martin-B </v>
      </c>
    </row>
    <row r="101" spans="1:15">
      <c r="B101" t="s">
        <v>61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62</v>
      </c>
      <c r="C102">
        <v>12</v>
      </c>
      <c r="E102" t="s">
        <v>87</v>
      </c>
      <c r="L102">
        <f ca="1">MID(OFFSET(INDIRECT(K7),7,0),3+1,2) - MID(OFFSET(INDIRECT(K7),7,0),1,3-1) + 1</f>
        <v>25</v>
      </c>
      <c r="M102">
        <f ca="1">MID(OFFSET(INDIRECT(K7),4,1),3+1,2) - MID(OFFSET(INDIRECT(K7),4,1),1,3-1) + 1</f>
        <v>25</v>
      </c>
      <c r="N102">
        <f ca="1">MID(OFFSET(INDIRECT(K7),9,3),3+1,2) - MID(OFFSET(INDIRECT(K7),9,3),1,3-1) + 1</f>
        <v>25</v>
      </c>
      <c r="O102">
        <f ca="1">MID(OFFSET(INDIRECT(K7),5,4),3+1,2) - MID(OFFSET(INDIRECT(K7),5,4),1,3-1) + 1</f>
        <v>30</v>
      </c>
    </row>
    <row r="103" spans="1:15">
      <c r="B103" t="s">
        <v>64</v>
      </c>
      <c r="C103">
        <v>13</v>
      </c>
      <c r="E103" t="s">
        <v>88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f ca="1">MID(OFFSET(INDIRECT(K7),10,3),3+1,2) - MID(OFFSET(INDIRECT(K7),10,3),1,3-1) + 1</f>
        <v>20</v>
      </c>
      <c r="O103">
        <f ca="1">MID(OFFSET(INDIRECT(K7),6,4),3+1,2) - MID(OFFSET(INDIRECT(K7),6,4),1,3-1) + 1</f>
        <v>20</v>
      </c>
    </row>
    <row r="104" spans="1:15">
      <c r="A104" t="s">
        <v>61</v>
      </c>
      <c r="B104" t="s">
        <v>67</v>
      </c>
      <c r="C104">
        <v>14</v>
      </c>
      <c r="E104" t="s">
        <v>89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f ca="1">MID(OFFSET(INDIRECT(K7),11,3),3+1,2) - MID(OFFSET(INDIRECT(K7),11,3),1,3-1) + 1</f>
        <v>20</v>
      </c>
      <c r="O104">
        <f ca="1">MID(OFFSET(INDIRECT(K7),7,4),3+1,2) - MID(OFFSET(INDIRECT(K7),7,4),1,3-1) + 1</f>
        <v>20</v>
      </c>
    </row>
    <row r="105" spans="1:15">
      <c r="A105" t="s">
        <v>62</v>
      </c>
      <c r="B105" t="s">
        <v>39</v>
      </c>
      <c r="C105">
        <v>15</v>
      </c>
      <c r="E105" t="s">
        <v>90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20</v>
      </c>
      <c r="N105">
        <f ca="1">MID(OFFSET(INDIRECT(K7),12,3),3+1,2) - MID(OFFSET(INDIRECT(K7),12,3),1,3-1) + 1</f>
        <v>20</v>
      </c>
      <c r="O105">
        <f ca="1">MID(OFFSET(INDIRECT(K7),8,4),3+1,2) - MID(OFFSET(INDIRECT(K7),8,4),1,3-1) + 1</f>
        <v>20</v>
      </c>
    </row>
    <row r="106" spans="1:15">
      <c r="A106" t="s">
        <v>64</v>
      </c>
      <c r="C106">
        <v>16</v>
      </c>
      <c r="D106" t="s">
        <v>61</v>
      </c>
      <c r="E106" t="s">
        <v>41</v>
      </c>
      <c r="L106">
        <f ca="1">MID(OFFSET(INDIRECT(K7),11,0),3+1,2) - MID(OFFSET(INDIRECT(K7),11,0),1,3-1) + 1</f>
        <v>12</v>
      </c>
      <c r="M106">
        <f ca="1">MID(OFFSET(INDIRECT(K7),8,1),3+1,2) - MID(OFFSET(INDIRECT(K7),8,1),1,3-1) + 1</f>
        <v>13</v>
      </c>
      <c r="N106">
        <f ca="1">MID(OFFSET(INDIRECT(K7),13,3),3+1,2) - MID(OFFSET(INDIRECT(K7),13,3),1,3-1) + 1</f>
        <v>14</v>
      </c>
      <c r="O106">
        <f ca="1">MID(OFFSET(INDIRECT(K7),9,4),3+1,2) - MID(OFFSET(INDIRECT(K7),9,4),1,3-1) + 1</f>
        <v>8</v>
      </c>
    </row>
    <row r="107" spans="1:15">
      <c r="A107" t="s">
        <v>67</v>
      </c>
      <c r="C107">
        <v>17</v>
      </c>
      <c r="D107" t="s">
        <v>62</v>
      </c>
      <c r="L107">
        <f ca="1">100 - SUM(L102:L106)</f>
        <v>3</v>
      </c>
      <c r="M107">
        <f ca="1">100-SUM(M102:M106)</f>
        <v>2</v>
      </c>
      <c r="N107">
        <f ca="1">100-SUM(N102:N106)</f>
        <v>1</v>
      </c>
      <c r="O107">
        <f ca="1">100-SUM(O102:O106)</f>
        <v>2</v>
      </c>
    </row>
    <row r="108" spans="1:15">
      <c r="A108" t="s">
        <v>110</v>
      </c>
      <c r="C108">
        <v>18</v>
      </c>
      <c r="D108" t="s">
        <v>64</v>
      </c>
    </row>
    <row r="109" spans="1:15">
      <c r="C109">
        <v>19</v>
      </c>
      <c r="D109" t="s">
        <v>67</v>
      </c>
    </row>
    <row r="110" spans="1:15">
      <c r="C110">
        <v>20</v>
      </c>
      <c r="D110" t="s">
        <v>70</v>
      </c>
    </row>
    <row r="111" spans="1:15">
      <c r="A111" t="s">
        <v>77</v>
      </c>
      <c r="B111" t="s">
        <v>93</v>
      </c>
      <c r="C111" t="s">
        <v>76</v>
      </c>
      <c r="D111">
        <v>99</v>
      </c>
      <c r="E111" t="s">
        <v>93</v>
      </c>
    </row>
    <row r="112" spans="1:15">
      <c r="A112" t="s">
        <v>78</v>
      </c>
      <c r="B112" t="s">
        <v>55</v>
      </c>
    </row>
    <row r="113" spans="1:15">
      <c r="A113" t="s">
        <v>79</v>
      </c>
      <c r="B113" t="s">
        <v>55</v>
      </c>
    </row>
    <row r="114" spans="1:15">
      <c r="A114" t="s">
        <v>80</v>
      </c>
      <c r="B114">
        <v>2</v>
      </c>
      <c r="D114" t="s">
        <v>81</v>
      </c>
      <c r="E114">
        <v>10</v>
      </c>
    </row>
    <row r="115" spans="1:15">
      <c r="A115" t="s">
        <v>82</v>
      </c>
      <c r="B115">
        <v>0</v>
      </c>
      <c r="D115" t="s">
        <v>83</v>
      </c>
      <c r="E115">
        <v>36</v>
      </c>
    </row>
    <row r="116" spans="1:15">
      <c r="A116" t="s">
        <v>84</v>
      </c>
      <c r="B116">
        <v>2</v>
      </c>
      <c r="D116" t="s">
        <v>85</v>
      </c>
      <c r="E116">
        <v>3</v>
      </c>
    </row>
    <row r="117" spans="1:15">
      <c r="A117" t="s">
        <v>86</v>
      </c>
      <c r="B117" t="s">
        <v>55</v>
      </c>
      <c r="D117" t="s">
        <v>86</v>
      </c>
      <c r="E117" t="s">
        <v>56</v>
      </c>
      <c r="F117" s="6" t="str">
        <f>MID(B78,G80,G81-G80)</f>
        <v xml:space="preserve">#6-David Ragan-C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#6-David Ragan-C </v>
      </c>
    </row>
    <row r="120" spans="1:15">
      <c r="B120" t="s">
        <v>61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62</v>
      </c>
      <c r="C121">
        <v>12</v>
      </c>
      <c r="E121" t="s">
        <v>63</v>
      </c>
      <c r="L121">
        <f ca="1">MID(OFFSET(INDIRECT(K8),7,0),3+1,2) - MID(OFFSET(INDIRECT(K8),7,0),1,3-1) + 1</f>
        <v>30</v>
      </c>
      <c r="M121">
        <f ca="1">MID(OFFSET(INDIRECT(K8),4,1),3+1,2) - MID(OFFSET(INDIRECT(K8),4,1),1,3-1) + 1</f>
        <v>25</v>
      </c>
      <c r="N121">
        <f ca="1">MID(OFFSET(INDIRECT(K8),9,3),3+1,2) - MID(OFFSET(INDIRECT(K8),9,3),1,3-1) + 1</f>
        <v>30</v>
      </c>
      <c r="O121">
        <f ca="1">MID(OFFSET(INDIRECT(K8),5,4),3+1,2) - MID(OFFSET(INDIRECT(K8),5,4),1,3-1) + 1</f>
        <v>35</v>
      </c>
    </row>
    <row r="122" spans="1:15">
      <c r="B122" t="s">
        <v>64</v>
      </c>
      <c r="C122">
        <v>13</v>
      </c>
      <c r="E122" t="s">
        <v>65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f ca="1">MID(OFFSET(INDIRECT(K8),6,4),3+1,2) - MID(OFFSET(INDIRECT(K8),6,4),1,3-1) + 1</f>
        <v>20</v>
      </c>
    </row>
    <row r="123" spans="1:15">
      <c r="A123" t="s">
        <v>87</v>
      </c>
      <c r="B123" t="s">
        <v>67</v>
      </c>
      <c r="C123">
        <v>14</v>
      </c>
      <c r="E123" t="s">
        <v>68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f ca="1">MID(OFFSET(INDIRECT(K8),7,4),3+1,2) - MID(OFFSET(INDIRECT(K8),7,4),1,3-1) + 1</f>
        <v>20</v>
      </c>
    </row>
    <row r="124" spans="1:15">
      <c r="A124" t="s">
        <v>88</v>
      </c>
      <c r="B124" t="s">
        <v>70</v>
      </c>
      <c r="C124">
        <v>15</v>
      </c>
      <c r="E124" t="s">
        <v>71</v>
      </c>
      <c r="L124">
        <f ca="1">MID(OFFSET(INDIRECT(K8),10,0),3+1,2) - MID(OFFSET(INDIRECT(K8),10,0),1,3-1) + 1</f>
        <v>20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20</v>
      </c>
      <c r="O124">
        <f ca="1">MID(OFFSET(INDIRECT(K8),8,4),3+1,2) - MID(OFFSET(INDIRECT(K8),8,4),1,3-1) + 1</f>
        <v>20</v>
      </c>
    </row>
    <row r="125" spans="1:15">
      <c r="A125" t="s">
        <v>89</v>
      </c>
      <c r="C125">
        <v>16</v>
      </c>
      <c r="D125" t="s">
        <v>87</v>
      </c>
      <c r="E125" t="s">
        <v>73</v>
      </c>
      <c r="L125">
        <f ca="1">MID(OFFSET(INDIRECT(K8),11,0),3+1,2) - MID(OFFSET(INDIRECT(K8),11,0),1,3-1) + 1</f>
        <v>7</v>
      </c>
      <c r="M125">
        <f ca="1">MID(OFFSET(INDIRECT(K8),8,1),3+1,2) - MID(OFFSET(INDIRECT(K8),8,1),1,3-1) + 1</f>
        <v>14</v>
      </c>
      <c r="N125">
        <f ca="1">MID(OFFSET(INDIRECT(K8),13,3),3+1,2) - MID(OFFSET(INDIRECT(K8),13,3),1,3-1) + 1</f>
        <v>7</v>
      </c>
      <c r="O125">
        <f ca="1">MID(OFFSET(INDIRECT(K8),9,4),3+1,2) - MID(OFFSET(INDIRECT(K8),9,4),1,3-1) + 1</f>
        <v>2</v>
      </c>
    </row>
    <row r="126" spans="1:15">
      <c r="A126" t="s">
        <v>90</v>
      </c>
      <c r="C126">
        <v>17</v>
      </c>
      <c r="D126" t="s">
        <v>88</v>
      </c>
      <c r="L126">
        <f ca="1">100 - SUM(L121:L125)</f>
        <v>3</v>
      </c>
      <c r="M126">
        <f ca="1">100-SUM(M121:M125)</f>
        <v>1</v>
      </c>
      <c r="N126">
        <f ca="1">100-SUM(N121:N125)</f>
        <v>3</v>
      </c>
      <c r="O126">
        <f ca="1">100-SUM(O121:O125)</f>
        <v>3</v>
      </c>
    </row>
    <row r="127" spans="1:15">
      <c r="A127" t="s">
        <v>91</v>
      </c>
      <c r="C127">
        <v>18</v>
      </c>
      <c r="D127" t="s">
        <v>89</v>
      </c>
    </row>
    <row r="128" spans="1:15">
      <c r="C128">
        <v>19</v>
      </c>
      <c r="D128" t="s">
        <v>90</v>
      </c>
    </row>
    <row r="129" spans="1:15">
      <c r="C129">
        <v>20</v>
      </c>
      <c r="D129" t="s">
        <v>91</v>
      </c>
    </row>
    <row r="130" spans="1:15">
      <c r="A130" t="s">
        <v>77</v>
      </c>
      <c r="B130">
        <v>99</v>
      </c>
      <c r="C130" t="s">
        <v>76</v>
      </c>
      <c r="D130" t="s">
        <v>77</v>
      </c>
      <c r="E130" t="s">
        <v>77</v>
      </c>
    </row>
    <row r="131" spans="1:15">
      <c r="A131" t="s">
        <v>78</v>
      </c>
      <c r="B131" t="s">
        <v>55</v>
      </c>
    </row>
    <row r="132" spans="1:15">
      <c r="A132" t="s">
        <v>79</v>
      </c>
      <c r="B132" t="s">
        <v>86</v>
      </c>
    </row>
    <row r="133" spans="1:15">
      <c r="A133" t="s">
        <v>80</v>
      </c>
      <c r="B133">
        <v>2</v>
      </c>
      <c r="D133" t="s">
        <v>81</v>
      </c>
      <c r="E133">
        <v>8</v>
      </c>
    </row>
    <row r="134" spans="1:15">
      <c r="A134" t="s">
        <v>82</v>
      </c>
      <c r="B134">
        <v>1</v>
      </c>
      <c r="D134" t="s">
        <v>83</v>
      </c>
      <c r="E134">
        <v>36</v>
      </c>
    </row>
    <row r="135" spans="1:15">
      <c r="A135" t="s">
        <v>84</v>
      </c>
      <c r="B135">
        <v>4</v>
      </c>
      <c r="D135" t="s">
        <v>85</v>
      </c>
      <c r="E135">
        <v>5</v>
      </c>
    </row>
    <row r="136" spans="1:15">
      <c r="A136" t="s">
        <v>86</v>
      </c>
      <c r="B136" t="s">
        <v>55</v>
      </c>
      <c r="D136" t="s">
        <v>54</v>
      </c>
      <c r="E136" t="s">
        <v>54</v>
      </c>
      <c r="F136" s="6" t="str">
        <f>MID(B78,G81,LEN(TRIM(A78))+1 -G81)</f>
        <v>#20-Joey Logano-B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#20-Joey Logano-B</v>
      </c>
    </row>
    <row r="139" spans="1:15">
      <c r="B139" t="s">
        <v>61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62</v>
      </c>
      <c r="C140">
        <v>12</v>
      </c>
      <c r="E140" t="s">
        <v>66</v>
      </c>
      <c r="L140">
        <f ca="1">MID(OFFSET(INDIRECT(K9),7,0),3+1,2) - MID(OFFSET(INDIRECT(K9),7,0),1,3-1) + 1</f>
        <v>30</v>
      </c>
      <c r="M140">
        <f ca="1">MID(OFFSET(INDIRECT(K9),4,1),3+1,2) - MID(OFFSET(INDIRECT(K9),4,1),1,3-1) + 1</f>
        <v>25</v>
      </c>
      <c r="N140">
        <f ca="1">MID(OFFSET(INDIRECT(K9),9,3),3+1,2) - MID(OFFSET(INDIRECT(K9),9,3),1,3-1) + 1</f>
        <v>20</v>
      </c>
      <c r="O140">
        <f ca="1">MID(OFFSET(INDIRECT(K9),5,4),3+1,2) - MID(OFFSET(INDIRECT(K9),5,4),1,3-1) + 1</f>
        <v>20</v>
      </c>
    </row>
    <row r="141" spans="1:15">
      <c r="B141" t="s">
        <v>64</v>
      </c>
      <c r="C141">
        <v>13</v>
      </c>
      <c r="E141" t="s">
        <v>69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f ca="1">MID(OFFSET(INDIRECT(K9),10,3),3+1,2) - MID(OFFSET(INDIRECT(K9),10,3),1,3-1) + 1</f>
        <v>20</v>
      </c>
      <c r="O141">
        <f ca="1">MID(OFFSET(INDIRECT(K9),6,4),3+1,2) - MID(OFFSET(INDIRECT(K9),6,4),1,3-1) + 1</f>
        <v>20</v>
      </c>
    </row>
    <row r="142" spans="1:15">
      <c r="A142" t="s">
        <v>87</v>
      </c>
      <c r="B142" t="s">
        <v>67</v>
      </c>
      <c r="C142">
        <v>14</v>
      </c>
      <c r="E142" t="s">
        <v>72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f ca="1">MID(OFFSET(INDIRECT(K9),11,3),3+1,2) - MID(OFFSET(INDIRECT(K9),11,3),1,3-1) + 1</f>
        <v>20</v>
      </c>
      <c r="O142">
        <f ca="1">MID(OFFSET(INDIRECT(K9),7,4),3+1,2) - MID(OFFSET(INDIRECT(K9),7,4),1,3-1) + 1</f>
        <v>20</v>
      </c>
    </row>
    <row r="143" spans="1:15">
      <c r="A143" t="s">
        <v>88</v>
      </c>
      <c r="B143" t="s">
        <v>39</v>
      </c>
      <c r="C143">
        <v>15</v>
      </c>
      <c r="E143" t="s">
        <v>74</v>
      </c>
      <c r="L143">
        <f ca="1">MID(OFFSET(INDIRECT(K9),10,0),3+1,2) - MID(OFFSET(INDIRECT(K9),10,0),1,3-1) + 1</f>
        <v>20</v>
      </c>
      <c r="M143">
        <f ca="1">MID(OFFSET(INDIRECT(K9),7,1),3+1,2) - MID(OFFSET(INDIRECT(K9),7,1),1,3-1) + 1</f>
        <v>20</v>
      </c>
      <c r="N143">
        <f ca="1">MID(OFFSET(INDIRECT(K9),12,3),3+1,2) - MID(OFFSET(INDIRECT(K9),12,3),1,3-1) + 1</f>
        <v>20</v>
      </c>
      <c r="O143">
        <f ca="1">MID(OFFSET(INDIRECT(K9),8,4),3+1,2) - MID(OFFSET(INDIRECT(K9),8,4),1,3-1) + 1</f>
        <v>20</v>
      </c>
    </row>
    <row r="144" spans="1:15">
      <c r="A144" t="s">
        <v>89</v>
      </c>
      <c r="C144">
        <v>16</v>
      </c>
      <c r="D144" t="s">
        <v>66</v>
      </c>
      <c r="E144" t="s">
        <v>75</v>
      </c>
      <c r="L144">
        <f ca="1">MID(OFFSET(INDIRECT(K9),11,0),3+1,2) - MID(OFFSET(INDIRECT(K9),11,0),1,3-1) + 1</f>
        <v>8</v>
      </c>
      <c r="M144">
        <f ca="1">MID(OFFSET(INDIRECT(K9),8,1),3+1,2) - MID(OFFSET(INDIRECT(K9),8,1),1,3-1) + 1</f>
        <v>13</v>
      </c>
      <c r="N144">
        <f ca="1">MID(OFFSET(INDIRECT(K9),13,3),3+1,2) - MID(OFFSET(INDIRECT(K9),13,3),1,3-1) + 1</f>
        <v>19</v>
      </c>
      <c r="O144">
        <f ca="1">MID(OFFSET(INDIRECT(K9),9,4),3+1,2) - MID(OFFSET(INDIRECT(K9),9,4),1,3-1) + 1</f>
        <v>19</v>
      </c>
    </row>
    <row r="145" spans="1:15">
      <c r="A145" t="s">
        <v>90</v>
      </c>
      <c r="C145">
        <v>17</v>
      </c>
      <c r="D145" t="s">
        <v>69</v>
      </c>
      <c r="L145">
        <f ca="1">100 - SUM(L140:L144)</f>
        <v>2</v>
      </c>
      <c r="M145">
        <f ca="1">100-SUM(M140:M144)</f>
        <v>2</v>
      </c>
      <c r="N145">
        <f ca="1">100-SUM(N140:N144)</f>
        <v>1</v>
      </c>
      <c r="O145">
        <f ca="1">100-SUM(O140:O144)</f>
        <v>1</v>
      </c>
    </row>
    <row r="146" spans="1:15">
      <c r="A146" t="s">
        <v>41</v>
      </c>
      <c r="C146">
        <v>18</v>
      </c>
      <c r="D146" t="s">
        <v>72</v>
      </c>
    </row>
    <row r="147" spans="1:15">
      <c r="C147">
        <v>19</v>
      </c>
      <c r="D147" t="s">
        <v>74</v>
      </c>
    </row>
    <row r="148" spans="1:15">
      <c r="C148">
        <v>20</v>
      </c>
      <c r="D148" t="s">
        <v>75</v>
      </c>
    </row>
    <row r="149" spans="1:15">
      <c r="A149" t="s">
        <v>93</v>
      </c>
      <c r="B149" t="s">
        <v>93</v>
      </c>
      <c r="C149" t="s">
        <v>76</v>
      </c>
      <c r="D149">
        <v>99</v>
      </c>
      <c r="E149">
        <v>99</v>
      </c>
    </row>
    <row r="150" spans="1:15">
      <c r="A150" t="s">
        <v>78</v>
      </c>
      <c r="B150" t="s">
        <v>55</v>
      </c>
    </row>
    <row r="151" spans="1:15">
      <c r="A151" t="s">
        <v>79</v>
      </c>
      <c r="B151" t="s">
        <v>55</v>
      </c>
    </row>
    <row r="152" spans="1:15">
      <c r="A152" t="s">
        <v>80</v>
      </c>
      <c r="B152">
        <v>2</v>
      </c>
      <c r="D152" t="s">
        <v>81</v>
      </c>
      <c r="E152">
        <v>6</v>
      </c>
    </row>
    <row r="153" spans="1:15">
      <c r="A153" t="s">
        <v>82</v>
      </c>
      <c r="B153">
        <v>0</v>
      </c>
      <c r="D153" t="s">
        <v>83</v>
      </c>
      <c r="E153">
        <v>36</v>
      </c>
    </row>
    <row r="154" spans="1:15">
      <c r="A154" t="s">
        <v>84</v>
      </c>
      <c r="B154">
        <v>4</v>
      </c>
      <c r="D154" t="s">
        <v>85</v>
      </c>
      <c r="E154">
        <v>3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topLeftCell="E1" workbookViewId="0">
      <pane xSplit="10560" ySplit="3120" topLeftCell="O85" activePane="bottomLeft"/>
      <selection activeCell="E40" sqref="E40"/>
      <selection pane="topRight" activeCell="Y8" sqref="Y8"/>
      <selection pane="bottomLeft" activeCell="N145" sqref="N145"/>
      <selection pane="bottomRight" activeCell="O51" sqref="O51"/>
    </sheetView>
  </sheetViews>
  <sheetFormatPr baseColWidth="10" defaultRowHeight="13"/>
  <cols>
    <col min="6" max="6" width="18.5703125" customWidth="1"/>
    <col min="7" max="11" width="0" hidden="1" customWidth="1"/>
    <col min="12" max="12" width="19" customWidth="1"/>
    <col min="25" max="28" width="13.7109375" bestFit="1" customWidth="1"/>
  </cols>
  <sheetData>
    <row r="1" spans="1:28">
      <c r="A1" t="s">
        <v>0</v>
      </c>
      <c r="B1" s="4" t="str">
        <f>TRIM(A1)</f>
        <v>#83-Brian Vickers-C #78-Regan Smith-C #1-Jamie McMurray-C #00-David Reutimann-C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55</v>
      </c>
      <c r="B2" t="s">
        <v>86</v>
      </c>
      <c r="D2" t="s">
        <v>86</v>
      </c>
      <c r="E2" t="s">
        <v>86</v>
      </c>
      <c r="F2" s="6" t="str">
        <f>MID($B$1,1,G3-G2-1)</f>
        <v>#83-Brian Vickers-C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#83-Brian Vickers-C</v>
      </c>
      <c r="M2" t="str">
        <f ca="1">OFFSET(INDIRECT(K2),1,0)</f>
        <v>B</v>
      </c>
      <c r="N2" t="str">
        <f ca="1">OFFSET(INDIRECT(K2),1,1)</f>
        <v>C</v>
      </c>
      <c r="O2" t="str">
        <f ca="1">OFFSET(INDIRECT(K2),1,3)</f>
        <v>C</v>
      </c>
      <c r="P2" t="str">
        <f ca="1">OFFSET(INDIRECT(K2),1,4)</f>
        <v>C</v>
      </c>
      <c r="Q2" t="str">
        <f ca="1">OFFSET(INDIRECT(K2),15,1)</f>
        <v>C</v>
      </c>
      <c r="R2" t="str">
        <f ca="1">OFFSET(INDIRECT(K2),16,1)</f>
        <v>A</v>
      </c>
      <c r="S2">
        <f ca="1">OFFSET(INDIRECT(K2),17,1)</f>
        <v>0</v>
      </c>
      <c r="T2">
        <f ca="1">OFFSET(INDIRECT(K2),18,1)</f>
        <v>0</v>
      </c>
      <c r="U2">
        <f ca="1">OFFSET(INDIRECT(K2),19,1)</f>
        <v>3</v>
      </c>
      <c r="V2">
        <f ca="1">OFFSET(INDIRECT(K2),17,4)</f>
        <v>7</v>
      </c>
      <c r="W2">
        <f ca="1">OFFSET(INDIRECT(K2),18,4)</f>
        <v>36</v>
      </c>
      <c r="X2">
        <f ca="1">OFFSET(INDIRECT(K2),19,4)</f>
        <v>2</v>
      </c>
      <c r="Y2" t="str">
        <f ca="1">CONCATENATE(L13," ",L14," ",L15," ",L16," ",L17," ",L18)</f>
        <v>25 20 20 20 13 2</v>
      </c>
      <c r="Z2" t="str">
        <f ca="1">CONCATENATE(M13," ",M14," ",M15," ",M16," ",M17," ",M18)</f>
        <v>30 20 20 20 8 2</v>
      </c>
      <c r="AA2" t="str">
        <f t="shared" ref="AA2:AB2" ca="1" si="0">CONCATENATE(N13," ",N14," ",N15," ",N16," ",N17," ",N18)</f>
        <v>30 20 20 20 8 2</v>
      </c>
      <c r="AB2" t="str">
        <f t="shared" ca="1" si="0"/>
        <v>30 20 20 20 8 2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21</v>
      </c>
      <c r="J3">
        <v>1</v>
      </c>
      <c r="K3" t="str">
        <f>CONCATENATE(T($I$2),"$",$J$2+J3*19)</f>
        <v>$A$20</v>
      </c>
      <c r="L3" s="6" t="str">
        <f ca="1">OFFSET(INDIRECT(K3),1,5)</f>
        <v>#78-Regan Smith-C</v>
      </c>
      <c r="M3" t="str">
        <f ca="1">OFFSET(INDIRECT(K3),1,0)</f>
        <v>C</v>
      </c>
      <c r="N3" t="str">
        <f t="shared" ref="N3:N9" ca="1" si="1">OFFSET(INDIRECT(K3),1,1)</f>
        <v>C</v>
      </c>
      <c r="O3" t="str">
        <f t="shared" ref="O3:O9" ca="1" si="2">OFFSET(INDIRECT(K3),1,3)</f>
        <v>C</v>
      </c>
      <c r="P3" t="str">
        <f t="shared" ref="P3:P9" ca="1" si="3">OFFSET(INDIRECT(K3),1,4)</f>
        <v>B</v>
      </c>
      <c r="Q3" t="str">
        <f t="shared" ref="Q3:Q9" ca="1" si="4">OFFSET(INDIRECT(K3),15,1)</f>
        <v>A</v>
      </c>
      <c r="R3" t="str">
        <f t="shared" ref="R3:R9" ca="1" si="5">OFFSET(INDIRECT(K3),16,1)</f>
        <v>C</v>
      </c>
      <c r="S3">
        <f t="shared" ref="S3:S9" ca="1" si="6">OFFSET(INDIRECT(K3),17,1)</f>
        <v>0</v>
      </c>
      <c r="T3">
        <f t="shared" ref="T3:T9" ca="1" si="7">OFFSET(INDIRECT(K3),18,1)</f>
        <v>1</v>
      </c>
      <c r="U3">
        <f t="shared" ref="U3:U9" ca="1" si="8">OFFSET(INDIRECT(K3),19,1)</f>
        <v>2</v>
      </c>
      <c r="V3">
        <f t="shared" ref="V3:V9" ca="1" si="9">OFFSET(INDIRECT(K3),17,4)</f>
        <v>5</v>
      </c>
      <c r="W3">
        <f t="shared" ref="W3:W9" ca="1" si="10">OFFSET(INDIRECT(K3),18,4)</f>
        <v>36</v>
      </c>
      <c r="X3">
        <f t="shared" ref="X3:X9" ca="1" si="11">OFFSET(INDIRECT(K3),19,4)</f>
        <v>4</v>
      </c>
      <c r="Y3" t="str">
        <f ca="1">CONCATENATE(L25," ",L26," ",L27," ",L28," ",L29," ",L30)</f>
        <v>30 20 20 20 7 3</v>
      </c>
      <c r="Z3" t="str">
        <f ca="1">CONCATENATE(M25," ",M26," ",M27," ",M28," ",M29," ",M30)</f>
        <v>30 20 20 20 8 2</v>
      </c>
      <c r="AA3" t="str">
        <f t="shared" ref="AA3:AB3" ca="1" si="12">CONCATENATE(N25," ",N26," ",N27," ",N28," ",N29," ",N30)</f>
        <v>30 20 20 20 7 3</v>
      </c>
      <c r="AB3" t="str">
        <f t="shared" ca="1" si="12"/>
        <v>25 20 20 20 14 1</v>
      </c>
    </row>
    <row r="4" spans="1:28">
      <c r="C4">
        <v>10</v>
      </c>
      <c r="G4">
        <f>FIND("#",$B$1,G3+1)</f>
        <v>39</v>
      </c>
      <c r="J4">
        <v>2</v>
      </c>
      <c r="K4" t="str">
        <f>CONCATENATE(T($I$2),"$",$J$2+J4*19)</f>
        <v>$A$39</v>
      </c>
      <c r="L4" s="6" t="str">
        <f ca="1">OFFSET(INDIRECT(K4),1,5)</f>
        <v>#1-Jamie McMurray-C</v>
      </c>
      <c r="M4" t="str">
        <f ca="1">OFFSET(INDIRECT(K4),1,0)</f>
        <v>C</v>
      </c>
      <c r="N4" t="str">
        <f t="shared" ca="1" si="1"/>
        <v>B</v>
      </c>
      <c r="O4" t="str">
        <f t="shared" ca="1" si="2"/>
        <v>D</v>
      </c>
      <c r="P4" t="str">
        <f t="shared" ca="1" si="3"/>
        <v>B</v>
      </c>
      <c r="Q4" t="str">
        <f t="shared" ca="1" si="4"/>
        <v>B</v>
      </c>
      <c r="R4" t="str">
        <f t="shared" ca="1" si="5"/>
        <v>C</v>
      </c>
      <c r="S4">
        <f t="shared" ca="1" si="6"/>
        <v>1</v>
      </c>
      <c r="T4">
        <f t="shared" ca="1" si="7"/>
        <v>0</v>
      </c>
      <c r="U4">
        <f t="shared" ca="1" si="8"/>
        <v>2</v>
      </c>
      <c r="V4">
        <f t="shared" ca="1" si="9"/>
        <v>4</v>
      </c>
      <c r="W4">
        <f t="shared" ca="1" si="10"/>
        <v>36</v>
      </c>
      <c r="X4">
        <f t="shared" ca="1" si="11"/>
        <v>5</v>
      </c>
      <c r="Y4" t="str">
        <f ca="1">CONCATENATE(L44," ",L45," ",L46," ",L47," ",L48," ",L49)</f>
        <v>30 20 20 20 6 4</v>
      </c>
      <c r="Z4" t="str">
        <f t="shared" ref="Z4:AB4" ca="1" si="13">CONCATENATE(M44," ",M45," ",M46," ",M47," ",M48," ",M49)</f>
        <v>25 20 20 20 13 2</v>
      </c>
      <c r="AA4" t="str">
        <f t="shared" ca="1" si="13"/>
        <v>35 20 20 20 3 2</v>
      </c>
      <c r="AB4" t="str">
        <f t="shared" ca="1" si="13"/>
        <v>25 20 20 20 14 1</v>
      </c>
    </row>
    <row r="5" spans="1:28">
      <c r="B5" t="s">
        <v>87</v>
      </c>
      <c r="C5">
        <v>11</v>
      </c>
      <c r="G5">
        <f>FIND("#",$B$1,G4+1)</f>
        <v>59</v>
      </c>
      <c r="J5">
        <v>3</v>
      </c>
      <c r="K5" t="str">
        <f>CONCATENATE(T($I$2),"$",$J$2+J5*19)</f>
        <v>$A$58</v>
      </c>
      <c r="L5" s="6" t="str">
        <f ca="1">OFFSET(INDIRECT(K5),1,5)</f>
        <v>#00-David Reutimann-C</v>
      </c>
      <c r="M5" t="str">
        <f ca="1">OFFSET(INDIRECT(K5),1,0)</f>
        <v>C</v>
      </c>
      <c r="N5" t="str">
        <f t="shared" ca="1" si="1"/>
        <v>D</v>
      </c>
      <c r="O5" t="str">
        <f t="shared" ca="1" si="2"/>
        <v>C</v>
      </c>
      <c r="P5" t="str">
        <f t="shared" ca="1" si="3"/>
        <v>C</v>
      </c>
      <c r="Q5" t="str">
        <f t="shared" ca="1" si="4"/>
        <v>C</v>
      </c>
      <c r="R5" t="str">
        <f t="shared" ca="1" si="5"/>
        <v>A</v>
      </c>
      <c r="S5">
        <f t="shared" ca="1" si="6"/>
        <v>1</v>
      </c>
      <c r="T5">
        <f t="shared" ca="1" si="7"/>
        <v>0</v>
      </c>
      <c r="U5">
        <f t="shared" ca="1" si="8"/>
        <v>1</v>
      </c>
      <c r="V5">
        <f t="shared" ca="1" si="9"/>
        <v>3</v>
      </c>
      <c r="W5">
        <f t="shared" ca="1" si="10"/>
        <v>36</v>
      </c>
      <c r="X5">
        <f t="shared" ca="1" si="11"/>
        <v>2</v>
      </c>
      <c r="Y5" t="str">
        <f t="shared" ref="Y5:Z5" ca="1" si="14">CONCATENATE(L63," ",L64," ",L65," ",L66," ",L67," ",L68)</f>
        <v>30 20 20 20 8 2</v>
      </c>
      <c r="Z5" t="str">
        <f t="shared" ca="1" si="14"/>
        <v>35 20 20 20 3 2</v>
      </c>
      <c r="AA5" t="str">
        <f ca="1">CONCATENATE(N63," ",N64," ",N65," ",N66," ",N67," ",N68)</f>
        <v>30 20 20 20 8 2</v>
      </c>
      <c r="AB5" t="str">
        <f ca="1">CONCATENATE(O63," ",O64," ",O65," ",O66," ",O67," ",O68)</f>
        <v>30 20 20 20 7 3</v>
      </c>
    </row>
    <row r="6" spans="1:28">
      <c r="B6" t="s">
        <v>88</v>
      </c>
      <c r="C6">
        <v>12</v>
      </c>
      <c r="E6" t="s">
        <v>87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#47-Bobby Labonte-C </v>
      </c>
      <c r="M6" t="str">
        <f t="shared" ref="M6:M9" ca="1" si="15">OFFSET(INDIRECT(K6),1,0)</f>
        <v>C</v>
      </c>
      <c r="N6" t="str">
        <f t="shared" ca="1" si="1"/>
        <v>C</v>
      </c>
      <c r="O6" t="str">
        <f t="shared" ca="1" si="2"/>
        <v>D</v>
      </c>
      <c r="P6" t="str">
        <f t="shared" ca="1" si="3"/>
        <v>D</v>
      </c>
      <c r="Q6" t="str">
        <f t="shared" ca="1" si="4"/>
        <v>C</v>
      </c>
      <c r="R6" t="str">
        <f t="shared" ca="1" si="5"/>
        <v>C</v>
      </c>
      <c r="S6">
        <f t="shared" ca="1" si="6"/>
        <v>0</v>
      </c>
      <c r="T6">
        <f t="shared" ca="1" si="7"/>
        <v>0</v>
      </c>
      <c r="U6">
        <f t="shared" ca="1" si="8"/>
        <v>1</v>
      </c>
      <c r="V6">
        <f t="shared" ca="1" si="9"/>
        <v>2</v>
      </c>
      <c r="W6">
        <f t="shared" ca="1" si="10"/>
        <v>36</v>
      </c>
      <c r="X6">
        <f t="shared" ca="1" si="11"/>
        <v>4</v>
      </c>
      <c r="Y6" t="str">
        <f ca="1">CONCATENATE(L83," ",L84," ",L85," ",L86," ",L87," ",L88)</f>
        <v>30 20 20 20 8 2</v>
      </c>
      <c r="Z6" t="str">
        <f t="shared" ref="Z6:AB6" ca="1" si="16">CONCATENATE(M83," ",M84," ",M85," ",M86," ",M87," ",M88)</f>
        <v>30 20 20 20 8 2</v>
      </c>
      <c r="AA6" t="str">
        <f t="shared" ca="1" si="16"/>
        <v>35 20 20 20 2 3</v>
      </c>
      <c r="AB6" t="str">
        <f t="shared" ca="1" si="16"/>
        <v>35 20 20 20 3 2</v>
      </c>
    </row>
    <row r="7" spans="1:28">
      <c r="B7" t="s">
        <v>89</v>
      </c>
      <c r="C7">
        <v>13</v>
      </c>
      <c r="E7" t="s">
        <v>88</v>
      </c>
      <c r="J7">
        <v>1</v>
      </c>
      <c r="K7" t="str">
        <f>CONCATENATE(T($I$6),"$",$J$6+J7*19)</f>
        <v>$A$97</v>
      </c>
      <c r="L7" s="6" t="str">
        <f t="shared" ref="L7:L9" ca="1" si="17">OFFSET(INDIRECT(K7),1,5)</f>
        <v xml:space="preserve">#34-David Gilliland-D </v>
      </c>
      <c r="M7" t="str">
        <f t="shared" ca="1" si="15"/>
        <v>D</v>
      </c>
      <c r="N7" t="str">
        <f t="shared" ca="1" si="1"/>
        <v>D</v>
      </c>
      <c r="O7" t="str">
        <f t="shared" ca="1" si="2"/>
        <v>A</v>
      </c>
      <c r="P7" t="str">
        <f t="shared" ca="1" si="3"/>
        <v>C</v>
      </c>
      <c r="Q7" t="str">
        <f t="shared" ca="1" si="4"/>
        <v>D</v>
      </c>
      <c r="R7" t="str">
        <f t="shared" ca="1" si="5"/>
        <v>D</v>
      </c>
      <c r="S7">
        <f t="shared" ca="1" si="6"/>
        <v>0</v>
      </c>
      <c r="T7">
        <f t="shared" ca="1" si="7"/>
        <v>0</v>
      </c>
      <c r="U7">
        <f t="shared" ca="1" si="8"/>
        <v>1</v>
      </c>
      <c r="V7">
        <f t="shared" ca="1" si="9"/>
        <v>2</v>
      </c>
      <c r="W7">
        <f t="shared" ca="1" si="10"/>
        <v>36</v>
      </c>
      <c r="X7">
        <f t="shared" ca="1" si="11"/>
        <v>6</v>
      </c>
      <c r="Y7" t="str">
        <f ca="1">CONCATENATE(L102," ",L103," ",L104," ",L105," ",L106," ",L107)</f>
        <v>35 20 20 20 1 4</v>
      </c>
      <c r="Z7" t="str">
        <f t="shared" ref="Z7:AB7" ca="1" si="18">CONCATENATE(M102," ",M103," ",M104," ",M105," ",M106," ",M107)</f>
        <v>35 20 20 20 3 2</v>
      </c>
      <c r="AA7" t="str">
        <f t="shared" ca="1" si="18"/>
        <v>20 20 20 20 19 1</v>
      </c>
      <c r="AB7" t="str">
        <f t="shared" ca="1" si="18"/>
        <v>30 20 20 20 7 3</v>
      </c>
    </row>
    <row r="8" spans="1:28">
      <c r="A8" t="s">
        <v>61</v>
      </c>
      <c r="B8" t="s">
        <v>90</v>
      </c>
      <c r="C8">
        <v>14</v>
      </c>
      <c r="E8" t="s">
        <v>89</v>
      </c>
      <c r="J8">
        <v>2</v>
      </c>
      <c r="K8" t="str">
        <f>CONCATENATE(T($I$6),"$",$J$6+J8*19)</f>
        <v>$A$116</v>
      </c>
      <c r="L8" s="6" t="str">
        <f t="shared" ca="1" si="17"/>
        <v xml:space="preserve">#13-Casey Mears-D </v>
      </c>
      <c r="M8" t="str">
        <f t="shared" ca="1" si="15"/>
        <v>D</v>
      </c>
      <c r="N8" t="str">
        <f t="shared" ca="1" si="1"/>
        <v>C</v>
      </c>
      <c r="O8" t="str">
        <f t="shared" ca="1" si="2"/>
        <v>D</v>
      </c>
      <c r="P8" t="str">
        <f t="shared" ca="1" si="3"/>
        <v>C</v>
      </c>
      <c r="Q8" t="str">
        <f t="shared" ca="1" si="4"/>
        <v>D</v>
      </c>
      <c r="R8" t="str">
        <f t="shared" ca="1" si="5"/>
        <v>D</v>
      </c>
      <c r="S8">
        <f t="shared" ca="1" si="6"/>
        <v>0</v>
      </c>
      <c r="T8">
        <f t="shared" ca="1" si="7"/>
        <v>0</v>
      </c>
      <c r="U8">
        <f t="shared" ca="1" si="8"/>
        <v>0</v>
      </c>
      <c r="V8">
        <f t="shared" ca="1" si="9"/>
        <v>0</v>
      </c>
      <c r="W8">
        <f t="shared" ca="1" si="10"/>
        <v>35</v>
      </c>
      <c r="X8">
        <f t="shared" ca="1" si="11"/>
        <v>8</v>
      </c>
      <c r="Y8" t="str">
        <f ca="1">CONCATENATE(L140," ",L141," ",L142," ",L143," ",L144," ",L145)</f>
        <v>35 20 20 20 1 4</v>
      </c>
      <c r="Z8" t="str">
        <f t="shared" ref="Z8:AB8" ca="1" si="19">CONCATENATE(M140," ",M141," ",M142," ",M143," ",M144," ",M145)</f>
        <v>30 20 20 20 8 2</v>
      </c>
      <c r="AA8" t="str">
        <f t="shared" ca="1" si="19"/>
        <v>35 20 20 20 1 4</v>
      </c>
      <c r="AB8" t="str">
        <f t="shared" ca="1" si="19"/>
        <v>35 20 20 20 3 2</v>
      </c>
    </row>
    <row r="9" spans="1:28">
      <c r="A9" t="s">
        <v>62</v>
      </c>
      <c r="B9" t="s">
        <v>41</v>
      </c>
      <c r="C9">
        <v>15</v>
      </c>
      <c r="E9" t="s">
        <v>90</v>
      </c>
      <c r="J9">
        <v>3</v>
      </c>
      <c r="K9" t="str">
        <f>CONCATENATE(T($I$6),"$",$J$6+J9*19)</f>
        <v>$A$135</v>
      </c>
      <c r="L9" s="6" t="str">
        <f t="shared" ca="1" si="17"/>
        <v>#36-Dave Blaney-D</v>
      </c>
      <c r="M9" t="str">
        <f t="shared" ca="1" si="15"/>
        <v>D</v>
      </c>
      <c r="N9" t="str">
        <f t="shared" ca="1" si="1"/>
        <v>C</v>
      </c>
      <c r="O9" t="str">
        <f t="shared" ca="1" si="2"/>
        <v>D</v>
      </c>
      <c r="P9" t="str">
        <f t="shared" ca="1" si="3"/>
        <v>D</v>
      </c>
      <c r="Q9" t="str">
        <f t="shared" ca="1" si="4"/>
        <v>E</v>
      </c>
      <c r="R9" t="str">
        <f t="shared" ca="1" si="5"/>
        <v>D</v>
      </c>
      <c r="S9">
        <f t="shared" ca="1" si="6"/>
        <v>0</v>
      </c>
      <c r="T9">
        <f t="shared" ca="1" si="7"/>
        <v>0</v>
      </c>
      <c r="U9">
        <f t="shared" ca="1" si="8"/>
        <v>1</v>
      </c>
      <c r="V9">
        <f t="shared" ca="1" si="9"/>
        <v>1</v>
      </c>
      <c r="W9">
        <f t="shared" ca="1" si="10"/>
        <v>35</v>
      </c>
      <c r="X9">
        <f t="shared" ca="1" si="11"/>
        <v>8</v>
      </c>
      <c r="Y9" t="str">
        <f ca="1">CONCATENATE(L140," ",L141," ",L142," ",L143," ",L144," ",L145)</f>
        <v>35 20 20 20 1 4</v>
      </c>
      <c r="Z9" t="str">
        <f t="shared" ref="Z9:AB9" ca="1" si="20">CONCATENATE(M140," ",M141," ",M142," ",M143," ",M144," ",M145)</f>
        <v>30 20 20 20 8 2</v>
      </c>
      <c r="AA9" t="str">
        <f t="shared" ca="1" si="20"/>
        <v>35 20 20 20 1 4</v>
      </c>
      <c r="AB9" t="str">
        <f t="shared" ca="1" si="20"/>
        <v>35 20 20 20 3 2</v>
      </c>
    </row>
    <row r="10" spans="1:28">
      <c r="A10" t="s">
        <v>64</v>
      </c>
      <c r="C10">
        <v>16</v>
      </c>
      <c r="D10" t="s">
        <v>87</v>
      </c>
      <c r="E10" t="s">
        <v>41</v>
      </c>
    </row>
    <row r="11" spans="1:28">
      <c r="A11" t="s">
        <v>67</v>
      </c>
      <c r="C11">
        <v>17</v>
      </c>
      <c r="D11" t="s">
        <v>88</v>
      </c>
      <c r="L11" s="3" t="str">
        <f ca="1">L2</f>
        <v>#83-Brian Vickers-C</v>
      </c>
    </row>
    <row r="12" spans="1:28">
      <c r="A12" t="s">
        <v>39</v>
      </c>
      <c r="C12">
        <v>18</v>
      </c>
      <c r="D12" t="s">
        <v>89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D13" t="s">
        <v>90</v>
      </c>
      <c r="L13">
        <f ca="1">MID(OFFSET(INDIRECT(K2),7,0),3+1,2) - MID(OFFSET(INDIRECT(K2),7,0),1,3-1) + 1</f>
        <v>25</v>
      </c>
      <c r="M13">
        <f ca="1">MID(OFFSET(INDIRECT(K2),4,1),3+1,2) - MID(OFFSET(INDIRECT(K2),4,1),1,3-1) + 1</f>
        <v>30</v>
      </c>
      <c r="N13">
        <f ca="1">MID(OFFSET(INDIRECT(K2),9,3),3+1,2) - MID(OFFSET(INDIRECT(K2),9,3),1,3-1) + 1</f>
        <v>30</v>
      </c>
      <c r="O13">
        <f ca="1">MID(OFFSET(INDIRECT(K2),5,4),3+1,2) - MID(OFFSET(INDIRECT(K2),5,4),1,3-1) + 1</f>
        <v>30</v>
      </c>
    </row>
    <row r="14" spans="1:28">
      <c r="C14">
        <v>20</v>
      </c>
      <c r="D14" t="s">
        <v>41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 t="s">
        <v>93</v>
      </c>
      <c r="B15" t="s">
        <v>93</v>
      </c>
      <c r="C15" t="s">
        <v>76</v>
      </c>
      <c r="D15" t="s">
        <v>93</v>
      </c>
      <c r="E15" t="s">
        <v>93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86</v>
      </c>
      <c r="L16">
        <f ca="1">MID(OFFSET(INDIRECT(K2),10,0),3+1,2) - MID(OFFSET(INDIRECT(K2),10,0),1,3-1) + 1</f>
        <v>20</v>
      </c>
      <c r="M16">
        <f ca="1">MID(OFFSET(INDIRECT(K2),7,1),3+1,2) - MID(OFFSET(INDIRECT(K2),7,1),1,3-1) + 1</f>
        <v>20</v>
      </c>
      <c r="N16">
        <f ca="1">MID(OFFSET(INDIRECT(K2),12,3),3+1,2) - MID(OFFSET(INDIRECT(K2),12,3),1,3-1) + 1</f>
        <v>20</v>
      </c>
      <c r="O16">
        <f ca="1">MID(OFFSET(INDIRECT(K2),8,4),3+1,2) - MID(OFFSET(INDIRECT(K2),8,4),1,3-1) + 1</f>
        <v>20</v>
      </c>
    </row>
    <row r="17" spans="1:15">
      <c r="A17" t="s">
        <v>79</v>
      </c>
      <c r="B17" t="s">
        <v>54</v>
      </c>
      <c r="L17">
        <f ca="1">MID(OFFSET(INDIRECT(K2),11,0),3+1,2) - MID(OFFSET(INDIRECT(K2),11,0),1,3-1) + 1</f>
        <v>13</v>
      </c>
      <c r="M17">
        <f ca="1">MID(OFFSET(INDIRECT(K2),8,1),3+1,2) - MID(OFFSET(INDIRECT(K2),8,1),1,3-1) + 1</f>
        <v>8</v>
      </c>
      <c r="N17">
        <f ca="1">MID(OFFSET(INDIRECT(K2),13,3),3+1,2) - MID(OFFSET(INDIRECT(K2),13,3),1,3-1) + 1</f>
        <v>8</v>
      </c>
      <c r="O17">
        <f ca="1">MID(OFFSET(INDIRECT(K2),9,4),3+1,2) - MID(OFFSET(INDIRECT(K2),9,4),1,3-1) + 1</f>
        <v>8</v>
      </c>
    </row>
    <row r="18" spans="1:15">
      <c r="A18" t="s">
        <v>80</v>
      </c>
      <c r="B18">
        <v>0</v>
      </c>
      <c r="D18" t="s">
        <v>81</v>
      </c>
      <c r="E18">
        <v>7</v>
      </c>
      <c r="L18">
        <f ca="1">100 - SUM(L13:L17)</f>
        <v>2</v>
      </c>
      <c r="M18">
        <f ca="1">100-SUM(M13:M17)</f>
        <v>2</v>
      </c>
      <c r="N18">
        <f ca="1">100-SUM(N13:N17)</f>
        <v>2</v>
      </c>
      <c r="O18">
        <f ca="1">100-SUM(O13:O17)</f>
        <v>2</v>
      </c>
    </row>
    <row r="19" spans="1:15">
      <c r="A19" t="s">
        <v>82</v>
      </c>
      <c r="B19">
        <v>0</v>
      </c>
      <c r="D19" t="s">
        <v>83</v>
      </c>
      <c r="E19">
        <v>36</v>
      </c>
      <c r="H19" t="e">
        <f ca="1">CELL("contents",#REF!)</f>
        <v>#REF!</v>
      </c>
    </row>
    <row r="20" spans="1:15">
      <c r="A20" t="s">
        <v>84</v>
      </c>
      <c r="B20">
        <v>3</v>
      </c>
      <c r="D20" t="s">
        <v>85</v>
      </c>
      <c r="E20">
        <v>2</v>
      </c>
    </row>
    <row r="21" spans="1:15">
      <c r="A21" t="s">
        <v>86</v>
      </c>
      <c r="B21" t="s">
        <v>86</v>
      </c>
      <c r="D21" t="s">
        <v>86</v>
      </c>
      <c r="E21" t="s">
        <v>55</v>
      </c>
      <c r="F21" s="6" t="str">
        <f>MID($B$1,G3,G$4-G$3-1)</f>
        <v>#78-Regan Smith-C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#78-Regan Smith-C</v>
      </c>
    </row>
    <row r="24" spans="1:15">
      <c r="B24" t="s">
        <v>87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88</v>
      </c>
      <c r="C25">
        <v>12</v>
      </c>
      <c r="E25" t="s">
        <v>61</v>
      </c>
      <c r="L25">
        <f ca="1">MID(OFFSET(INDIRECT(K3),7,0),3+1,2) - MID(OFFSET(INDIRECT(K3),7,0),1,3-1) + 1</f>
        <v>30</v>
      </c>
      <c r="M25">
        <f ca="1">MID(OFFSET(INDIRECT(K3),4,1),3+1,2) - MID(OFFSET(INDIRECT(K3),4,1),1,3-1) + 1</f>
        <v>30</v>
      </c>
      <c r="N25">
        <f ca="1">MID(OFFSET(INDIRECT(K3),9,3),3+1,2) - MID(OFFSET(INDIRECT(K3),9,3),1,3-1) + 1</f>
        <v>30</v>
      </c>
      <c r="O25">
        <f ca="1">MID(OFFSET(INDIRECT(K3),5,4),3+1,2) - MID(OFFSET(INDIRECT(K3),5,4),1,3-1) + 1</f>
        <v>25</v>
      </c>
    </row>
    <row r="26" spans="1:15">
      <c r="B26" t="s">
        <v>89</v>
      </c>
      <c r="C26">
        <v>13</v>
      </c>
      <c r="E26" t="s">
        <v>62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87</v>
      </c>
      <c r="B27" t="s">
        <v>90</v>
      </c>
      <c r="C27">
        <v>14</v>
      </c>
      <c r="E27" t="s">
        <v>64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88</v>
      </c>
      <c r="B28" t="s">
        <v>41</v>
      </c>
      <c r="C28">
        <v>15</v>
      </c>
      <c r="E28" t="s">
        <v>67</v>
      </c>
      <c r="L28">
        <f ca="1">MID(OFFSET(INDIRECT(K3),10,0),3+1,2) - MID(OFFSET(INDIRECT(K3),10,0),1,3-1) + 1</f>
        <v>20</v>
      </c>
      <c r="M28">
        <f ca="1">MID(OFFSET(INDIRECT(K3),7,1),3+1,2) - MID(OFFSET(INDIRECT(K3),7,1),1,3-1) + 1</f>
        <v>20</v>
      </c>
      <c r="N28">
        <f ca="1">MID(OFFSET(INDIRECT(K3),12,3),3+1,2) - MID(OFFSET(INDIRECT(K3),12,3),1,3-1) + 1</f>
        <v>20</v>
      </c>
      <c r="O28">
        <f ca="1">MID(OFFSET(INDIRECT(K3),8,4),3+1,2) - MID(OFFSET(INDIRECT(K3),8,4),1,3-1) + 1</f>
        <v>20</v>
      </c>
    </row>
    <row r="29" spans="1:15">
      <c r="A29" t="s">
        <v>89</v>
      </c>
      <c r="C29">
        <v>16</v>
      </c>
      <c r="D29" t="s">
        <v>87</v>
      </c>
      <c r="E29" t="s">
        <v>70</v>
      </c>
      <c r="L29">
        <f ca="1">MID(OFFSET(INDIRECT(K3),11,0),3+1,2) - MID(OFFSET(INDIRECT(K3),11,0),1,3-1) + 1</f>
        <v>7</v>
      </c>
      <c r="M29">
        <f ca="1">MID(OFFSET(INDIRECT(K3),8,1),3+1,2) - MID(OFFSET(INDIRECT(K3),8,1),1,3-1) + 1</f>
        <v>8</v>
      </c>
      <c r="N29">
        <f ca="1">MID(OFFSET(INDIRECT(K3),13,3),3+1,2) - MID(OFFSET(INDIRECT(K3),13,3),1,3-1) + 1</f>
        <v>7</v>
      </c>
      <c r="O29">
        <f ca="1">MID(OFFSET(INDIRECT(K3),9,4),3+1,2) - MID(OFFSET(INDIRECT(K3),9,4),1,3-1) + 1</f>
        <v>14</v>
      </c>
    </row>
    <row r="30" spans="1:15">
      <c r="A30" t="s">
        <v>90</v>
      </c>
      <c r="C30">
        <v>17</v>
      </c>
      <c r="D30" t="s">
        <v>88</v>
      </c>
      <c r="L30">
        <f ca="1">100 - SUM(L25:L29)</f>
        <v>3</v>
      </c>
      <c r="M30">
        <f ca="1">100-SUM(M25:M29)</f>
        <v>2</v>
      </c>
      <c r="N30">
        <f ca="1">100-SUM(N25:N29)</f>
        <v>3</v>
      </c>
      <c r="O30">
        <f ca="1">100-SUM(O25:O29)</f>
        <v>1</v>
      </c>
    </row>
    <row r="31" spans="1:15">
      <c r="A31" t="s">
        <v>91</v>
      </c>
      <c r="C31">
        <v>18</v>
      </c>
      <c r="D31" t="s">
        <v>89</v>
      </c>
    </row>
    <row r="32" spans="1:15">
      <c r="C32">
        <v>19</v>
      </c>
      <c r="D32" t="s">
        <v>90</v>
      </c>
    </row>
    <row r="33" spans="1:15">
      <c r="C33">
        <v>20</v>
      </c>
      <c r="D33" t="s">
        <v>91</v>
      </c>
    </row>
    <row r="34" spans="1:15">
      <c r="A34" t="s">
        <v>77</v>
      </c>
      <c r="B34" t="s">
        <v>93</v>
      </c>
      <c r="C34" t="s">
        <v>76</v>
      </c>
      <c r="D34" t="s">
        <v>77</v>
      </c>
      <c r="E34">
        <v>99</v>
      </c>
    </row>
    <row r="35" spans="1:15">
      <c r="A35" t="s">
        <v>78</v>
      </c>
      <c r="B35" t="s">
        <v>54</v>
      </c>
    </row>
    <row r="36" spans="1:15">
      <c r="A36" t="s">
        <v>79</v>
      </c>
      <c r="B36" t="s">
        <v>86</v>
      </c>
    </row>
    <row r="37" spans="1:15">
      <c r="A37" t="s">
        <v>80</v>
      </c>
      <c r="B37">
        <v>0</v>
      </c>
      <c r="D37" t="s">
        <v>81</v>
      </c>
      <c r="E37">
        <v>5</v>
      </c>
    </row>
    <row r="38" spans="1:15">
      <c r="A38" t="s">
        <v>82</v>
      </c>
      <c r="B38">
        <v>1</v>
      </c>
      <c r="D38" t="s">
        <v>83</v>
      </c>
      <c r="E38">
        <v>36</v>
      </c>
    </row>
    <row r="39" spans="1:15">
      <c r="A39" t="s">
        <v>84</v>
      </c>
      <c r="B39">
        <v>2</v>
      </c>
      <c r="D39" t="s">
        <v>85</v>
      </c>
      <c r="E39">
        <v>4</v>
      </c>
    </row>
    <row r="40" spans="1:15">
      <c r="A40" t="s">
        <v>86</v>
      </c>
      <c r="B40" t="s">
        <v>55</v>
      </c>
      <c r="D40" t="s">
        <v>56</v>
      </c>
      <c r="E40" t="s">
        <v>55</v>
      </c>
      <c r="F40" s="6" t="str">
        <f>MID($B$1,G$4,G$5-G$4-1)</f>
        <v>#1-Jamie McMurray-C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#1-Jamie McMurray-C</v>
      </c>
    </row>
    <row r="43" spans="1:15">
      <c r="B43" t="s">
        <v>61</v>
      </c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B44" t="s">
        <v>62</v>
      </c>
      <c r="C44">
        <v>12</v>
      </c>
      <c r="E44" t="s">
        <v>61</v>
      </c>
      <c r="L44">
        <f ca="1">MID(OFFSET(INDIRECT(K4),7,0),3+1,2) - MID(OFFSET(INDIRECT(K4),7,0),1,3-1) + 1</f>
        <v>30</v>
      </c>
      <c r="M44">
        <f ca="1">MID(OFFSET(INDIRECT(K4),4,1),3+1,2) - MID(OFFSET(INDIRECT(K4),4,1),1,3-1) + 1</f>
        <v>25</v>
      </c>
      <c r="N44">
        <f ca="1">MID(OFFSET(INDIRECT(K4),9,3),3+1,2) - MID(OFFSET(INDIRECT(K4),9,3),1,3-1) + 1</f>
        <v>35</v>
      </c>
      <c r="O44">
        <f ca="1">MID(OFFSET(INDIRECT(K4),5,4),3+1,2) - MID(OFFSET(INDIRECT(K4),5,4),1,3-1) + 1</f>
        <v>25</v>
      </c>
    </row>
    <row r="45" spans="1:15">
      <c r="B45" t="s">
        <v>64</v>
      </c>
      <c r="C45">
        <v>13</v>
      </c>
      <c r="E45" t="s">
        <v>62</v>
      </c>
      <c r="L45">
        <f ca="1">MID(OFFSET(INDIRECT(K4),8,0),3+1,2) - MID(OFFSET(INDIRECT(K4),8,0),1,3-1) + 1</f>
        <v>20</v>
      </c>
      <c r="M45">
        <f ca="1">MID(OFFSET(INDIRECT(K4),5,1),3+1,2) - MID(OFFSET(INDIRECT(K4),5,1),1,3-1) + 1</f>
        <v>20</v>
      </c>
      <c r="N45">
        <f ca="1">MID(OFFSET(INDIRECT(K4),10,3),3+1,2) - MID(OFFSET(INDIRECT(K4),10,3),1,3-1) + 1</f>
        <v>20</v>
      </c>
      <c r="O45">
        <f ca="1">MID(OFFSET(INDIRECT(K4),6,4),3+1,2) - MID(OFFSET(INDIRECT(K4),6,4),1,3-1) + 1</f>
        <v>20</v>
      </c>
    </row>
    <row r="46" spans="1:15">
      <c r="A46" t="s">
        <v>87</v>
      </c>
      <c r="B46" t="s">
        <v>67</v>
      </c>
      <c r="C46">
        <v>14</v>
      </c>
      <c r="E46" t="s">
        <v>64</v>
      </c>
      <c r="L46">
        <f ca="1">MID(OFFSET(INDIRECT(K4),9,0),3+1,2) - MID(OFFSET(INDIRECT(K4),9,0),1,3-1) + 1</f>
        <v>20</v>
      </c>
      <c r="M46">
        <f ca="1">MID(OFFSET(INDIRECT(K4),6,1),3+1,2) - MID(OFFSET(INDIRECT(K4),6,1),1,3-1) + 1</f>
        <v>20</v>
      </c>
      <c r="N46">
        <f ca="1">MID(OFFSET(INDIRECT(K4),11,3),3+1,2) - MID(OFFSET(INDIRECT(K4),11,3),1,3-1) + 1</f>
        <v>20</v>
      </c>
      <c r="O46">
        <f ca="1">MID(OFFSET(INDIRECT(K4),7,4),3+1,2) - MID(OFFSET(INDIRECT(K4),7,4),1,3-1) + 1</f>
        <v>20</v>
      </c>
    </row>
    <row r="47" spans="1:15">
      <c r="A47" t="s">
        <v>88</v>
      </c>
      <c r="B47" t="s">
        <v>39</v>
      </c>
      <c r="C47">
        <v>15</v>
      </c>
      <c r="E47" t="s">
        <v>67</v>
      </c>
      <c r="L47">
        <f ca="1">MID(OFFSET(INDIRECT(K4),10,0),3+1,2) - MID(OFFSET(INDIRECT(K4),10,0),1,3-1) + 1</f>
        <v>20</v>
      </c>
      <c r="M47">
        <f ca="1">MID(OFFSET(INDIRECT(K4),7,1),3+1,2) - MID(OFFSET(INDIRECT(K4),7,1),1,3-1) + 1</f>
        <v>20</v>
      </c>
      <c r="N47">
        <f ca="1">MID(OFFSET(INDIRECT(K4),12,3),3+1,2) - MID(OFFSET(INDIRECT(K4),12,3),1,3-1) + 1</f>
        <v>20</v>
      </c>
      <c r="O47">
        <f ca="1">MID(OFFSET(INDIRECT(K4),8,4),3+1,2) - MID(OFFSET(INDIRECT(K4),8,4),1,3-1) + 1</f>
        <v>20</v>
      </c>
    </row>
    <row r="48" spans="1:15">
      <c r="A48" t="s">
        <v>89</v>
      </c>
      <c r="C48">
        <v>16</v>
      </c>
      <c r="D48" t="s">
        <v>63</v>
      </c>
      <c r="E48" t="s">
        <v>70</v>
      </c>
      <c r="L48">
        <f ca="1">MID(OFFSET(INDIRECT(K4),11,0),3+1,2) - MID(OFFSET(INDIRECT(K4),11,0),1,3-1) + 1</f>
        <v>6</v>
      </c>
      <c r="M48">
        <f ca="1">MID(OFFSET(INDIRECT(K4),8,1),3+1,2) - MID(OFFSET(INDIRECT(K4),8,1),1,3-1) + 1</f>
        <v>13</v>
      </c>
      <c r="N48">
        <f ca="1">MID(OFFSET(INDIRECT(K4),13,3),3+1,2) - MID(OFFSET(INDIRECT(K4),13,3),1,3-1) + 1</f>
        <v>3</v>
      </c>
      <c r="O48">
        <f ca="1">MID(OFFSET(INDIRECT(K4),9,4),3+1,2) - MID(OFFSET(INDIRECT(K4),9,4),1,3-1) + 1</f>
        <v>14</v>
      </c>
    </row>
    <row r="49" spans="1:15">
      <c r="A49" t="s">
        <v>90</v>
      </c>
      <c r="C49">
        <v>17</v>
      </c>
      <c r="D49" t="s">
        <v>65</v>
      </c>
      <c r="L49">
        <f ca="1">100 - SUM(L44:L48)</f>
        <v>4</v>
      </c>
      <c r="M49">
        <f ca="1">100-SUM(M44:M48)</f>
        <v>2</v>
      </c>
      <c r="N49">
        <f ca="1">100-SUM(N44:N48)</f>
        <v>2</v>
      </c>
      <c r="O49">
        <f ca="1">100-SUM(O44:O48)</f>
        <v>1</v>
      </c>
    </row>
    <row r="50" spans="1:15">
      <c r="A50" t="s">
        <v>47</v>
      </c>
      <c r="C50">
        <v>18</v>
      </c>
      <c r="D50" t="s">
        <v>68</v>
      </c>
    </row>
    <row r="51" spans="1:15">
      <c r="C51">
        <v>19</v>
      </c>
      <c r="D51" t="s">
        <v>71</v>
      </c>
    </row>
    <row r="52" spans="1:15">
      <c r="C52">
        <v>20</v>
      </c>
      <c r="D52" t="s">
        <v>43</v>
      </c>
    </row>
    <row r="53" spans="1:15">
      <c r="A53" t="s">
        <v>94</v>
      </c>
      <c r="B53" t="s">
        <v>93</v>
      </c>
      <c r="C53" t="s">
        <v>76</v>
      </c>
      <c r="D53" t="s">
        <v>93</v>
      </c>
      <c r="E53">
        <v>99</v>
      </c>
    </row>
    <row r="54" spans="1:15">
      <c r="A54" t="s">
        <v>78</v>
      </c>
      <c r="B54" t="s">
        <v>55</v>
      </c>
    </row>
    <row r="55" spans="1:15">
      <c r="A55" t="s">
        <v>79</v>
      </c>
      <c r="B55" t="s">
        <v>86</v>
      </c>
    </row>
    <row r="56" spans="1:15">
      <c r="A56" t="s">
        <v>80</v>
      </c>
      <c r="B56">
        <v>1</v>
      </c>
      <c r="D56" t="s">
        <v>81</v>
      </c>
      <c r="E56">
        <v>4</v>
      </c>
    </row>
    <row r="57" spans="1:15">
      <c r="A57" t="s">
        <v>82</v>
      </c>
      <c r="B57">
        <v>0</v>
      </c>
      <c r="D57" t="s">
        <v>83</v>
      </c>
      <c r="E57">
        <v>36</v>
      </c>
    </row>
    <row r="58" spans="1:15">
      <c r="A58" t="s">
        <v>84</v>
      </c>
      <c r="B58">
        <v>2</v>
      </c>
      <c r="D58" t="s">
        <v>85</v>
      </c>
      <c r="E58">
        <v>5</v>
      </c>
    </row>
    <row r="59" spans="1:15">
      <c r="A59" t="s">
        <v>86</v>
      </c>
      <c r="B59" t="s">
        <v>56</v>
      </c>
      <c r="D59" t="s">
        <v>86</v>
      </c>
      <c r="E59" t="s">
        <v>86</v>
      </c>
      <c r="F59" s="6" t="str">
        <f>MID($B$1,G$5,LEN($B$1)+1-G$5)</f>
        <v>#00-David Reutimann-C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#00-David Reutimann-C</v>
      </c>
    </row>
    <row r="62" spans="1:15">
      <c r="B62" t="s">
        <v>63</v>
      </c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B63" t="s">
        <v>65</v>
      </c>
      <c r="C63">
        <v>12</v>
      </c>
      <c r="E63" t="s">
        <v>87</v>
      </c>
      <c r="L63">
        <f ca="1">MID(OFFSET(INDIRECT(K5),7,0),3+1,2) - MID(OFFSET(INDIRECT(K5),7,0),1,3-1) + 1</f>
        <v>30</v>
      </c>
      <c r="M63">
        <f ca="1">MID(OFFSET(INDIRECT(K5),4,1),3+1,2) - MID(OFFSET(INDIRECT(K5),4,1),1,3-1) + 1</f>
        <v>35</v>
      </c>
      <c r="N63">
        <f ca="1">MID(OFFSET(INDIRECT(K5),9,3),3+1,2) - MID(OFFSET(INDIRECT(K5),9,3),1,3-1) + 1</f>
        <v>30</v>
      </c>
      <c r="O63">
        <f ca="1">MID(OFFSET(INDIRECT(K5),5,4),3+1,2) - MID(OFFSET(INDIRECT(K5),5,4),1,3-1) + 1</f>
        <v>30</v>
      </c>
    </row>
    <row r="64" spans="1:15">
      <c r="B64" t="s">
        <v>68</v>
      </c>
      <c r="C64">
        <v>13</v>
      </c>
      <c r="E64" t="s">
        <v>88</v>
      </c>
      <c r="L64">
        <f ca="1">MID(OFFSET(INDIRECT(K5),8,0),3+1,2) - MID(OFFSET(INDIRECT(K5),8,0),1,3-1) + 1</f>
        <v>20</v>
      </c>
      <c r="M64">
        <f ca="1">MID(OFFSET(INDIRECT(K5),5,1),3+1,2) - MID(OFFSET(INDIRECT(K5),5,1),1,3-1) + 1</f>
        <v>20</v>
      </c>
      <c r="N64">
        <f ca="1">MID(OFFSET(INDIRECT(K5),10,3),3+1,2) - MID(OFFSET(INDIRECT(K5),10,3),1,3-1) + 1</f>
        <v>20</v>
      </c>
      <c r="O64">
        <f ca="1">MID(OFFSET(INDIRECT(K5),6,4),3+1,2) - MID(OFFSET(INDIRECT(K5),6,4),1,3-1) + 1</f>
        <v>20</v>
      </c>
    </row>
    <row r="65" spans="1:15">
      <c r="A65" t="s">
        <v>87</v>
      </c>
      <c r="B65" t="s">
        <v>71</v>
      </c>
      <c r="C65">
        <v>14</v>
      </c>
      <c r="E65" t="s">
        <v>89</v>
      </c>
      <c r="L65">
        <f ca="1">MID(OFFSET(INDIRECT(K5),9,0),3+1,2) - MID(OFFSET(INDIRECT(K5),9,0),1,3-1) + 1</f>
        <v>20</v>
      </c>
      <c r="M65">
        <f ca="1">MID(OFFSET(INDIRECT(K5),6,1),3+1,2) - MID(OFFSET(INDIRECT(K5),6,1),1,3-1) + 1</f>
        <v>20</v>
      </c>
      <c r="N65">
        <f ca="1">MID(OFFSET(INDIRECT(K5),11,3),3+1,2) - MID(OFFSET(INDIRECT(K5),11,3),1,3-1) + 1</f>
        <v>20</v>
      </c>
      <c r="O65">
        <f ca="1">MID(OFFSET(INDIRECT(K5),7,4),3+1,2) - MID(OFFSET(INDIRECT(K5),7,4),1,3-1) + 1</f>
        <v>20</v>
      </c>
    </row>
    <row r="66" spans="1:15">
      <c r="A66" t="s">
        <v>88</v>
      </c>
      <c r="B66" t="s">
        <v>43</v>
      </c>
      <c r="C66">
        <v>15</v>
      </c>
      <c r="E66" t="s">
        <v>90</v>
      </c>
      <c r="L66">
        <f ca="1">MID(OFFSET(INDIRECT(K5),10,0),3+1,2) - MID(OFFSET(INDIRECT(K5),10,0),1,3-1) + 1</f>
        <v>20</v>
      </c>
      <c r="M66">
        <f ca="1">MID(OFFSET(INDIRECT(K5),7,1),3+1,2) - MID(OFFSET(INDIRECT(K5),7,1),1,3-1) + 1</f>
        <v>20</v>
      </c>
      <c r="N66">
        <f ca="1">MID(OFFSET(INDIRECT(K5),12,3),3+1,2) - MID(OFFSET(INDIRECT(K5),12,3),1,3-1) + 1</f>
        <v>20</v>
      </c>
      <c r="O66">
        <f ca="1">MID(OFFSET(INDIRECT(K5),8,4),3+1,2) - MID(OFFSET(INDIRECT(K5),8,4),1,3-1) + 1</f>
        <v>20</v>
      </c>
    </row>
    <row r="67" spans="1:15">
      <c r="A67" t="s">
        <v>89</v>
      </c>
      <c r="C67">
        <v>16</v>
      </c>
      <c r="D67" t="s">
        <v>87</v>
      </c>
      <c r="E67" t="s">
        <v>91</v>
      </c>
      <c r="L67">
        <f ca="1">MID(OFFSET(INDIRECT(K5),11,0),3+1,2) - MID(OFFSET(INDIRECT(K5),11,0),1,3-1) + 1</f>
        <v>8</v>
      </c>
      <c r="M67">
        <f ca="1">MID(OFFSET(INDIRECT(K5),8,1),3+1,2) - MID(OFFSET(INDIRECT(K5),8,1),1,3-1) + 1</f>
        <v>3</v>
      </c>
      <c r="N67">
        <f ca="1">MID(OFFSET(INDIRECT(K5),13,3),3+1,2) - MID(OFFSET(INDIRECT(K5),13,3),1,3-1) + 1</f>
        <v>8</v>
      </c>
      <c r="O67">
        <f ca="1">MID(OFFSET(INDIRECT(K5),9,4),3+1,2) - MID(OFFSET(INDIRECT(K5),9,4),1,3-1) + 1</f>
        <v>7</v>
      </c>
    </row>
    <row r="68" spans="1:15">
      <c r="A68" t="s">
        <v>90</v>
      </c>
      <c r="C68">
        <v>17</v>
      </c>
      <c r="D68" t="s">
        <v>88</v>
      </c>
      <c r="L68">
        <f ca="1">100 - SUM(L63:L67)</f>
        <v>2</v>
      </c>
      <c r="M68">
        <f ca="1">100-SUM(M63:M67)</f>
        <v>2</v>
      </c>
      <c r="N68">
        <f ca="1">100-SUM(N63:N67)</f>
        <v>2</v>
      </c>
      <c r="O68">
        <f ca="1">100-SUM(O63:O67)</f>
        <v>3</v>
      </c>
    </row>
    <row r="69" spans="1:15">
      <c r="A69" t="s">
        <v>41</v>
      </c>
      <c r="C69">
        <v>18</v>
      </c>
      <c r="D69" t="s">
        <v>89</v>
      </c>
    </row>
    <row r="70" spans="1:15">
      <c r="C70">
        <v>19</v>
      </c>
      <c r="D70" t="s">
        <v>90</v>
      </c>
    </row>
    <row r="71" spans="1:15">
      <c r="C71">
        <v>20</v>
      </c>
      <c r="D71" t="s">
        <v>41</v>
      </c>
    </row>
    <row r="72" spans="1:15">
      <c r="A72" t="s">
        <v>93</v>
      </c>
      <c r="B72" t="s">
        <v>93</v>
      </c>
      <c r="C72" t="s">
        <v>76</v>
      </c>
      <c r="D72" t="s">
        <v>93</v>
      </c>
      <c r="E72" t="s">
        <v>77</v>
      </c>
    </row>
    <row r="73" spans="1:15">
      <c r="A73" t="s">
        <v>78</v>
      </c>
      <c r="B73" t="s">
        <v>86</v>
      </c>
    </row>
    <row r="74" spans="1:15">
      <c r="A74" t="s">
        <v>79</v>
      </c>
      <c r="B74" t="s">
        <v>54</v>
      </c>
    </row>
    <row r="75" spans="1:15">
      <c r="A75" t="s">
        <v>80</v>
      </c>
      <c r="B75">
        <v>1</v>
      </c>
      <c r="D75" t="s">
        <v>81</v>
      </c>
      <c r="E75">
        <v>3</v>
      </c>
    </row>
    <row r="76" spans="1:15">
      <c r="A76" t="s">
        <v>82</v>
      </c>
      <c r="B76">
        <v>0</v>
      </c>
      <c r="D76" t="s">
        <v>83</v>
      </c>
      <c r="E76">
        <v>36</v>
      </c>
    </row>
    <row r="77" spans="1:15">
      <c r="A77" t="s">
        <v>84</v>
      </c>
      <c r="B77">
        <v>1</v>
      </c>
      <c r="D77" t="s">
        <v>85</v>
      </c>
      <c r="E77">
        <v>2</v>
      </c>
    </row>
    <row r="78" spans="1:15" s="5" customFormat="1">
      <c r="A78" t="s">
        <v>1</v>
      </c>
      <c r="B78" s="4" t="str">
        <f>TRIM(A78)</f>
        <v>#47-Bobby Labonte-C #34-David Gilliland-D #13-Casey Mears-D #36-Dave Blaney-D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86</v>
      </c>
      <c r="B79" t="s">
        <v>86</v>
      </c>
      <c r="D79" t="s">
        <v>56</v>
      </c>
      <c r="E79" t="s">
        <v>56</v>
      </c>
      <c r="F79" s="6" t="str">
        <f>MID(B78,1,FIND("#",B78,2)-1)</f>
        <v xml:space="preserve">#47-Bobby Labonte-C </v>
      </c>
      <c r="G79">
        <f>FIND("#",TRIM($A$78),G78+1)</f>
        <v>21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43</v>
      </c>
    </row>
    <row r="81" spans="1:15">
      <c r="C81">
        <v>10</v>
      </c>
      <c r="G81">
        <f>FIND("#",TRIM($A$78),G80+1)</f>
        <v>61</v>
      </c>
      <c r="L81" s="3" t="str">
        <f ca="1">L6</f>
        <v xml:space="preserve">#47-Bobby Labonte-C </v>
      </c>
    </row>
    <row r="82" spans="1:15">
      <c r="B82" t="s">
        <v>87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88</v>
      </c>
      <c r="C83">
        <v>12</v>
      </c>
      <c r="E83" t="s">
        <v>63</v>
      </c>
      <c r="L83">
        <f ca="1">MID(OFFSET(INDIRECT(K6),7,0),3+1,2) - MID(OFFSET(INDIRECT(K6),7,0),1,3-1) + 1</f>
        <v>30</v>
      </c>
      <c r="M83">
        <f ca="1">MID(OFFSET(INDIRECT(K6),4,1),3+1,2) - MID(OFFSET(INDIRECT(K6),4,1),1,3-1) + 1</f>
        <v>30</v>
      </c>
      <c r="N83">
        <f ca="1">MID(OFFSET(INDIRECT(K6),9,3),3+1,2) - MID(OFFSET(INDIRECT(K6),9,3),1,3-1) + 1</f>
        <v>35</v>
      </c>
      <c r="O83">
        <f ca="1">MID(OFFSET(INDIRECT(K6),5,4),3+1,2) - MID(OFFSET(INDIRECT(K6),5,4),1,3-1) + 1</f>
        <v>35</v>
      </c>
    </row>
    <row r="84" spans="1:15">
      <c r="B84" t="s">
        <v>89</v>
      </c>
      <c r="C84">
        <v>13</v>
      </c>
      <c r="E84" t="s">
        <v>65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f ca="1">MID(OFFSET(INDIRECT(K6),10,3),3+1,2) - MID(OFFSET(INDIRECT(K6),10,3),1,3-1) + 1</f>
        <v>20</v>
      </c>
      <c r="O84">
        <f ca="1">MID(OFFSET(INDIRECT(K6),6,4),3+1,2) - MID(OFFSET(INDIRECT(K6),6,4),1,3-1) + 1</f>
        <v>20</v>
      </c>
    </row>
    <row r="85" spans="1:15">
      <c r="A85" t="s">
        <v>87</v>
      </c>
      <c r="B85" t="s">
        <v>90</v>
      </c>
      <c r="C85">
        <v>14</v>
      </c>
      <c r="E85" t="s">
        <v>68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f ca="1">MID(OFFSET(INDIRECT(K6),11,3),3+1,2) - MID(OFFSET(INDIRECT(K6),11,3),1,3-1) + 1</f>
        <v>20</v>
      </c>
      <c r="O85">
        <f ca="1">MID(OFFSET(INDIRECT(K6),7,4),3+1,2) - MID(OFFSET(INDIRECT(K6),7,4),1,3-1) + 1</f>
        <v>20</v>
      </c>
    </row>
    <row r="86" spans="1:15">
      <c r="A86" t="s">
        <v>88</v>
      </c>
      <c r="B86" t="s">
        <v>41</v>
      </c>
      <c r="C86">
        <v>15</v>
      </c>
      <c r="E86" t="s">
        <v>71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f ca="1">MID(OFFSET(INDIRECT(K6),12,3),3+1,2) - MID(OFFSET(INDIRECT(K6),12,3),1,3-1) + 1</f>
        <v>20</v>
      </c>
      <c r="O86">
        <f ca="1">MID(OFFSET(INDIRECT(K6),8,4),3+1,2) - MID(OFFSET(INDIRECT(K6),8,4),1,3-1) + 1</f>
        <v>20</v>
      </c>
    </row>
    <row r="87" spans="1:15">
      <c r="A87" t="s">
        <v>89</v>
      </c>
      <c r="C87">
        <v>16</v>
      </c>
      <c r="D87" t="s">
        <v>63</v>
      </c>
      <c r="E87" t="s">
        <v>43</v>
      </c>
      <c r="L87">
        <f ca="1">MID(OFFSET(INDIRECT(K6),11,0),3+1,2) - MID(OFFSET(INDIRECT(K6),11,0),1,3-1) + 1</f>
        <v>8</v>
      </c>
      <c r="M87">
        <f ca="1">MID(OFFSET(INDIRECT(K6),8,1),3+1,2) - MID(OFFSET(INDIRECT(K6),8,1),1,3-1) + 1</f>
        <v>8</v>
      </c>
      <c r="N87">
        <f ca="1">MID(OFFSET(INDIRECT(K6),13,3),3+1,2) - MID(OFFSET(INDIRECT(K6),13,3),1,3-1) + 1</f>
        <v>2</v>
      </c>
      <c r="O87">
        <f ca="1">MID(OFFSET(INDIRECT(K6),9,4),3+1,2) - MID(OFFSET(INDIRECT(K6),9,4),1,3-1) + 1</f>
        <v>3</v>
      </c>
    </row>
    <row r="88" spans="1:15">
      <c r="A88" t="s">
        <v>90</v>
      </c>
      <c r="C88">
        <v>17</v>
      </c>
      <c r="D88" t="s">
        <v>65</v>
      </c>
      <c r="L88">
        <f ca="1">100 - SUM(L83:L87)</f>
        <v>2</v>
      </c>
      <c r="M88">
        <f ca="1">100-SUM(M83:M87)</f>
        <v>2</v>
      </c>
      <c r="N88">
        <f ca="1">100-SUM(N83:N87)</f>
        <v>3</v>
      </c>
      <c r="O88">
        <f ca="1">100-SUM(O83:O87)</f>
        <v>2</v>
      </c>
    </row>
    <row r="89" spans="1:15">
      <c r="A89" t="s">
        <v>41</v>
      </c>
      <c r="C89">
        <v>18</v>
      </c>
      <c r="D89" t="s">
        <v>68</v>
      </c>
    </row>
    <row r="90" spans="1:15">
      <c r="C90">
        <v>19</v>
      </c>
      <c r="D90" t="s">
        <v>71</v>
      </c>
    </row>
    <row r="91" spans="1:15">
      <c r="C91">
        <v>20</v>
      </c>
      <c r="D91" t="s">
        <v>73</v>
      </c>
    </row>
    <row r="92" spans="1:15">
      <c r="A92" t="s">
        <v>93</v>
      </c>
      <c r="B92" t="s">
        <v>93</v>
      </c>
      <c r="C92" t="s">
        <v>76</v>
      </c>
      <c r="D92" t="s">
        <v>77</v>
      </c>
      <c r="E92" t="s">
        <v>93</v>
      </c>
    </row>
    <row r="93" spans="1:15">
      <c r="A93" t="s">
        <v>78</v>
      </c>
      <c r="B93" t="s">
        <v>86</v>
      </c>
    </row>
    <row r="94" spans="1:15">
      <c r="A94" t="s">
        <v>79</v>
      </c>
      <c r="B94" t="s">
        <v>86</v>
      </c>
    </row>
    <row r="95" spans="1:15">
      <c r="A95" t="s">
        <v>80</v>
      </c>
      <c r="B95">
        <v>0</v>
      </c>
      <c r="D95" t="s">
        <v>81</v>
      </c>
      <c r="E95">
        <v>2</v>
      </c>
    </row>
    <row r="96" spans="1:15">
      <c r="A96" t="s">
        <v>82</v>
      </c>
      <c r="B96">
        <v>0</v>
      </c>
      <c r="D96" t="s">
        <v>83</v>
      </c>
      <c r="E96">
        <v>36</v>
      </c>
    </row>
    <row r="97" spans="1:15">
      <c r="A97" t="s">
        <v>84</v>
      </c>
      <c r="B97">
        <v>1</v>
      </c>
      <c r="D97" t="s">
        <v>85</v>
      </c>
      <c r="E97">
        <v>4</v>
      </c>
    </row>
    <row r="98" spans="1:15">
      <c r="A98" t="s">
        <v>56</v>
      </c>
      <c r="B98" t="s">
        <v>56</v>
      </c>
      <c r="D98" t="s">
        <v>54</v>
      </c>
      <c r="E98" t="s">
        <v>86</v>
      </c>
      <c r="F98" s="6" t="str">
        <f>MID(B78,G79,G80-G79)</f>
        <v xml:space="preserve">#34-David Gilliland-D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#34-David Gilliland-D </v>
      </c>
    </row>
    <row r="101" spans="1:15">
      <c r="B101" t="s">
        <v>63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65</v>
      </c>
      <c r="C102">
        <v>12</v>
      </c>
      <c r="E102" t="s">
        <v>87</v>
      </c>
      <c r="L102">
        <f ca="1">MID(OFFSET(INDIRECT(K7),7,0),3+1,2) - MID(OFFSET(INDIRECT(K7),7,0),1,3-1) + 1</f>
        <v>35</v>
      </c>
      <c r="M102">
        <f ca="1">MID(OFFSET(INDIRECT(K7),4,1),3+1,2) - MID(OFFSET(INDIRECT(K7),4,1),1,3-1) + 1</f>
        <v>35</v>
      </c>
      <c r="N102">
        <f ca="1">MID(OFFSET(INDIRECT(K7),9,3),3+1,2) - MID(OFFSET(INDIRECT(K7),9,3),1,3-1) + 1</f>
        <v>20</v>
      </c>
      <c r="O102">
        <f ca="1">MID(OFFSET(INDIRECT(K7),5,4),3+1,2) - MID(OFFSET(INDIRECT(K7),5,4),1,3-1) + 1</f>
        <v>30</v>
      </c>
    </row>
    <row r="103" spans="1:15">
      <c r="B103" t="s">
        <v>68</v>
      </c>
      <c r="C103">
        <v>13</v>
      </c>
      <c r="E103" t="s">
        <v>88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f ca="1">MID(OFFSET(INDIRECT(K7),10,3),3+1,2) - MID(OFFSET(INDIRECT(K7),10,3),1,3-1) + 1</f>
        <v>20</v>
      </c>
      <c r="O103">
        <f ca="1">MID(OFFSET(INDIRECT(K7),6,4),3+1,2) - MID(OFFSET(INDIRECT(K7),6,4),1,3-1) + 1</f>
        <v>20</v>
      </c>
    </row>
    <row r="104" spans="1:15">
      <c r="A104" t="s">
        <v>63</v>
      </c>
      <c r="B104" t="s">
        <v>71</v>
      </c>
      <c r="C104">
        <v>14</v>
      </c>
      <c r="E104" t="s">
        <v>89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f ca="1">MID(OFFSET(INDIRECT(K7),11,3),3+1,2) - MID(OFFSET(INDIRECT(K7),11,3),1,3-1) + 1</f>
        <v>20</v>
      </c>
      <c r="O104">
        <f ca="1">MID(OFFSET(INDIRECT(K7),7,4),3+1,2) - MID(OFFSET(INDIRECT(K7),7,4),1,3-1) + 1</f>
        <v>20</v>
      </c>
    </row>
    <row r="105" spans="1:15">
      <c r="A105" t="s">
        <v>65</v>
      </c>
      <c r="B105" t="s">
        <v>43</v>
      </c>
      <c r="C105">
        <v>15</v>
      </c>
      <c r="E105" t="s">
        <v>90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20</v>
      </c>
      <c r="N105">
        <f ca="1">MID(OFFSET(INDIRECT(K7),12,3),3+1,2) - MID(OFFSET(INDIRECT(K7),12,3),1,3-1) + 1</f>
        <v>20</v>
      </c>
      <c r="O105">
        <f ca="1">MID(OFFSET(INDIRECT(K7),8,4),3+1,2) - MID(OFFSET(INDIRECT(K7),8,4),1,3-1) + 1</f>
        <v>20</v>
      </c>
    </row>
    <row r="106" spans="1:15">
      <c r="A106" t="s">
        <v>68</v>
      </c>
      <c r="C106">
        <v>16</v>
      </c>
      <c r="D106" t="s">
        <v>66</v>
      </c>
      <c r="E106" t="s">
        <v>91</v>
      </c>
      <c r="L106">
        <v>1</v>
      </c>
      <c r="M106">
        <f ca="1">MID(OFFSET(INDIRECT(K7),8,1),3+1,2) - MID(OFFSET(INDIRECT(K7),8,1),1,3-1) + 1</f>
        <v>3</v>
      </c>
      <c r="N106">
        <f ca="1">MID(OFFSET(INDIRECT(K7),13,3),3+1,2) - MID(OFFSET(INDIRECT(K7),13,3),1,3-1) + 1</f>
        <v>19</v>
      </c>
      <c r="O106">
        <f ca="1">MID(OFFSET(INDIRECT(K7),9,4),3+1,2) - MID(OFFSET(INDIRECT(K7),9,4),1,3-1) + 1</f>
        <v>7</v>
      </c>
    </row>
    <row r="107" spans="1:15">
      <c r="A107" t="s">
        <v>71</v>
      </c>
      <c r="C107">
        <v>17</v>
      </c>
      <c r="D107" t="s">
        <v>69</v>
      </c>
      <c r="L107">
        <f ca="1">100 - SUM(L102:L106)</f>
        <v>4</v>
      </c>
      <c r="M107">
        <f ca="1">100-SUM(M102:M106)</f>
        <v>2</v>
      </c>
      <c r="N107">
        <f ca="1">100-SUM(N102:N106)</f>
        <v>1</v>
      </c>
      <c r="O107">
        <f ca="1">100-SUM(O102:O106)</f>
        <v>3</v>
      </c>
    </row>
    <row r="108" spans="1:15">
      <c r="A108">
        <v>95</v>
      </c>
      <c r="C108">
        <v>18</v>
      </c>
      <c r="D108" t="s">
        <v>72</v>
      </c>
    </row>
    <row r="109" spans="1:15">
      <c r="C109">
        <v>19</v>
      </c>
      <c r="D109" t="s">
        <v>74</v>
      </c>
    </row>
    <row r="110" spans="1:15">
      <c r="C110">
        <v>20</v>
      </c>
      <c r="D110" t="s">
        <v>75</v>
      </c>
    </row>
    <row r="111" spans="1:15">
      <c r="A111" t="s">
        <v>94</v>
      </c>
      <c r="B111" t="s">
        <v>93</v>
      </c>
      <c r="C111" t="s">
        <v>76</v>
      </c>
      <c r="D111">
        <v>99</v>
      </c>
      <c r="E111" t="s">
        <v>77</v>
      </c>
    </row>
    <row r="112" spans="1:15">
      <c r="A112" t="s">
        <v>78</v>
      </c>
      <c r="B112" t="s">
        <v>56</v>
      </c>
    </row>
    <row r="113" spans="1:15">
      <c r="A113" t="s">
        <v>79</v>
      </c>
      <c r="B113" t="s">
        <v>56</v>
      </c>
    </row>
    <row r="114" spans="1:15">
      <c r="A114" t="s">
        <v>80</v>
      </c>
      <c r="B114">
        <v>0</v>
      </c>
      <c r="D114" t="s">
        <v>81</v>
      </c>
      <c r="E114">
        <v>2</v>
      </c>
    </row>
    <row r="115" spans="1:15">
      <c r="A115" t="s">
        <v>82</v>
      </c>
      <c r="B115">
        <v>0</v>
      </c>
      <c r="D115" t="s">
        <v>83</v>
      </c>
      <c r="E115">
        <v>36</v>
      </c>
    </row>
    <row r="116" spans="1:15">
      <c r="A116" t="s">
        <v>84</v>
      </c>
      <c r="B116">
        <v>1</v>
      </c>
      <c r="D116" t="s">
        <v>85</v>
      </c>
      <c r="E116">
        <v>6</v>
      </c>
    </row>
    <row r="117" spans="1:15">
      <c r="A117" t="s">
        <v>56</v>
      </c>
      <c r="B117" t="s">
        <v>86</v>
      </c>
      <c r="D117" t="s">
        <v>56</v>
      </c>
      <c r="E117" t="s">
        <v>86</v>
      </c>
      <c r="F117" s="6" t="str">
        <f>MID(B78,G80,G81-G80)</f>
        <v xml:space="preserve">#13-Casey Mears-D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#13-Casey Mears-D </v>
      </c>
    </row>
    <row r="120" spans="1:15">
      <c r="B120" t="s">
        <v>87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88</v>
      </c>
      <c r="C121">
        <v>12</v>
      </c>
      <c r="E121" t="s">
        <v>87</v>
      </c>
      <c r="L121">
        <f ca="1">MID(OFFSET(INDIRECT(K8),7,0),3+1,2) - MID(OFFSET(INDIRECT(K8),7,0),1,3-1) + 1</f>
        <v>35</v>
      </c>
      <c r="M121">
        <f ca="1">MID(OFFSET(INDIRECT(K8),4,1),3+1,2) - MID(OFFSET(INDIRECT(K8),4,1),1,3-1) + 1</f>
        <v>30</v>
      </c>
      <c r="N121">
        <f ca="1">MID(OFFSET(INDIRECT(K8),9,3),3+1,2) - MID(OFFSET(INDIRECT(K8),9,3),1,3-1) + 1</f>
        <v>35</v>
      </c>
      <c r="O121">
        <f ca="1">MID(OFFSET(INDIRECT(K8),5,4),3+1,2) - MID(OFFSET(INDIRECT(K8),5,4),1,3-1) + 1</f>
        <v>30</v>
      </c>
    </row>
    <row r="122" spans="1:15">
      <c r="B122" t="s">
        <v>89</v>
      </c>
      <c r="C122">
        <v>13</v>
      </c>
      <c r="E122" t="s">
        <v>88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f ca="1">MID(OFFSET(INDIRECT(K8),6,4),3+1,2) - MID(OFFSET(INDIRECT(K8),6,4),1,3-1) + 1</f>
        <v>20</v>
      </c>
    </row>
    <row r="123" spans="1:15">
      <c r="A123" t="s">
        <v>63</v>
      </c>
      <c r="B123" t="s">
        <v>90</v>
      </c>
      <c r="C123">
        <v>14</v>
      </c>
      <c r="E123" t="s">
        <v>89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f ca="1">MID(OFFSET(INDIRECT(K8),7,4),3+1,2) - MID(OFFSET(INDIRECT(K8),7,4),1,3-1) + 1</f>
        <v>20</v>
      </c>
    </row>
    <row r="124" spans="1:15">
      <c r="A124" t="s">
        <v>65</v>
      </c>
      <c r="B124" t="s">
        <v>41</v>
      </c>
      <c r="C124">
        <v>15</v>
      </c>
      <c r="E124" t="s">
        <v>90</v>
      </c>
      <c r="L124">
        <f ca="1">MID(OFFSET(INDIRECT(K8),10,0),3+1,2) - MID(OFFSET(INDIRECT(K8),10,0),1,3-1) + 1</f>
        <v>20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20</v>
      </c>
      <c r="O124">
        <f ca="1">MID(OFFSET(INDIRECT(K8),8,4),3+1,2) - MID(OFFSET(INDIRECT(K8),8,4),1,3-1) + 1</f>
        <v>20</v>
      </c>
    </row>
    <row r="125" spans="1:15">
      <c r="A125" t="s">
        <v>68</v>
      </c>
      <c r="C125">
        <v>16</v>
      </c>
      <c r="D125" t="s">
        <v>63</v>
      </c>
      <c r="E125" t="s">
        <v>41</v>
      </c>
      <c r="L125">
        <v>1</v>
      </c>
      <c r="M125">
        <f ca="1">MID(OFFSET(INDIRECT(K8),8,1),3+1,2) - MID(OFFSET(INDIRECT(K8),8,1),1,3-1) + 1</f>
        <v>8</v>
      </c>
      <c r="N125">
        <f ca="1">MID(OFFSET(INDIRECT(K8),13,3),3+1,2) - MID(OFFSET(INDIRECT(K8),13,3),1,3-1) + 1</f>
        <v>3</v>
      </c>
      <c r="O125">
        <f ca="1">MID(OFFSET(INDIRECT(K8),9,4),3+1,2) - MID(OFFSET(INDIRECT(K8),9,4),1,3-1) + 1</f>
        <v>8</v>
      </c>
    </row>
    <row r="126" spans="1:15">
      <c r="A126" t="s">
        <v>71</v>
      </c>
      <c r="C126">
        <v>17</v>
      </c>
      <c r="D126" t="s">
        <v>65</v>
      </c>
      <c r="L126">
        <f ca="1">100 - SUM(L121:L125)</f>
        <v>4</v>
      </c>
      <c r="M126">
        <f ca="1">100-SUM(M121:M125)</f>
        <v>2</v>
      </c>
      <c r="N126">
        <f ca="1">100-SUM(N121:N125)</f>
        <v>2</v>
      </c>
      <c r="O126">
        <f ca="1">100-SUM(O121:O125)</f>
        <v>2</v>
      </c>
    </row>
    <row r="127" spans="1:15">
      <c r="C127">
        <v>18</v>
      </c>
      <c r="D127" t="s">
        <v>68</v>
      </c>
    </row>
    <row r="128" spans="1:15">
      <c r="C128">
        <v>19</v>
      </c>
      <c r="D128" t="s">
        <v>71</v>
      </c>
    </row>
    <row r="129" spans="1:15">
      <c r="C129">
        <v>20</v>
      </c>
      <c r="D129" t="s">
        <v>43</v>
      </c>
    </row>
    <row r="130" spans="1:15">
      <c r="A130">
        <v>95</v>
      </c>
      <c r="B130" t="s">
        <v>93</v>
      </c>
      <c r="C130" t="s">
        <v>76</v>
      </c>
      <c r="D130" t="s">
        <v>93</v>
      </c>
      <c r="E130" t="s">
        <v>93</v>
      </c>
    </row>
    <row r="131" spans="1:15">
      <c r="A131" t="s">
        <v>78</v>
      </c>
      <c r="B131" t="s">
        <v>56</v>
      </c>
    </row>
    <row r="132" spans="1:15">
      <c r="A132" t="s">
        <v>79</v>
      </c>
      <c r="B132" t="s">
        <v>56</v>
      </c>
    </row>
    <row r="133" spans="1:15">
      <c r="A133" t="s">
        <v>80</v>
      </c>
      <c r="B133">
        <v>0</v>
      </c>
      <c r="D133" t="s">
        <v>81</v>
      </c>
      <c r="E133">
        <v>0</v>
      </c>
    </row>
    <row r="134" spans="1:15">
      <c r="A134" t="s">
        <v>82</v>
      </c>
      <c r="B134">
        <v>0</v>
      </c>
      <c r="D134" t="s">
        <v>83</v>
      </c>
      <c r="E134">
        <v>35</v>
      </c>
    </row>
    <row r="135" spans="1:15">
      <c r="A135" t="s">
        <v>84</v>
      </c>
      <c r="B135">
        <v>0</v>
      </c>
      <c r="D135" t="s">
        <v>85</v>
      </c>
      <c r="E135">
        <v>8</v>
      </c>
    </row>
    <row r="136" spans="1:15">
      <c r="A136" t="s">
        <v>56</v>
      </c>
      <c r="B136" t="s">
        <v>86</v>
      </c>
      <c r="D136" t="s">
        <v>56</v>
      </c>
      <c r="E136" t="s">
        <v>56</v>
      </c>
      <c r="F136" s="6" t="str">
        <f>MID(B78,G81,LEN(TRIM(A78))+1 -G81)</f>
        <v>#36-Dave Blaney-D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#36-Dave Blaney-D</v>
      </c>
    </row>
    <row r="139" spans="1:15">
      <c r="B139" t="s">
        <v>87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88</v>
      </c>
      <c r="C140">
        <v>12</v>
      </c>
      <c r="E140" t="s">
        <v>63</v>
      </c>
      <c r="L140">
        <f ca="1">MID(OFFSET(INDIRECT(K9),7,0),3+1,2) - MID(OFFSET(INDIRECT(K9),7,0),1,3-1) + 1</f>
        <v>35</v>
      </c>
      <c r="M140">
        <f ca="1">MID(OFFSET(INDIRECT(K9),4,1),3+1,2) - MID(OFFSET(INDIRECT(K9),4,1),1,3-1) + 1</f>
        <v>30</v>
      </c>
      <c r="N140">
        <f ca="1">MID(OFFSET(INDIRECT(K9),9,3),3+1,2) - MID(OFFSET(INDIRECT(K9),9,3),1,3-1) + 1</f>
        <v>35</v>
      </c>
      <c r="O140">
        <f ca="1">MID(OFFSET(INDIRECT(K9),5,4),3+1,2) - MID(OFFSET(INDIRECT(K9),5,4),1,3-1) + 1</f>
        <v>35</v>
      </c>
    </row>
    <row r="141" spans="1:15">
      <c r="B141" t="s">
        <v>89</v>
      </c>
      <c r="C141">
        <v>13</v>
      </c>
      <c r="E141" t="s">
        <v>65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f ca="1">MID(OFFSET(INDIRECT(K9),10,3),3+1,2) - MID(OFFSET(INDIRECT(K9),10,3),1,3-1) + 1</f>
        <v>20</v>
      </c>
      <c r="O141">
        <f ca="1">MID(OFFSET(INDIRECT(K9),6,4),3+1,2) - MID(OFFSET(INDIRECT(K9),6,4),1,3-1) + 1</f>
        <v>20</v>
      </c>
    </row>
    <row r="142" spans="1:15">
      <c r="A142" t="s">
        <v>63</v>
      </c>
      <c r="B142" t="s">
        <v>90</v>
      </c>
      <c r="C142">
        <v>14</v>
      </c>
      <c r="E142" t="s">
        <v>68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f ca="1">MID(OFFSET(INDIRECT(K9),11,3),3+1,2) - MID(OFFSET(INDIRECT(K9),11,3),1,3-1) + 1</f>
        <v>20</v>
      </c>
      <c r="O142">
        <f ca="1">MID(OFFSET(INDIRECT(K9),7,4),3+1,2) - MID(OFFSET(INDIRECT(K9),7,4),1,3-1) + 1</f>
        <v>20</v>
      </c>
    </row>
    <row r="143" spans="1:15">
      <c r="A143" t="s">
        <v>65</v>
      </c>
      <c r="B143" t="s">
        <v>41</v>
      </c>
      <c r="C143">
        <v>15</v>
      </c>
      <c r="E143" t="s">
        <v>71</v>
      </c>
      <c r="L143">
        <f ca="1">MID(OFFSET(INDIRECT(K9),10,0),3+1,2) - MID(OFFSET(INDIRECT(K9),10,0),1,3-1) + 1</f>
        <v>20</v>
      </c>
      <c r="M143">
        <f ca="1">MID(OFFSET(INDIRECT(K9),7,1),3+1,2) - MID(OFFSET(INDIRECT(K9),7,1),1,3-1) + 1</f>
        <v>20</v>
      </c>
      <c r="N143">
        <f ca="1">MID(OFFSET(INDIRECT(K9),12,3),3+1,2) - MID(OFFSET(INDIRECT(K9),12,3),1,3-1) + 1</f>
        <v>20</v>
      </c>
      <c r="O143">
        <f ca="1">MID(OFFSET(INDIRECT(K9),8,4),3+1,2) - MID(OFFSET(INDIRECT(K9),8,4),1,3-1) + 1</f>
        <v>20</v>
      </c>
    </row>
    <row r="144" spans="1:15">
      <c r="A144" t="s">
        <v>68</v>
      </c>
      <c r="C144">
        <v>16</v>
      </c>
      <c r="D144" t="s">
        <v>63</v>
      </c>
      <c r="E144" t="s">
        <v>43</v>
      </c>
      <c r="L144">
        <v>1</v>
      </c>
      <c r="M144">
        <f ca="1">MID(OFFSET(INDIRECT(K9),8,1),3+1,2) - MID(OFFSET(INDIRECT(K9),8,1),1,3-1) + 1</f>
        <v>8</v>
      </c>
      <c r="N144">
        <v>1</v>
      </c>
      <c r="O144">
        <f ca="1">MID(OFFSET(INDIRECT(K9),9,4),3+1,2) - MID(OFFSET(INDIRECT(K9),9,4),1,3-1) + 1</f>
        <v>3</v>
      </c>
    </row>
    <row r="145" spans="1:15">
      <c r="A145" t="s">
        <v>71</v>
      </c>
      <c r="C145">
        <v>17</v>
      </c>
      <c r="D145" t="s">
        <v>65</v>
      </c>
      <c r="L145">
        <f ca="1">100 - SUM(L140:L144)</f>
        <v>4</v>
      </c>
      <c r="M145">
        <f ca="1">100-SUM(M140:M144)</f>
        <v>2</v>
      </c>
      <c r="N145">
        <f ca="1">100-SUM(N140:N144)</f>
        <v>4</v>
      </c>
      <c r="O145">
        <f ca="1">100-SUM(O140:O144)</f>
        <v>2</v>
      </c>
    </row>
    <row r="146" spans="1:15">
      <c r="A146">
        <v>95</v>
      </c>
      <c r="C146">
        <v>18</v>
      </c>
      <c r="D146" t="s">
        <v>68</v>
      </c>
    </row>
    <row r="147" spans="1:15">
      <c r="C147">
        <v>19</v>
      </c>
      <c r="D147" t="s">
        <v>71</v>
      </c>
    </row>
    <row r="148" spans="1:15">
      <c r="C148">
        <v>20</v>
      </c>
      <c r="D148">
        <v>95</v>
      </c>
    </row>
    <row r="149" spans="1:15">
      <c r="A149" t="s">
        <v>94</v>
      </c>
      <c r="B149" t="s">
        <v>93</v>
      </c>
      <c r="C149" t="s">
        <v>76</v>
      </c>
      <c r="D149" t="s">
        <v>94</v>
      </c>
      <c r="E149" t="s">
        <v>93</v>
      </c>
    </row>
    <row r="150" spans="1:15">
      <c r="A150" t="s">
        <v>78</v>
      </c>
      <c r="B150" t="s">
        <v>37</v>
      </c>
    </row>
    <row r="151" spans="1:15">
      <c r="A151" t="s">
        <v>79</v>
      </c>
      <c r="B151" t="s">
        <v>56</v>
      </c>
    </row>
    <row r="152" spans="1:15">
      <c r="A152" t="s">
        <v>80</v>
      </c>
      <c r="B152">
        <v>0</v>
      </c>
      <c r="D152" t="s">
        <v>81</v>
      </c>
      <c r="E152">
        <v>1</v>
      </c>
    </row>
    <row r="153" spans="1:15">
      <c r="A153" t="s">
        <v>82</v>
      </c>
      <c r="B153">
        <v>0</v>
      </c>
      <c r="D153" t="s">
        <v>83</v>
      </c>
      <c r="E153">
        <v>35</v>
      </c>
    </row>
    <row r="154" spans="1:15">
      <c r="A154" t="s">
        <v>84</v>
      </c>
      <c r="B154">
        <v>1</v>
      </c>
      <c r="D154" t="s">
        <v>85</v>
      </c>
      <c r="E154">
        <v>8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workbookViewId="0">
      <pane xSplit="10540" ySplit="2600" topLeftCell="B114" activePane="bottomRight"/>
      <selection activeCell="Y2" sqref="Y2"/>
      <selection pane="topRight" activeCell="AB8" sqref="AB8"/>
      <selection pane="bottomLeft" activeCell="A10" sqref="A10"/>
      <selection pane="bottomRight" activeCell="O146" sqref="O146"/>
    </sheetView>
  </sheetViews>
  <sheetFormatPr baseColWidth="10" defaultRowHeight="13"/>
  <cols>
    <col min="6" max="6" width="18.5703125" customWidth="1"/>
    <col min="7" max="11" width="0" hidden="1" customWidth="1"/>
    <col min="12" max="12" width="19" customWidth="1"/>
  </cols>
  <sheetData>
    <row r="1" spans="1:28">
      <c r="A1" t="s">
        <v>4</v>
      </c>
      <c r="B1" s="4" t="str">
        <f>TRIM(A1)</f>
        <v>#71-Andy Lally-D #7-Robby Gordon-D #38-J.J. Yeley-D #66-Michael McDowell-E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56</v>
      </c>
      <c r="B2" t="s">
        <v>56</v>
      </c>
      <c r="D2" t="s">
        <v>37</v>
      </c>
      <c r="E2" t="s">
        <v>56</v>
      </c>
      <c r="F2" s="6" t="str">
        <f>MID($B$1,1,G3-G2-1)</f>
        <v>#71-Andy Lally-D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#71-Andy Lally-D</v>
      </c>
      <c r="M2" t="str">
        <f ca="1">OFFSET(INDIRECT(K2),1,0)</f>
        <v>D</v>
      </c>
      <c r="N2" t="str">
        <f ca="1">OFFSET(INDIRECT(K2),1,1)</f>
        <v>D</v>
      </c>
      <c r="O2" t="str">
        <f ca="1">OFFSET(INDIRECT(K2),1,3)</f>
        <v>E</v>
      </c>
      <c r="P2" t="str">
        <f ca="1">OFFSET(INDIRECT(K2),1,4)</f>
        <v>D</v>
      </c>
      <c r="Q2" t="str">
        <f ca="1">OFFSET(INDIRECT(K2),15,1)</f>
        <v>E</v>
      </c>
      <c r="R2" t="str">
        <f ca="1">OFFSET(INDIRECT(K2),16,1)</f>
        <v>C</v>
      </c>
      <c r="S2">
        <f ca="1">OFFSET(INDIRECT(K2),17,1)</f>
        <v>0</v>
      </c>
      <c r="T2">
        <f ca="1">OFFSET(INDIRECT(K2),18,1)</f>
        <v>0</v>
      </c>
      <c r="U2">
        <f ca="1">OFFSET(INDIRECT(K2),19,1)</f>
        <v>0</v>
      </c>
      <c r="V2">
        <f ca="1">OFFSET(INDIRECT(K2),17,4)</f>
        <v>0</v>
      </c>
      <c r="W2">
        <f ca="1">OFFSET(INDIRECT(K2),18,4)</f>
        <v>30</v>
      </c>
      <c r="X2">
        <f ca="1">OFFSET(INDIRECT(K2),19,4)</f>
        <v>4</v>
      </c>
      <c r="Y2" t="str">
        <f ca="1">CONCATENATE(L13," ",L14," ",L15," ",L16," ",L17," ",L18)</f>
        <v>35 20 20 20 0 5</v>
      </c>
      <c r="Z2" t="str">
        <f ca="1">CONCATENATE(M13," ",M14," ",M15," ",M16," ",M17," ",M18)</f>
        <v>35 20 20 20 3 2</v>
      </c>
      <c r="AA2" t="str">
        <f t="shared" ref="AA2:AB2" ca="1" si="0">CONCATENATE(N13," ",N14," ",N15," ",N16," ",N17," ",N18)</f>
        <v>40 20 20 17 0 3</v>
      </c>
      <c r="AB2" t="str">
        <f t="shared" ca="1" si="0"/>
        <v>35 20 20 20 2 3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18</v>
      </c>
      <c r="J3">
        <v>1</v>
      </c>
      <c r="K3" t="str">
        <f>CONCATENATE(T($I$2),"$",$J$2+J3*19)</f>
        <v>$A$20</v>
      </c>
      <c r="L3" s="6" t="str">
        <f ca="1">OFFSET(INDIRECT(K3),1,5)</f>
        <v>#7-Robby Gordon-D</v>
      </c>
      <c r="M3" t="str">
        <f t="shared" ref="M3:M9" ca="1" si="1">OFFSET(INDIRECT(K3),1,0)</f>
        <v>D</v>
      </c>
      <c r="N3" t="str">
        <f t="shared" ref="N3:N9" ca="1" si="2">OFFSET(INDIRECT(K3),1,1)</f>
        <v>E</v>
      </c>
      <c r="O3" t="str">
        <f t="shared" ref="O3:O9" ca="1" si="3">OFFSET(INDIRECT(K3),1,3)</f>
        <v>E</v>
      </c>
      <c r="P3" t="str">
        <f t="shared" ref="P3:P9" ca="1" si="4">OFFSET(INDIRECT(K3),1,4)</f>
        <v>C</v>
      </c>
      <c r="Q3" t="str">
        <f t="shared" ref="Q3:Q9" ca="1" si="5">OFFSET(INDIRECT(K3),15,1)</f>
        <v>E</v>
      </c>
      <c r="R3" t="str">
        <f t="shared" ref="R3:R9" ca="1" si="6">OFFSET(INDIRECT(K3),16,1)</f>
        <v>E</v>
      </c>
      <c r="S3">
        <f t="shared" ref="S3:S9" ca="1" si="7">OFFSET(INDIRECT(K3),17,1)</f>
        <v>0</v>
      </c>
      <c r="T3">
        <f t="shared" ref="T3:T9" ca="1" si="8">OFFSET(INDIRECT(K3),18,1)</f>
        <v>0</v>
      </c>
      <c r="U3">
        <f t="shared" ref="U3:U9" ca="1" si="9">OFFSET(INDIRECT(K3),19,1)</f>
        <v>0</v>
      </c>
      <c r="V3">
        <f t="shared" ref="V3:V9" ca="1" si="10">OFFSET(INDIRECT(K3),17,4)</f>
        <v>0</v>
      </c>
      <c r="W3">
        <f t="shared" ref="W3:W9" ca="1" si="11">OFFSET(INDIRECT(K3),18,4)</f>
        <v>25</v>
      </c>
      <c r="X3">
        <f t="shared" ref="X3:X9" ca="1" si="12">OFFSET(INDIRECT(K3),19,4)</f>
        <v>14</v>
      </c>
      <c r="Y3" t="str">
        <f ca="1">CONCATENATE(L25," ",L26," ",L27," ",L28," ",L29," ",L30)</f>
        <v>35 20 20 20 0 5</v>
      </c>
      <c r="Z3" t="str">
        <f ca="1">CONCATENATE(M25," ",M26," ",M27," ",M28," ",M29," ",M30)</f>
        <v>40 20 20 15 0 5</v>
      </c>
      <c r="AA3" t="str">
        <f t="shared" ref="AA3:AB3" ca="1" si="13">CONCATENATE(N25," ",N26," ",N27," ",N28," ",N29," ",N30)</f>
        <v>40 20 20 17 0 3</v>
      </c>
      <c r="AB3" t="str">
        <f t="shared" ca="1" si="13"/>
        <v>30 20 20 20 8 2</v>
      </c>
    </row>
    <row r="4" spans="1:28">
      <c r="C4">
        <v>10</v>
      </c>
      <c r="G4">
        <f>FIND("#",$B$1,G3+1)</f>
        <v>36</v>
      </c>
      <c r="J4">
        <v>2</v>
      </c>
      <c r="K4" t="str">
        <f>CONCATENATE(T($I$2),"$",$J$2+J4*19)</f>
        <v>$A$39</v>
      </c>
      <c r="L4" s="6" t="str">
        <f ca="1">OFFSET(INDIRECT(K4),1,5)</f>
        <v>#38-J.J. Yeley-D</v>
      </c>
      <c r="M4" t="str">
        <f t="shared" ca="1" si="1"/>
        <v>D</v>
      </c>
      <c r="N4" t="str">
        <f t="shared" ca="1" si="2"/>
        <v>E</v>
      </c>
      <c r="O4" t="str">
        <f t="shared" ca="1" si="3"/>
        <v>E</v>
      </c>
      <c r="P4" t="str">
        <f t="shared" ca="1" si="4"/>
        <v>E</v>
      </c>
      <c r="Q4" t="str">
        <f t="shared" ca="1" si="5"/>
        <v>D</v>
      </c>
      <c r="R4" t="str">
        <f t="shared" ca="1" si="6"/>
        <v>E</v>
      </c>
      <c r="S4">
        <f t="shared" ca="1" si="7"/>
        <v>0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31</v>
      </c>
      <c r="X4">
        <f t="shared" ca="1" si="12"/>
        <v>24</v>
      </c>
      <c r="Y4" t="str">
        <f ca="1">CONCATENATE(L44," ",L45," ",L46," ",L47," ",L48," ",L49)</f>
        <v>35 20 20 20 0 5</v>
      </c>
      <c r="Z4" t="str">
        <f t="shared" ref="Z4:AB4" ca="1" si="14">CONCATENATE(M44," ",M45," ",M46," ",M47," ",M48," ",M49)</f>
        <v>40 20 20 15 0 5</v>
      </c>
      <c r="AA4" t="str">
        <f t="shared" ca="1" si="14"/>
        <v>40 20 20 15 0 5</v>
      </c>
      <c r="AB4" t="str">
        <f t="shared" ca="1" si="14"/>
        <v>40 20 20 15 0 5</v>
      </c>
    </row>
    <row r="5" spans="1:28">
      <c r="B5" t="s">
        <v>63</v>
      </c>
      <c r="C5">
        <v>11</v>
      </c>
      <c r="G5">
        <f>FIND("#",$B$1,G4+1)</f>
        <v>53</v>
      </c>
      <c r="J5">
        <v>3</v>
      </c>
      <c r="K5" t="str">
        <f>CONCATENATE(T($I$2),"$",$J$2+J5*19)</f>
        <v>$A$58</v>
      </c>
      <c r="L5" s="6" t="str">
        <f ca="1">OFFSET(INDIRECT(K5),1,5)</f>
        <v>#66-Michael McDowell-E</v>
      </c>
      <c r="M5" t="str">
        <f t="shared" ca="1" si="1"/>
        <v>E</v>
      </c>
      <c r="N5" t="str">
        <f t="shared" ca="1" si="2"/>
        <v>E</v>
      </c>
      <c r="O5" t="str">
        <f t="shared" ca="1" si="3"/>
        <v>E</v>
      </c>
      <c r="P5" t="str">
        <f t="shared" ca="1" si="4"/>
        <v>E</v>
      </c>
      <c r="Q5" t="str">
        <f t="shared" ca="1" si="5"/>
        <v>D</v>
      </c>
      <c r="R5" t="str">
        <f t="shared" ca="1" si="6"/>
        <v>E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32</v>
      </c>
      <c r="X5">
        <f t="shared" ca="1" si="12"/>
        <v>29</v>
      </c>
      <c r="Y5" t="str">
        <f ca="1">CONCATENATE(L63," ",L64," ",L65," ",L66," ",L67," ",L68," ",L69)</f>
        <v xml:space="preserve">40 20 20 15 0 5 </v>
      </c>
      <c r="Z5" t="str">
        <f t="shared" ref="Z5:AB5" ca="1" si="15">CONCATENATE(M63," ",M64," ",M65," ",M66," ",M67," ",M68," ",M69)</f>
        <v xml:space="preserve">40 20 20 15 0 5 </v>
      </c>
      <c r="AA5" t="str">
        <f t="shared" ca="1" si="15"/>
        <v xml:space="preserve">40 20 20 15 0 5 </v>
      </c>
      <c r="AB5" t="str">
        <f t="shared" ca="1" si="15"/>
        <v xml:space="preserve">40 20 20 17 0 3 </v>
      </c>
    </row>
    <row r="6" spans="1:28">
      <c r="B6" t="s">
        <v>65</v>
      </c>
      <c r="C6">
        <v>12</v>
      </c>
      <c r="E6" t="s">
        <v>63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#37-Tony Raines-E </v>
      </c>
      <c r="M6" t="str">
        <f t="shared" ca="1" si="1"/>
        <v>D</v>
      </c>
      <c r="N6" t="str">
        <f t="shared" ca="1" si="2"/>
        <v>D</v>
      </c>
      <c r="O6" t="str">
        <f t="shared" ca="1" si="3"/>
        <v>-</v>
      </c>
      <c r="P6" t="str">
        <f t="shared" ca="1" si="4"/>
        <v>-</v>
      </c>
      <c r="Q6" t="str">
        <f t="shared" ca="1" si="5"/>
        <v>E</v>
      </c>
      <c r="R6" t="str">
        <f t="shared" ca="1" si="6"/>
        <v>E</v>
      </c>
      <c r="S6">
        <f t="shared" ca="1" si="7"/>
        <v>0</v>
      </c>
      <c r="T6">
        <f t="shared" ca="1" si="8"/>
        <v>0</v>
      </c>
      <c r="U6">
        <f t="shared" ca="1" si="9"/>
        <v>0</v>
      </c>
      <c r="V6">
        <f t="shared" ca="1" si="10"/>
        <v>0</v>
      </c>
      <c r="W6">
        <f t="shared" ca="1" si="11"/>
        <v>12</v>
      </c>
      <c r="X6">
        <f t="shared" ca="1" si="12"/>
        <v>5</v>
      </c>
      <c r="Y6" t="str">
        <f ca="1">CONCATENATE(L83," ",L84," ",L85," ",L86," ",L87," ",L88)</f>
        <v>35 20 20 20 0 5</v>
      </c>
      <c r="Z6" t="str">
        <f t="shared" ref="Z6:AB6" ca="1" si="16">CONCATENATE(M83," ",M84," ",M85," ",M86," ",M87," ",M88)</f>
        <v>35 20 20 20 3 2</v>
      </c>
      <c r="AA6" t="str">
        <f t="shared" si="16"/>
        <v>0 0 0 0 0 0</v>
      </c>
      <c r="AB6" t="str">
        <f t="shared" si="16"/>
        <v>0 0 0 0 0 0</v>
      </c>
    </row>
    <row r="7" spans="1:28">
      <c r="B7" t="s">
        <v>68</v>
      </c>
      <c r="C7">
        <v>13</v>
      </c>
      <c r="E7" t="s">
        <v>65</v>
      </c>
      <c r="J7">
        <v>1</v>
      </c>
      <c r="K7" t="str">
        <f>CONCATENATE(T($I$6),"$",$J$6+J7*19)</f>
        <v>$A$97</v>
      </c>
      <c r="L7" s="6" t="str">
        <f t="shared" ref="L7:L69" ca="1" si="17">OFFSET(INDIRECT(K7),1,5)</f>
        <v xml:space="preserve">#32-Ken Schrader-E </v>
      </c>
      <c r="M7" t="str">
        <f t="shared" ca="1" si="1"/>
        <v>D</v>
      </c>
      <c r="N7" t="str">
        <f t="shared" ca="1" si="2"/>
        <v>C</v>
      </c>
      <c r="O7" t="str">
        <f t="shared" ca="1" si="3"/>
        <v>-</v>
      </c>
      <c r="P7" t="str">
        <f t="shared" ca="1" si="4"/>
        <v>-</v>
      </c>
      <c r="Q7" t="str">
        <f t="shared" ca="1" si="5"/>
        <v>E</v>
      </c>
      <c r="R7" t="str">
        <f t="shared" ca="1" si="6"/>
        <v>A</v>
      </c>
      <c r="S7">
        <f t="shared" ca="1" si="7"/>
        <v>0</v>
      </c>
      <c r="T7">
        <f t="shared" ca="1" si="8"/>
        <v>0</v>
      </c>
      <c r="U7">
        <f t="shared" ca="1" si="9"/>
        <v>0</v>
      </c>
      <c r="V7">
        <f t="shared" ca="1" si="10"/>
        <v>0</v>
      </c>
      <c r="W7">
        <f t="shared" ca="1" si="11"/>
        <v>7</v>
      </c>
      <c r="X7">
        <f t="shared" ca="1" si="12"/>
        <v>0</v>
      </c>
      <c r="Y7" t="str">
        <f ca="1">CONCATENATE(L102," ",L103," ",L104," ",L105," ",L106," ",L107)</f>
        <v>35 20 20 20 4 1</v>
      </c>
      <c r="Z7" t="str">
        <f t="shared" ref="Z7:AB7" ca="1" si="18">CONCATENATE(M102," ",M103," ",M104," ",M105," ",M106," ",M107)</f>
        <v>30 20 20 20 8 2</v>
      </c>
      <c r="AA7" t="str">
        <f t="shared" si="18"/>
        <v>0 0 0 0 0 0</v>
      </c>
      <c r="AB7" t="str">
        <f t="shared" si="18"/>
        <v>0 0 0 0 0 0</v>
      </c>
    </row>
    <row r="8" spans="1:28">
      <c r="A8" t="s">
        <v>63</v>
      </c>
      <c r="B8" t="s">
        <v>71</v>
      </c>
      <c r="C8">
        <v>14</v>
      </c>
      <c r="E8" t="s">
        <v>68</v>
      </c>
      <c r="J8">
        <v>2</v>
      </c>
      <c r="K8" t="str">
        <f>CONCATENATE(T($I$6),"$",$J$6+J8*19)</f>
        <v>$A$116</v>
      </c>
      <c r="L8" s="6" t="str">
        <f t="shared" ca="1" si="17"/>
        <v xml:space="preserve">#23-Terry Labonte-E </v>
      </c>
      <c r="M8" t="str">
        <f t="shared" ca="1" si="1"/>
        <v>E</v>
      </c>
      <c r="N8" t="str">
        <f t="shared" ca="1" si="2"/>
        <v>D</v>
      </c>
      <c r="O8" t="str">
        <f t="shared" ca="1" si="3"/>
        <v>E</v>
      </c>
      <c r="P8" t="str">
        <f t="shared" ca="1" si="4"/>
        <v>D</v>
      </c>
      <c r="Q8" t="str">
        <f t="shared" ca="1" si="5"/>
        <v>E</v>
      </c>
      <c r="R8" t="str">
        <f t="shared" ca="1" si="6"/>
        <v>E</v>
      </c>
      <c r="S8">
        <f t="shared" ca="1" si="7"/>
        <v>0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8</v>
      </c>
      <c r="X8">
        <f t="shared" ca="1" si="12"/>
        <v>3</v>
      </c>
      <c r="Y8" t="str">
        <f ca="1">CONCATENATE(L140," ",L141," ",L142," ",L143," ",L144," ",L145)</f>
        <v>35 20 20 20 3 2</v>
      </c>
      <c r="Z8" t="str">
        <f t="shared" ref="Z8:AB8" ca="1" si="19">CONCATENATE(M140," ",M141," ",M142," ",M143," ",M144," ",M145)</f>
        <v>35 20 20 20 2 3</v>
      </c>
      <c r="AA8" t="str">
        <f t="shared" ca="1" si="19"/>
        <v>30 20 20 20 8 2</v>
      </c>
      <c r="AB8" t="str">
        <f t="shared" si="19"/>
        <v>0 0 0 0 0 0</v>
      </c>
    </row>
    <row r="9" spans="1:28">
      <c r="A9" t="s">
        <v>65</v>
      </c>
      <c r="B9" t="s">
        <v>43</v>
      </c>
      <c r="C9">
        <v>15</v>
      </c>
      <c r="E9" t="s">
        <v>71</v>
      </c>
      <c r="J9">
        <v>3</v>
      </c>
      <c r="K9" t="str">
        <f>CONCATENATE(T($I$6),"$",$J$6+J9*19)</f>
        <v>$A$135</v>
      </c>
      <c r="L9" s="6" t="str">
        <f t="shared" ca="1" si="17"/>
        <v>#51-Bill Elliott-E</v>
      </c>
      <c r="M9" t="str">
        <f t="shared" ca="1" si="1"/>
        <v>D</v>
      </c>
      <c r="N9" t="str">
        <f t="shared" ca="1" si="2"/>
        <v>D</v>
      </c>
      <c r="O9" t="str">
        <f t="shared" ca="1" si="3"/>
        <v>C</v>
      </c>
      <c r="P9" t="str">
        <f t="shared" ca="1" si="4"/>
        <v>-</v>
      </c>
      <c r="Q9" t="str">
        <f t="shared" ca="1" si="5"/>
        <v>D</v>
      </c>
      <c r="R9" t="str">
        <f t="shared" ca="1" si="6"/>
        <v>A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5</v>
      </c>
      <c r="X9">
        <f t="shared" ca="1" si="12"/>
        <v>0</v>
      </c>
      <c r="Y9" t="str">
        <f ca="1">CONCATENATE(L140," ",L141," ",L142," ",L143," ",L144," ",L145)</f>
        <v>35 20 20 20 3 2</v>
      </c>
      <c r="Z9" t="str">
        <f t="shared" ref="Z9:AB9" ca="1" si="20">CONCATENATE(M140," ",M141," ",M142," ",M143," ",M144," ",M145)</f>
        <v>35 20 20 20 2 3</v>
      </c>
      <c r="AA9" t="str">
        <f t="shared" ca="1" si="20"/>
        <v>30 20 20 20 8 2</v>
      </c>
      <c r="AB9" t="str">
        <f t="shared" si="20"/>
        <v>0 0 0 0 0 0</v>
      </c>
    </row>
    <row r="10" spans="1:28">
      <c r="A10" t="s">
        <v>68</v>
      </c>
      <c r="C10">
        <v>16</v>
      </c>
      <c r="D10" t="s">
        <v>38</v>
      </c>
      <c r="E10" t="s">
        <v>73</v>
      </c>
    </row>
    <row r="11" spans="1:28">
      <c r="A11" t="s">
        <v>71</v>
      </c>
      <c r="C11">
        <v>17</v>
      </c>
      <c r="D11" t="s">
        <v>72</v>
      </c>
      <c r="L11" s="3" t="str">
        <f ca="1">L2</f>
        <v>#71-Andy Lally-D</v>
      </c>
    </row>
    <row r="12" spans="1:28">
      <c r="C12">
        <v>18</v>
      </c>
      <c r="D12" t="s">
        <v>74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D13" t="s">
        <v>109</v>
      </c>
      <c r="L13">
        <f ca="1">MID(OFFSET(INDIRECT(K2),7,0),3+1,2) - MID(OFFSET(INDIRECT(K2),7,0),1,3-1) + 1</f>
        <v>35</v>
      </c>
      <c r="M13">
        <f ca="1">MID(OFFSET(INDIRECT(K2),4,1),3+1,2) - MID(OFFSET(INDIRECT(K2),4,1),1,3-1) + 1</f>
        <v>35</v>
      </c>
      <c r="N13">
        <f ca="1">MID(OFFSET(INDIRECT(K2),9,3),3+1,2) - MID(OFFSET(INDIRECT(K2),9,3),1,3-1) + 1</f>
        <v>40</v>
      </c>
      <c r="O13">
        <f ca="1">MID(OFFSET(INDIRECT(K2),5,4),3+1,2) - MID(OFFSET(INDIRECT(K2),5,4),1,3-1) + 1</f>
        <v>35</v>
      </c>
    </row>
    <row r="14" spans="1:28">
      <c r="C14">
        <v>20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 t="s">
        <v>2</v>
      </c>
      <c r="B15" t="s">
        <v>93</v>
      </c>
      <c r="C15" t="s">
        <v>76</v>
      </c>
      <c r="D15" t="s">
        <v>77</v>
      </c>
      <c r="E15" t="s">
        <v>77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37</v>
      </c>
      <c r="L16">
        <f ca="1">MID(OFFSET(INDIRECT(K2),10,0),3+1,2) - MID(OFFSET(INDIRECT(K2),10,0),1,3-1) + 1</f>
        <v>20</v>
      </c>
      <c r="M16">
        <f ca="1">MID(OFFSET(INDIRECT(K2),7,1),3+1,2) - MID(OFFSET(INDIRECT(K2),7,1),1,3-1) + 1</f>
        <v>20</v>
      </c>
      <c r="N16">
        <f ca="1">MID(OFFSET(INDIRECT(K2),12,3),3+1,2) - MID(OFFSET(INDIRECT(K2),12,3),1,3-1) + 1</f>
        <v>17</v>
      </c>
      <c r="O16">
        <f ca="1">MID(OFFSET(INDIRECT(K2),8,4),3+1,2) - MID(OFFSET(INDIRECT(K2),8,4),1,3-1) + 1</f>
        <v>20</v>
      </c>
    </row>
    <row r="17" spans="1:15">
      <c r="A17" t="s">
        <v>79</v>
      </c>
      <c r="B17" t="s">
        <v>86</v>
      </c>
      <c r="L17">
        <v>0</v>
      </c>
      <c r="M17">
        <f ca="1">MID(OFFSET(INDIRECT(K2),8,1),3+1,2) - MID(OFFSET(INDIRECT(K2),8,1),1,3-1) + 1</f>
        <v>3</v>
      </c>
      <c r="N17">
        <v>0</v>
      </c>
      <c r="O17">
        <f ca="1">MID(OFFSET(INDIRECT(K2),9,4),3+1,2) - MID(OFFSET(INDIRECT(K2),9,4),1,3-1) + 1</f>
        <v>2</v>
      </c>
    </row>
    <row r="18" spans="1:15">
      <c r="A18" t="s">
        <v>80</v>
      </c>
      <c r="B18">
        <v>0</v>
      </c>
      <c r="D18" t="s">
        <v>81</v>
      </c>
      <c r="E18">
        <v>0</v>
      </c>
      <c r="L18">
        <f ca="1">100 - SUM(L13:L17)</f>
        <v>5</v>
      </c>
      <c r="M18">
        <f ca="1">100-SUM(M13:M17)</f>
        <v>2</v>
      </c>
      <c r="N18">
        <f ca="1">100-SUM(N13:N17)</f>
        <v>3</v>
      </c>
      <c r="O18">
        <f ca="1">100-SUM(O13:O17)</f>
        <v>3</v>
      </c>
    </row>
    <row r="19" spans="1:15">
      <c r="A19" t="s">
        <v>82</v>
      </c>
      <c r="B19">
        <v>0</v>
      </c>
      <c r="D19" t="s">
        <v>83</v>
      </c>
      <c r="E19">
        <v>30</v>
      </c>
      <c r="H19" t="e">
        <f ca="1">CELL("contents",#REF!)</f>
        <v>#REF!</v>
      </c>
    </row>
    <row r="20" spans="1:15">
      <c r="A20" t="s">
        <v>84</v>
      </c>
      <c r="B20">
        <v>0</v>
      </c>
      <c r="D20" t="s">
        <v>85</v>
      </c>
      <c r="E20">
        <v>4</v>
      </c>
    </row>
    <row r="21" spans="1:15">
      <c r="A21" t="s">
        <v>56</v>
      </c>
      <c r="B21" t="s">
        <v>37</v>
      </c>
      <c r="D21" t="s">
        <v>37</v>
      </c>
      <c r="E21" t="s">
        <v>86</v>
      </c>
      <c r="F21" s="6" t="str">
        <f>MID($B$1,G3,G$4-G$3-1)</f>
        <v>#7-Robby Gordon-D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#7-Robby Gordon-D</v>
      </c>
    </row>
    <row r="24" spans="1:15">
      <c r="B24" t="s">
        <v>38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72</v>
      </c>
      <c r="C25">
        <v>12</v>
      </c>
      <c r="E25" t="s">
        <v>87</v>
      </c>
      <c r="L25">
        <f ca="1">MID(OFFSET(INDIRECT(K3),7,0),3+1,2) - MID(OFFSET(INDIRECT(K3),7,0),1,3-1) + 1</f>
        <v>35</v>
      </c>
      <c r="M25">
        <f ca="1">MID(OFFSET(INDIRECT(K3),4,1),3+1,2) - MID(OFFSET(INDIRECT(K3),4,1),1,3-1) + 1</f>
        <v>40</v>
      </c>
      <c r="N25">
        <f ca="1">MID(OFFSET(INDIRECT(K3),9,3),3+1,2) - MID(OFFSET(INDIRECT(K3),9,3),1,3-1) + 1</f>
        <v>40</v>
      </c>
      <c r="O25">
        <f ca="1">MID(OFFSET(INDIRECT(K3),5,4),3+1,2) - MID(OFFSET(INDIRECT(K3),5,4),1,3-1) + 1</f>
        <v>30</v>
      </c>
    </row>
    <row r="26" spans="1:15">
      <c r="B26" t="s">
        <v>74</v>
      </c>
      <c r="C26">
        <v>13</v>
      </c>
      <c r="E26" t="s">
        <v>88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63</v>
      </c>
      <c r="B27" t="s">
        <v>3</v>
      </c>
      <c r="C27">
        <v>14</v>
      </c>
      <c r="E27" t="s">
        <v>89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65</v>
      </c>
      <c r="C28">
        <v>15</v>
      </c>
      <c r="E28" t="s">
        <v>90</v>
      </c>
      <c r="L28">
        <f ca="1">MID(OFFSET(INDIRECT(K3),10,0),3+1,2) - MID(OFFSET(INDIRECT(K3),10,0),1,3-1) + 1</f>
        <v>20</v>
      </c>
      <c r="M28">
        <f ca="1">MID(OFFSET(INDIRECT(K3),7,1),3+1,2) - MID(OFFSET(INDIRECT(K3),7,1),1,3-1) + 1</f>
        <v>15</v>
      </c>
      <c r="N28">
        <f ca="1">MID(OFFSET(INDIRECT(K3),12,3),3+1,2) - MID(OFFSET(INDIRECT(K3),12,3),1,3-1) + 1</f>
        <v>17</v>
      </c>
      <c r="O28">
        <f ca="1">MID(OFFSET(INDIRECT(K3),8,4),3+1,2) - MID(OFFSET(INDIRECT(K3),8,4),1,3-1) + 1</f>
        <v>20</v>
      </c>
    </row>
    <row r="29" spans="1:15">
      <c r="A29" t="s">
        <v>68</v>
      </c>
      <c r="C29">
        <v>16</v>
      </c>
      <c r="D29" t="s">
        <v>38</v>
      </c>
      <c r="E29" t="s">
        <v>41</v>
      </c>
      <c r="L29">
        <v>0</v>
      </c>
      <c r="M29">
        <v>0</v>
      </c>
      <c r="N29">
        <v>0</v>
      </c>
      <c r="O29">
        <f ca="1">MID(OFFSET(INDIRECT(K3),9,4),3+1,2) - MID(OFFSET(INDIRECT(K3),9,4),1,3-1) + 1</f>
        <v>8</v>
      </c>
    </row>
    <row r="30" spans="1:15">
      <c r="A30" t="s">
        <v>71</v>
      </c>
      <c r="C30">
        <v>17</v>
      </c>
      <c r="D30" t="s">
        <v>72</v>
      </c>
      <c r="L30">
        <f ca="1">100 - SUM(L25:L29)</f>
        <v>5</v>
      </c>
      <c r="M30">
        <f ca="1">100-SUM(M25:M29)</f>
        <v>5</v>
      </c>
      <c r="N30">
        <f ca="1">100-SUM(N25:N29)</f>
        <v>3</v>
      </c>
      <c r="O30">
        <f ca="1">100-SUM(O25:O29)</f>
        <v>2</v>
      </c>
    </row>
    <row r="31" spans="1:15">
      <c r="C31">
        <v>18</v>
      </c>
      <c r="D31" t="s">
        <v>74</v>
      </c>
    </row>
    <row r="32" spans="1:15">
      <c r="C32">
        <v>19</v>
      </c>
      <c r="D32" t="s">
        <v>109</v>
      </c>
    </row>
    <row r="33" spans="1:15">
      <c r="C33">
        <v>20</v>
      </c>
    </row>
    <row r="34" spans="1:15">
      <c r="A34" t="s">
        <v>2</v>
      </c>
      <c r="B34" t="s">
        <v>2</v>
      </c>
      <c r="C34" t="s">
        <v>76</v>
      </c>
      <c r="D34" t="s">
        <v>77</v>
      </c>
      <c r="E34" t="s">
        <v>93</v>
      </c>
    </row>
    <row r="35" spans="1:15">
      <c r="A35" t="s">
        <v>78</v>
      </c>
      <c r="B35" t="s">
        <v>37</v>
      </c>
    </row>
    <row r="36" spans="1:15">
      <c r="A36" t="s">
        <v>79</v>
      </c>
      <c r="B36" t="s">
        <v>37</v>
      </c>
    </row>
    <row r="37" spans="1:15">
      <c r="A37" t="s">
        <v>80</v>
      </c>
      <c r="B37">
        <v>0</v>
      </c>
      <c r="D37" t="s">
        <v>81</v>
      </c>
      <c r="E37">
        <v>0</v>
      </c>
    </row>
    <row r="38" spans="1:15">
      <c r="A38" t="s">
        <v>82</v>
      </c>
      <c r="B38">
        <v>0</v>
      </c>
      <c r="D38" t="s">
        <v>83</v>
      </c>
      <c r="E38">
        <v>25</v>
      </c>
    </row>
    <row r="39" spans="1:15">
      <c r="A39" t="s">
        <v>84</v>
      </c>
      <c r="B39">
        <v>0</v>
      </c>
      <c r="D39" t="s">
        <v>85</v>
      </c>
      <c r="E39">
        <v>14</v>
      </c>
    </row>
    <row r="40" spans="1:15">
      <c r="A40" t="s">
        <v>56</v>
      </c>
      <c r="B40" t="s">
        <v>37</v>
      </c>
      <c r="D40" t="s">
        <v>37</v>
      </c>
      <c r="E40" t="s">
        <v>37</v>
      </c>
      <c r="F40" s="6" t="str">
        <f>MID($B$1,G$4,G$5-G$4-1)</f>
        <v>#38-J.J. Yeley-D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#38-J.J. Yeley-D</v>
      </c>
    </row>
    <row r="43" spans="1:15">
      <c r="B43" t="s">
        <v>38</v>
      </c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B44" t="s">
        <v>72</v>
      </c>
      <c r="C44">
        <v>12</v>
      </c>
      <c r="E44" t="s">
        <v>38</v>
      </c>
      <c r="L44">
        <f ca="1">MID(OFFSET(INDIRECT(K4),7,0),3+1,2) - MID(OFFSET(INDIRECT(K4),7,0),1,3-1) + 1</f>
        <v>35</v>
      </c>
      <c r="M44">
        <f ca="1">MID(OFFSET(INDIRECT(K4),4,1),3+1,2) - MID(OFFSET(INDIRECT(K4),4,1),1,3-1) + 1</f>
        <v>40</v>
      </c>
      <c r="N44">
        <f ca="1">MID(OFFSET(INDIRECT(K4),9,3),3+1,2) - MID(OFFSET(INDIRECT(K4),9,3),1,3-1) + 1</f>
        <v>40</v>
      </c>
      <c r="O44">
        <f ca="1">MID(OFFSET(INDIRECT(K4),5,4),3+1,2) - MID(OFFSET(INDIRECT(K4),5,4),1,3-1) + 1</f>
        <v>40</v>
      </c>
    </row>
    <row r="45" spans="1:15">
      <c r="B45" t="s">
        <v>74</v>
      </c>
      <c r="C45">
        <v>13</v>
      </c>
      <c r="E45" t="s">
        <v>72</v>
      </c>
      <c r="L45">
        <f ca="1">MID(OFFSET(INDIRECT(K4),8,0),3+1,2) - MID(OFFSET(INDIRECT(K4),8,0),1,3-1) + 1</f>
        <v>20</v>
      </c>
      <c r="M45">
        <f ca="1">MID(OFFSET(INDIRECT(K4),5,1),3+1,2) - MID(OFFSET(INDIRECT(K4),5,1),1,3-1) + 1</f>
        <v>20</v>
      </c>
      <c r="N45">
        <f ca="1">MID(OFFSET(INDIRECT(K4),10,3),3+1,2) - MID(OFFSET(INDIRECT(K4),10,3),1,3-1) + 1</f>
        <v>20</v>
      </c>
      <c r="O45">
        <f ca="1">MID(OFFSET(INDIRECT(K4),6,4),3+1,2) - MID(OFFSET(INDIRECT(K4),6,4),1,3-1) + 1</f>
        <v>20</v>
      </c>
    </row>
    <row r="46" spans="1:15">
      <c r="A46" t="s">
        <v>63</v>
      </c>
      <c r="B46" t="s">
        <v>3</v>
      </c>
      <c r="C46">
        <v>14</v>
      </c>
      <c r="E46" t="s">
        <v>74</v>
      </c>
      <c r="L46">
        <f ca="1">MID(OFFSET(INDIRECT(K4),9,0),3+1,2) - MID(OFFSET(INDIRECT(K4),9,0),1,3-1) + 1</f>
        <v>20</v>
      </c>
      <c r="M46">
        <f ca="1">MID(OFFSET(INDIRECT(K4),6,1),3+1,2) - MID(OFFSET(INDIRECT(K4),6,1),1,3-1) + 1</f>
        <v>20</v>
      </c>
      <c r="N46">
        <f ca="1">MID(OFFSET(INDIRECT(K4),11,3),3+1,2) - MID(OFFSET(INDIRECT(K4),11,3),1,3-1) + 1</f>
        <v>20</v>
      </c>
      <c r="O46">
        <f ca="1">MID(OFFSET(INDIRECT(K4),7,4),3+1,2) - MID(OFFSET(INDIRECT(K4),7,4),1,3-1) + 1</f>
        <v>20</v>
      </c>
    </row>
    <row r="47" spans="1:15">
      <c r="A47" t="s">
        <v>65</v>
      </c>
      <c r="C47">
        <v>15</v>
      </c>
      <c r="E47" t="s">
        <v>3</v>
      </c>
      <c r="L47">
        <f ca="1">MID(OFFSET(INDIRECT(K4),10,0),3+1,2) - MID(OFFSET(INDIRECT(K4),10,0),1,3-1) + 1</f>
        <v>20</v>
      </c>
      <c r="M47">
        <f ca="1">MID(OFFSET(INDIRECT(K4),7,1),3+1,2) - MID(OFFSET(INDIRECT(K4),7,1),1,3-1) + 1</f>
        <v>15</v>
      </c>
      <c r="N47">
        <f ca="1">MID(OFFSET(INDIRECT(K4),12,3),3+1,2) - MID(OFFSET(INDIRECT(K4),12,3),1,3-1) + 1</f>
        <v>15</v>
      </c>
      <c r="O47">
        <f ca="1">MID(OFFSET(INDIRECT(K4),8,4),3+1,2) - MID(OFFSET(INDIRECT(K4),8,4),1,3-1) + 1</f>
        <v>15</v>
      </c>
    </row>
    <row r="48" spans="1:15">
      <c r="A48" t="s">
        <v>68</v>
      </c>
      <c r="C48">
        <v>16</v>
      </c>
      <c r="D48" t="s">
        <v>38</v>
      </c>
      <c r="L48">
        <v>0</v>
      </c>
      <c r="M48">
        <v>0</v>
      </c>
      <c r="N48">
        <v>0</v>
      </c>
      <c r="O48">
        <v>0</v>
      </c>
    </row>
    <row r="49" spans="1:15">
      <c r="A49" t="s">
        <v>71</v>
      </c>
      <c r="C49">
        <v>17</v>
      </c>
      <c r="D49" t="s">
        <v>72</v>
      </c>
      <c r="L49">
        <f ca="1">100 - SUM(L44:L48)</f>
        <v>5</v>
      </c>
      <c r="M49">
        <f ca="1">100-SUM(M44:M48)</f>
        <v>5</v>
      </c>
      <c r="N49">
        <f ca="1">100-SUM(N44:N48)</f>
        <v>5</v>
      </c>
      <c r="O49">
        <f ca="1">100-SUM(O44:O48)</f>
        <v>5</v>
      </c>
    </row>
    <row r="50" spans="1:15">
      <c r="C50">
        <v>18</v>
      </c>
      <c r="D50" t="s">
        <v>74</v>
      </c>
    </row>
    <row r="51" spans="1:15">
      <c r="C51">
        <v>19</v>
      </c>
      <c r="D51" t="s">
        <v>3</v>
      </c>
    </row>
    <row r="52" spans="1:15">
      <c r="C52">
        <v>20</v>
      </c>
    </row>
    <row r="53" spans="1:15">
      <c r="A53" t="s">
        <v>2</v>
      </c>
      <c r="B53" t="s">
        <v>2</v>
      </c>
      <c r="C53" t="s">
        <v>76</v>
      </c>
      <c r="D53" t="s">
        <v>2</v>
      </c>
      <c r="E53" t="s">
        <v>2</v>
      </c>
    </row>
    <row r="54" spans="1:15">
      <c r="A54" t="s">
        <v>78</v>
      </c>
      <c r="B54" t="s">
        <v>56</v>
      </c>
    </row>
    <row r="55" spans="1:15">
      <c r="A55" t="s">
        <v>79</v>
      </c>
      <c r="B55" t="s">
        <v>37</v>
      </c>
    </row>
    <row r="56" spans="1:15">
      <c r="A56" t="s">
        <v>80</v>
      </c>
      <c r="B56">
        <v>0</v>
      </c>
      <c r="D56" t="s">
        <v>81</v>
      </c>
      <c r="E56">
        <v>0</v>
      </c>
    </row>
    <row r="57" spans="1:15">
      <c r="A57" t="s">
        <v>82</v>
      </c>
      <c r="B57">
        <v>0</v>
      </c>
      <c r="D57" t="s">
        <v>83</v>
      </c>
      <c r="E57">
        <v>31</v>
      </c>
    </row>
    <row r="58" spans="1:15">
      <c r="A58" t="s">
        <v>84</v>
      </c>
      <c r="B58">
        <v>0</v>
      </c>
      <c r="D58" t="s">
        <v>85</v>
      </c>
      <c r="E58">
        <v>24</v>
      </c>
    </row>
    <row r="59" spans="1:15">
      <c r="A59" t="s">
        <v>37</v>
      </c>
      <c r="B59" t="s">
        <v>37</v>
      </c>
      <c r="D59" t="s">
        <v>37</v>
      </c>
      <c r="E59" t="s">
        <v>37</v>
      </c>
      <c r="F59" s="6" t="str">
        <f>MID($B$1,G$5,LEN($B$1)+1-G$5)</f>
        <v>#66-Michael McDowell-E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#66-Michael McDowell-E</v>
      </c>
    </row>
    <row r="62" spans="1:15">
      <c r="B62" t="s">
        <v>38</v>
      </c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B63" t="s">
        <v>72</v>
      </c>
      <c r="C63">
        <v>12</v>
      </c>
      <c r="E63" t="s">
        <v>38</v>
      </c>
      <c r="L63">
        <f ca="1">MID(OFFSET(INDIRECT(K5),7,0),3+1,2) - MID(OFFSET(INDIRECT(K5),7,0),1,3-1) + 1</f>
        <v>40</v>
      </c>
      <c r="M63">
        <f ca="1">MID(OFFSET(INDIRECT(K5),4,1),3+1,2) - MID(OFFSET(INDIRECT(K5),4,1),1,3-1) + 1</f>
        <v>40</v>
      </c>
      <c r="N63">
        <f ca="1">MID(OFFSET(INDIRECT(K5),9,3),3+1,2) - MID(OFFSET(INDIRECT(K5),9,3),1,3-1) + 1</f>
        <v>40</v>
      </c>
      <c r="O63">
        <f ca="1">MID(OFFSET(INDIRECT(K5),5,4),3+1,2) - MID(OFFSET(INDIRECT(K5),5,4),1,3-1) + 1</f>
        <v>40</v>
      </c>
    </row>
    <row r="64" spans="1:15">
      <c r="B64" t="s">
        <v>74</v>
      </c>
      <c r="C64">
        <v>13</v>
      </c>
      <c r="E64" t="s">
        <v>72</v>
      </c>
      <c r="L64">
        <f ca="1">MID(OFFSET(INDIRECT(K5),8,0),3+1,2) - MID(OFFSET(INDIRECT(K5),8,0),1,3-1) + 1</f>
        <v>20</v>
      </c>
      <c r="M64">
        <f ca="1">MID(OFFSET(INDIRECT(K5),5,1),3+1,2) - MID(OFFSET(INDIRECT(K5),5,1),1,3-1) + 1</f>
        <v>20</v>
      </c>
      <c r="N64">
        <f ca="1">MID(OFFSET(INDIRECT(K5),10,3),3+1,2) - MID(OFFSET(INDIRECT(K5),10,3),1,3-1) + 1</f>
        <v>20</v>
      </c>
      <c r="O64">
        <f ca="1">MID(OFFSET(INDIRECT(K5),6,4),3+1,2) - MID(OFFSET(INDIRECT(K5),6,4),1,3-1) + 1</f>
        <v>20</v>
      </c>
    </row>
    <row r="65" spans="1:15">
      <c r="A65" t="s">
        <v>38</v>
      </c>
      <c r="B65" t="s">
        <v>3</v>
      </c>
      <c r="C65">
        <v>14</v>
      </c>
      <c r="E65" t="s">
        <v>74</v>
      </c>
      <c r="L65">
        <f ca="1">MID(OFFSET(INDIRECT(K5),9,0),3+1,2) - MID(OFFSET(INDIRECT(K5),9,0),1,3-1) + 1</f>
        <v>20</v>
      </c>
      <c r="M65">
        <f ca="1">MID(OFFSET(INDIRECT(K5),6,1),3+1,2) - MID(OFFSET(INDIRECT(K5),6,1),1,3-1) + 1</f>
        <v>20</v>
      </c>
      <c r="N65">
        <f ca="1">MID(OFFSET(INDIRECT(K5),11,3),3+1,2) - MID(OFFSET(INDIRECT(K5),11,3),1,3-1) + 1</f>
        <v>20</v>
      </c>
      <c r="O65">
        <f ca="1">MID(OFFSET(INDIRECT(K5),7,4),3+1,2) - MID(OFFSET(INDIRECT(K5),7,4),1,3-1) + 1</f>
        <v>20</v>
      </c>
    </row>
    <row r="66" spans="1:15">
      <c r="A66" t="s">
        <v>72</v>
      </c>
      <c r="C66">
        <v>15</v>
      </c>
      <c r="E66" t="s">
        <v>109</v>
      </c>
      <c r="L66">
        <f ca="1">MID(OFFSET(INDIRECT(K5),10,0),3+1,2) - MID(OFFSET(INDIRECT(K5),10,0),1,3-1) + 1</f>
        <v>15</v>
      </c>
      <c r="M66">
        <f ca="1">MID(OFFSET(INDIRECT(K5),7,1),3+1,2) - MID(OFFSET(INDIRECT(K5),7,1),1,3-1) + 1</f>
        <v>15</v>
      </c>
      <c r="N66">
        <f ca="1">MID(OFFSET(INDIRECT(K5),12,3),3+1,2) - MID(OFFSET(INDIRECT(K5),12,3),1,3-1) + 1</f>
        <v>15</v>
      </c>
      <c r="O66">
        <f ca="1">MID(OFFSET(INDIRECT(K5),8,4),3+1,2) - MID(OFFSET(INDIRECT(K5),8,4),1,3-1) + 1</f>
        <v>17</v>
      </c>
    </row>
    <row r="67" spans="1:15">
      <c r="A67" t="s">
        <v>74</v>
      </c>
      <c r="C67">
        <v>16</v>
      </c>
      <c r="D67" t="s">
        <v>38</v>
      </c>
      <c r="L67">
        <v>0</v>
      </c>
      <c r="M67">
        <v>0</v>
      </c>
      <c r="N67">
        <v>0</v>
      </c>
      <c r="O67">
        <v>0</v>
      </c>
    </row>
    <row r="68" spans="1:15">
      <c r="A68" t="s">
        <v>3</v>
      </c>
      <c r="C68">
        <v>17</v>
      </c>
      <c r="D68" t="s">
        <v>72</v>
      </c>
      <c r="L68">
        <f ca="1">100 - SUM(L63:L67)</f>
        <v>5</v>
      </c>
      <c r="M68">
        <f ca="1">100-SUM(M63:M67)</f>
        <v>5</v>
      </c>
      <c r="N68">
        <f ca="1">100-SUM(N63:N67)</f>
        <v>5</v>
      </c>
      <c r="O68">
        <f ca="1">100-SUM(O63:O67)</f>
        <v>3</v>
      </c>
    </row>
    <row r="69" spans="1:15">
      <c r="C69">
        <v>18</v>
      </c>
      <c r="D69" t="s">
        <v>74</v>
      </c>
    </row>
    <row r="70" spans="1:15">
      <c r="C70">
        <v>19</v>
      </c>
      <c r="D70" t="s">
        <v>3</v>
      </c>
    </row>
    <row r="71" spans="1:15">
      <c r="C71">
        <v>20</v>
      </c>
    </row>
    <row r="72" spans="1:15">
      <c r="A72" t="s">
        <v>2</v>
      </c>
      <c r="B72" t="s">
        <v>2</v>
      </c>
      <c r="C72" t="s">
        <v>76</v>
      </c>
      <c r="D72" t="s">
        <v>2</v>
      </c>
      <c r="E72" t="s">
        <v>77</v>
      </c>
    </row>
    <row r="73" spans="1:15">
      <c r="A73" t="s">
        <v>78</v>
      </c>
      <c r="B73" t="s">
        <v>56</v>
      </c>
    </row>
    <row r="74" spans="1:15">
      <c r="A74" t="s">
        <v>79</v>
      </c>
      <c r="B74" t="s">
        <v>37</v>
      </c>
    </row>
    <row r="75" spans="1:15">
      <c r="A75" t="s">
        <v>80</v>
      </c>
      <c r="B75">
        <v>0</v>
      </c>
      <c r="D75" t="s">
        <v>81</v>
      </c>
      <c r="E75">
        <v>0</v>
      </c>
    </row>
    <row r="76" spans="1:15">
      <c r="A76" t="s">
        <v>82</v>
      </c>
      <c r="B76">
        <v>0</v>
      </c>
      <c r="D76" t="s">
        <v>83</v>
      </c>
      <c r="E76">
        <v>32</v>
      </c>
    </row>
    <row r="77" spans="1:15">
      <c r="A77" t="s">
        <v>84</v>
      </c>
      <c r="B77">
        <v>0</v>
      </c>
      <c r="D77" t="s">
        <v>85</v>
      </c>
      <c r="E77">
        <v>29</v>
      </c>
    </row>
    <row r="78" spans="1:15" s="5" customFormat="1">
      <c r="A78" t="s">
        <v>7</v>
      </c>
      <c r="B78" s="4" t="str">
        <f>TRIM(A78)</f>
        <v>#37-Tony Raines-E #32-Ken Schrader-E #23-Terry Labonte-E #51-Bill Elliott-E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56</v>
      </c>
      <c r="B79" t="s">
        <v>56</v>
      </c>
      <c r="D79" t="s">
        <v>5</v>
      </c>
      <c r="E79" t="s">
        <v>5</v>
      </c>
      <c r="F79" s="6" t="str">
        <f>MID(B78,1,FIND("#",B78,2)-1)</f>
        <v xml:space="preserve">#37-Tony Raines-E </v>
      </c>
      <c r="G79">
        <f>FIND("#",TRIM($A$78),G78+1)</f>
        <v>19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38</v>
      </c>
    </row>
    <row r="81" spans="1:15">
      <c r="C81">
        <v>10</v>
      </c>
      <c r="G81">
        <f>FIND("#",TRIM($A$78),G80+1)</f>
        <v>58</v>
      </c>
      <c r="L81" s="3" t="str">
        <f ca="1">L6</f>
        <v xml:space="preserve">#37-Tony Raines-E </v>
      </c>
    </row>
    <row r="82" spans="1:15">
      <c r="B82" t="s">
        <v>63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65</v>
      </c>
      <c r="C83">
        <v>12</v>
      </c>
      <c r="L83">
        <f ca="1">MID(OFFSET(INDIRECT(K6),7,0),3+1,2) - MID(OFFSET(INDIRECT(K6),7,0),1,3-1) + 1</f>
        <v>35</v>
      </c>
      <c r="M83">
        <f ca="1">MID(OFFSET(INDIRECT(K6),4,1),3+1,2) - MID(OFFSET(INDIRECT(K6),4,1),1,3-1) + 1</f>
        <v>35</v>
      </c>
      <c r="N83">
        <v>0</v>
      </c>
      <c r="O83">
        <v>0</v>
      </c>
    </row>
    <row r="84" spans="1:15">
      <c r="B84" t="s">
        <v>68</v>
      </c>
      <c r="C84">
        <v>13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v>0</v>
      </c>
      <c r="O84">
        <v>0</v>
      </c>
    </row>
    <row r="85" spans="1:15">
      <c r="A85" t="s">
        <v>63</v>
      </c>
      <c r="B85" t="s">
        <v>71</v>
      </c>
      <c r="C85">
        <v>14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v>0</v>
      </c>
      <c r="O85">
        <v>0</v>
      </c>
    </row>
    <row r="86" spans="1:15">
      <c r="A86" t="s">
        <v>65</v>
      </c>
      <c r="B86" t="s">
        <v>43</v>
      </c>
      <c r="C86">
        <v>15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v>0</v>
      </c>
      <c r="O86">
        <v>0</v>
      </c>
    </row>
    <row r="87" spans="1:15">
      <c r="A87" t="s">
        <v>68</v>
      </c>
      <c r="C87">
        <v>16</v>
      </c>
      <c r="L87">
        <v>0</v>
      </c>
      <c r="M87">
        <f ca="1">MID(OFFSET(INDIRECT(K6),8,1),3+1,2) - MID(OFFSET(INDIRECT(K6),8,1),1,3-1) + 1</f>
        <v>3</v>
      </c>
      <c r="N87">
        <v>0</v>
      </c>
      <c r="O87">
        <v>0</v>
      </c>
    </row>
    <row r="88" spans="1:15">
      <c r="A88" t="s">
        <v>71</v>
      </c>
      <c r="C88">
        <v>17</v>
      </c>
      <c r="L88">
        <f ca="1">100 - SUM(L83:L87)</f>
        <v>5</v>
      </c>
      <c r="M88">
        <f ca="1">100-SUM(M83:M87)</f>
        <v>2</v>
      </c>
      <c r="N88">
        <v>0</v>
      </c>
      <c r="O88">
        <v>0</v>
      </c>
    </row>
    <row r="89" spans="1:15">
      <c r="C89">
        <v>18</v>
      </c>
    </row>
    <row r="90" spans="1:15">
      <c r="C90">
        <v>19</v>
      </c>
    </row>
    <row r="91" spans="1:15">
      <c r="C91">
        <v>20</v>
      </c>
    </row>
    <row r="92" spans="1:15">
      <c r="A92" t="s">
        <v>2</v>
      </c>
      <c r="B92" t="s">
        <v>93</v>
      </c>
      <c r="C92" t="s">
        <v>76</v>
      </c>
    </row>
    <row r="93" spans="1:15">
      <c r="A93" t="s">
        <v>78</v>
      </c>
      <c r="B93" t="s">
        <v>37</v>
      </c>
    </row>
    <row r="94" spans="1:15">
      <c r="A94" t="s">
        <v>79</v>
      </c>
      <c r="B94" t="s">
        <v>37</v>
      </c>
    </row>
    <row r="95" spans="1:15">
      <c r="A95" t="s">
        <v>80</v>
      </c>
      <c r="B95">
        <v>0</v>
      </c>
      <c r="D95" t="s">
        <v>81</v>
      </c>
      <c r="E95">
        <v>0</v>
      </c>
    </row>
    <row r="96" spans="1:15">
      <c r="A96" t="s">
        <v>82</v>
      </c>
      <c r="B96">
        <v>0</v>
      </c>
      <c r="D96" t="s">
        <v>83</v>
      </c>
      <c r="E96">
        <v>12</v>
      </c>
    </row>
    <row r="97" spans="1:15">
      <c r="A97" t="s">
        <v>84</v>
      </c>
      <c r="B97">
        <v>0</v>
      </c>
      <c r="D97" t="s">
        <v>85</v>
      </c>
      <c r="E97">
        <v>5</v>
      </c>
    </row>
    <row r="98" spans="1:15">
      <c r="A98" t="s">
        <v>56</v>
      </c>
      <c r="B98" t="s">
        <v>86</v>
      </c>
      <c r="D98" t="s">
        <v>5</v>
      </c>
      <c r="E98" t="s">
        <v>5</v>
      </c>
      <c r="F98" s="6" t="str">
        <f>MID(B78,G79,G80-G79)</f>
        <v xml:space="preserve">#32-Ken Schrader-E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#32-Ken Schrader-E </v>
      </c>
    </row>
    <row r="101" spans="1:15">
      <c r="B101" t="s">
        <v>87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88</v>
      </c>
      <c r="C102">
        <v>12</v>
      </c>
      <c r="L102">
        <f ca="1">MID(OFFSET(INDIRECT(K7),7,0),3+1,2) - MID(OFFSET(INDIRECT(K7),7,0),1,3-1) + 1</f>
        <v>35</v>
      </c>
      <c r="M102">
        <f ca="1">MID(OFFSET(INDIRECT(K7),4,1),3+1,2) - MID(OFFSET(INDIRECT(K7),4,1),1,3-1) + 1</f>
        <v>30</v>
      </c>
      <c r="N102">
        <v>0</v>
      </c>
      <c r="O102">
        <v>0</v>
      </c>
    </row>
    <row r="103" spans="1:15">
      <c r="B103" t="s">
        <v>89</v>
      </c>
      <c r="C103">
        <v>13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v>0</v>
      </c>
      <c r="O103">
        <v>0</v>
      </c>
    </row>
    <row r="104" spans="1:15">
      <c r="A104" t="s">
        <v>63</v>
      </c>
      <c r="B104" t="s">
        <v>90</v>
      </c>
      <c r="C104">
        <v>14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v>0</v>
      </c>
      <c r="O104">
        <v>0</v>
      </c>
    </row>
    <row r="105" spans="1:15">
      <c r="A105" t="s">
        <v>65</v>
      </c>
      <c r="B105" t="s">
        <v>41</v>
      </c>
      <c r="C105">
        <v>15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20</v>
      </c>
      <c r="N105">
        <v>0</v>
      </c>
      <c r="O105">
        <v>0</v>
      </c>
    </row>
    <row r="106" spans="1:15">
      <c r="A106" t="s">
        <v>68</v>
      </c>
      <c r="C106">
        <v>16</v>
      </c>
      <c r="L106">
        <f ca="1">MID(OFFSET(INDIRECT(K7),11,0),3+1,2) - MID(OFFSET(INDIRECT(K7),11,0),1,3-1) + 1</f>
        <v>4</v>
      </c>
      <c r="M106">
        <f ca="1">MID(OFFSET(INDIRECT(K7),8,1),3+1,2) - MID(OFFSET(INDIRECT(K7),8,1),1,3-1) + 1</f>
        <v>8</v>
      </c>
      <c r="N106">
        <v>0</v>
      </c>
      <c r="O106">
        <v>0</v>
      </c>
    </row>
    <row r="107" spans="1:15">
      <c r="A107" t="s">
        <v>71</v>
      </c>
      <c r="C107">
        <v>17</v>
      </c>
      <c r="L107">
        <f ca="1">100 - SUM(L102:L106)</f>
        <v>1</v>
      </c>
      <c r="M107">
        <f ca="1">100-SUM(M102:M106)</f>
        <v>2</v>
      </c>
      <c r="N107">
        <v>0</v>
      </c>
      <c r="O107">
        <v>0</v>
      </c>
    </row>
    <row r="108" spans="1:15">
      <c r="A108" t="s">
        <v>6</v>
      </c>
      <c r="C108">
        <v>18</v>
      </c>
    </row>
    <row r="109" spans="1:15">
      <c r="C109">
        <v>19</v>
      </c>
    </row>
    <row r="110" spans="1:15">
      <c r="C110">
        <v>20</v>
      </c>
    </row>
    <row r="111" spans="1:15">
      <c r="A111">
        <v>99</v>
      </c>
      <c r="B111" t="s">
        <v>93</v>
      </c>
      <c r="C111" t="s">
        <v>76</v>
      </c>
    </row>
    <row r="112" spans="1:15">
      <c r="A112" t="s">
        <v>78</v>
      </c>
      <c r="B112" t="s">
        <v>37</v>
      </c>
    </row>
    <row r="113" spans="1:15">
      <c r="A113" t="s">
        <v>79</v>
      </c>
      <c r="B113" t="s">
        <v>54</v>
      </c>
    </row>
    <row r="114" spans="1:15">
      <c r="A114" t="s">
        <v>80</v>
      </c>
      <c r="B114">
        <v>0</v>
      </c>
      <c r="D114" t="s">
        <v>81</v>
      </c>
      <c r="E114">
        <v>0</v>
      </c>
    </row>
    <row r="115" spans="1:15">
      <c r="A115" t="s">
        <v>82</v>
      </c>
      <c r="B115">
        <v>0</v>
      </c>
      <c r="D115" t="s">
        <v>83</v>
      </c>
      <c r="E115">
        <v>7</v>
      </c>
    </row>
    <row r="116" spans="1:15">
      <c r="A116" t="s">
        <v>84</v>
      </c>
      <c r="B116">
        <v>0</v>
      </c>
      <c r="D116" t="s">
        <v>85</v>
      </c>
      <c r="E116">
        <v>0</v>
      </c>
    </row>
    <row r="117" spans="1:15">
      <c r="A117" t="s">
        <v>37</v>
      </c>
      <c r="B117" t="s">
        <v>56</v>
      </c>
      <c r="D117" t="s">
        <v>37</v>
      </c>
      <c r="E117" t="s">
        <v>56</v>
      </c>
      <c r="F117" s="6" t="str">
        <f>MID(B78,G80,G81-G80)</f>
        <v xml:space="preserve">#23-Terry Labonte-E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#23-Terry Labonte-E </v>
      </c>
    </row>
    <row r="120" spans="1:15">
      <c r="B120" t="s">
        <v>63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65</v>
      </c>
      <c r="C121">
        <v>12</v>
      </c>
      <c r="E121" t="s">
        <v>63</v>
      </c>
      <c r="L121">
        <f ca="1">MID(OFFSET(INDIRECT(K8),7,0),3+1,2) - MID(OFFSET(INDIRECT(K8),7,0),1,3-1) + 1</f>
        <v>40</v>
      </c>
      <c r="M121">
        <f ca="1">MID(OFFSET(INDIRECT(K8),4,1),3+1,2) - MID(OFFSET(INDIRECT(K8),4,1),1,3-1) + 1</f>
        <v>35</v>
      </c>
      <c r="N121">
        <f ca="1">MID(OFFSET(INDIRECT(K8),9,3),3+1,2) - MID(OFFSET(INDIRECT(K8),9,3),1,3-1) + 1</f>
        <v>40</v>
      </c>
      <c r="O121">
        <f ca="1">MID(OFFSET(INDIRECT(K8),5,4),3+1,2) - MID(OFFSET(INDIRECT(K8),5,4),1,3-1) + 1</f>
        <v>35</v>
      </c>
    </row>
    <row r="122" spans="1:15">
      <c r="B122" t="s">
        <v>68</v>
      </c>
      <c r="C122">
        <v>13</v>
      </c>
      <c r="E122" t="s">
        <v>65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f ca="1">MID(OFFSET(INDIRECT(K8),6,4),3+1,2) - MID(OFFSET(INDIRECT(K8),6,4),1,3-1) + 1</f>
        <v>20</v>
      </c>
    </row>
    <row r="123" spans="1:15">
      <c r="A123" t="s">
        <v>38</v>
      </c>
      <c r="B123" t="s">
        <v>71</v>
      </c>
      <c r="C123">
        <v>14</v>
      </c>
      <c r="E123" t="s">
        <v>68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f ca="1">MID(OFFSET(INDIRECT(K8),7,4),3+1,2) - MID(OFFSET(INDIRECT(K8),7,4),1,3-1) + 1</f>
        <v>20</v>
      </c>
    </row>
    <row r="124" spans="1:15">
      <c r="A124" t="s">
        <v>72</v>
      </c>
      <c r="B124" t="s">
        <v>43</v>
      </c>
      <c r="C124">
        <v>15</v>
      </c>
      <c r="E124" t="s">
        <v>71</v>
      </c>
      <c r="L124">
        <f ca="1">MID(OFFSET(INDIRECT(K8),10,0),3+1,2) - MID(OFFSET(INDIRECT(K8),10,0),1,3-1) + 1</f>
        <v>15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17</v>
      </c>
      <c r="O124">
        <f ca="1">MID(OFFSET(INDIRECT(K8),8,4),3+1,2) - MID(OFFSET(INDIRECT(K8),8,4),1,3-1) + 1</f>
        <v>20</v>
      </c>
    </row>
    <row r="125" spans="1:15">
      <c r="A125" t="s">
        <v>74</v>
      </c>
      <c r="C125">
        <v>16</v>
      </c>
      <c r="D125" t="s">
        <v>38</v>
      </c>
      <c r="E125" t="s">
        <v>73</v>
      </c>
      <c r="L125" t="e">
        <f ca="1">MID(OFFSET(INDIRECT(K8),11,0),3+1,2) - MID(OFFSET(INDIRECT(K8),11,0),1,3-1) + 1</f>
        <v>#VALUE!</v>
      </c>
      <c r="M125">
        <f ca="1">MID(OFFSET(INDIRECT(K8),8,1),3+1,2) - MID(OFFSET(INDIRECT(K8),8,1),1,3-1) + 1</f>
        <v>3</v>
      </c>
      <c r="N125">
        <v>0</v>
      </c>
      <c r="O125">
        <f ca="1">MID(OFFSET(INDIRECT(K8),9,4),3+1,2) - MID(OFFSET(INDIRECT(K8),9,4),1,3-1) + 1</f>
        <v>2</v>
      </c>
    </row>
    <row r="126" spans="1:15">
      <c r="A126" t="s">
        <v>3</v>
      </c>
      <c r="C126">
        <v>17</v>
      </c>
      <c r="D126" t="s">
        <v>72</v>
      </c>
      <c r="L126" t="e">
        <f ca="1">100 - SUM(L121:L125)</f>
        <v>#VALUE!</v>
      </c>
      <c r="M126">
        <f ca="1">100-SUM(M121:M125)</f>
        <v>2</v>
      </c>
      <c r="N126">
        <f ca="1">100-SUM(N121:N125)</f>
        <v>3</v>
      </c>
      <c r="O126">
        <f ca="1">100-SUM(O121:O125)</f>
        <v>3</v>
      </c>
    </row>
    <row r="127" spans="1:15">
      <c r="C127">
        <v>18</v>
      </c>
      <c r="D127" t="s">
        <v>74</v>
      </c>
    </row>
    <row r="128" spans="1:15">
      <c r="C128">
        <v>19</v>
      </c>
      <c r="D128" t="s">
        <v>109</v>
      </c>
    </row>
    <row r="129" spans="1:15">
      <c r="C129">
        <v>20</v>
      </c>
    </row>
    <row r="130" spans="1:15">
      <c r="A130" t="s">
        <v>2</v>
      </c>
      <c r="B130" t="s">
        <v>93</v>
      </c>
      <c r="C130" t="s">
        <v>76</v>
      </c>
      <c r="D130" t="s">
        <v>77</v>
      </c>
      <c r="E130" t="s">
        <v>77</v>
      </c>
    </row>
    <row r="131" spans="1:15">
      <c r="A131" t="s">
        <v>78</v>
      </c>
      <c r="B131" t="s">
        <v>37</v>
      </c>
    </row>
    <row r="132" spans="1:15">
      <c r="A132" t="s">
        <v>79</v>
      </c>
      <c r="B132" t="s">
        <v>37</v>
      </c>
    </row>
    <row r="133" spans="1:15">
      <c r="A133" t="s">
        <v>80</v>
      </c>
      <c r="B133">
        <v>0</v>
      </c>
      <c r="D133" t="s">
        <v>81</v>
      </c>
      <c r="E133">
        <v>0</v>
      </c>
    </row>
    <row r="134" spans="1:15">
      <c r="A134" t="s">
        <v>82</v>
      </c>
      <c r="B134">
        <v>0</v>
      </c>
      <c r="D134" t="s">
        <v>83</v>
      </c>
      <c r="E134">
        <v>8</v>
      </c>
    </row>
    <row r="135" spans="1:15">
      <c r="A135" t="s">
        <v>84</v>
      </c>
      <c r="B135">
        <v>0</v>
      </c>
      <c r="D135" t="s">
        <v>85</v>
      </c>
      <c r="E135">
        <v>3</v>
      </c>
    </row>
    <row r="136" spans="1:15">
      <c r="A136" t="s">
        <v>56</v>
      </c>
      <c r="B136" t="s">
        <v>56</v>
      </c>
      <c r="D136" t="s">
        <v>86</v>
      </c>
      <c r="E136" t="s">
        <v>5</v>
      </c>
      <c r="F136" s="6" t="str">
        <f>MID(B78,G81,LEN(TRIM(A78))+1 -G81)</f>
        <v>#51-Bill Elliott-E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#51-Bill Elliott-E</v>
      </c>
    </row>
    <row r="139" spans="1:15">
      <c r="B139" t="s">
        <v>63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65</v>
      </c>
      <c r="C140">
        <v>12</v>
      </c>
      <c r="L140">
        <f ca="1">MID(OFFSET(INDIRECT(K9),7,0),3+1,2) - MID(OFFSET(INDIRECT(K9),7,0),1,3-1) + 1</f>
        <v>35</v>
      </c>
      <c r="M140">
        <f ca="1">MID(OFFSET(INDIRECT(K9),4,1),3+1,2) - MID(OFFSET(INDIRECT(K9),4,1),1,3-1) + 1</f>
        <v>35</v>
      </c>
      <c r="N140">
        <f ca="1">MID(OFFSET(INDIRECT(K9),9,3),3+1,2) - MID(OFFSET(INDIRECT(K9),9,3),1,3-1) + 1</f>
        <v>30</v>
      </c>
      <c r="O140">
        <v>0</v>
      </c>
    </row>
    <row r="141" spans="1:15">
      <c r="B141" t="s">
        <v>68</v>
      </c>
      <c r="C141">
        <v>13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f ca="1">MID(OFFSET(INDIRECT(K9),10,3),3+1,2) - MID(OFFSET(INDIRECT(K9),10,3),1,3-1) + 1</f>
        <v>20</v>
      </c>
      <c r="O141">
        <v>0</v>
      </c>
    </row>
    <row r="142" spans="1:15">
      <c r="A142" t="s">
        <v>63</v>
      </c>
      <c r="B142" t="s">
        <v>71</v>
      </c>
      <c r="C142">
        <v>14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f ca="1">MID(OFFSET(INDIRECT(K9),11,3),3+1,2) - MID(OFFSET(INDIRECT(K9),11,3),1,3-1) + 1</f>
        <v>20</v>
      </c>
      <c r="O142">
        <v>0</v>
      </c>
    </row>
    <row r="143" spans="1:15">
      <c r="A143" t="s">
        <v>65</v>
      </c>
      <c r="B143" t="s">
        <v>73</v>
      </c>
      <c r="C143">
        <v>15</v>
      </c>
      <c r="L143">
        <f ca="1">MID(OFFSET(INDIRECT(K9),10,0),3+1,2) - MID(OFFSET(INDIRECT(K9),10,0),1,3-1) + 1</f>
        <v>20</v>
      </c>
      <c r="M143">
        <f ca="1">MID(OFFSET(INDIRECT(K9),7,1),3+1,2) - MID(OFFSET(INDIRECT(K9),7,1),1,3-1) + 1</f>
        <v>20</v>
      </c>
      <c r="N143">
        <f ca="1">MID(OFFSET(INDIRECT(K9),12,3),3+1,2) - MID(OFFSET(INDIRECT(K9),12,3),1,3-1) + 1</f>
        <v>20</v>
      </c>
      <c r="O143">
        <v>0</v>
      </c>
    </row>
    <row r="144" spans="1:15">
      <c r="A144" t="s">
        <v>68</v>
      </c>
      <c r="C144">
        <v>16</v>
      </c>
      <c r="D144" t="s">
        <v>87</v>
      </c>
      <c r="L144">
        <f ca="1">MID(OFFSET(INDIRECT(K9),11,0),3+1,2) - MID(OFFSET(INDIRECT(K9),11,0),1,3-1) + 1</f>
        <v>3</v>
      </c>
      <c r="M144">
        <f ca="1">MID(OFFSET(INDIRECT(K9),8,1),3+1,2) - MID(OFFSET(INDIRECT(K9),8,1),1,3-1) + 1</f>
        <v>2</v>
      </c>
      <c r="N144">
        <f ca="1">MID(OFFSET(INDIRECT(K9),13,3),3+1,2) - MID(OFFSET(INDIRECT(K9),13,3),1,3-1) + 1</f>
        <v>8</v>
      </c>
      <c r="O144">
        <v>0</v>
      </c>
    </row>
    <row r="145" spans="1:15">
      <c r="A145" t="s">
        <v>71</v>
      </c>
      <c r="C145">
        <v>17</v>
      </c>
      <c r="D145" t="s">
        <v>88</v>
      </c>
      <c r="L145">
        <f ca="1">100 - SUM(L140:L144)</f>
        <v>2</v>
      </c>
      <c r="M145">
        <f ca="1">100-SUM(M140:M144)</f>
        <v>3</v>
      </c>
      <c r="N145">
        <f ca="1">100-SUM(N140:N144)</f>
        <v>2</v>
      </c>
      <c r="O145">
        <v>0</v>
      </c>
    </row>
    <row r="146" spans="1:15">
      <c r="A146" t="s">
        <v>43</v>
      </c>
      <c r="C146">
        <v>18</v>
      </c>
      <c r="D146" t="s">
        <v>89</v>
      </c>
    </row>
    <row r="147" spans="1:15">
      <c r="C147">
        <v>19</v>
      </c>
      <c r="D147" t="s">
        <v>90</v>
      </c>
    </row>
    <row r="148" spans="1:15">
      <c r="C148">
        <v>20</v>
      </c>
      <c r="D148" t="s">
        <v>41</v>
      </c>
    </row>
    <row r="149" spans="1:15">
      <c r="A149" t="s">
        <v>93</v>
      </c>
      <c r="B149" t="s">
        <v>77</v>
      </c>
      <c r="C149" t="s">
        <v>76</v>
      </c>
      <c r="D149" t="s">
        <v>93</v>
      </c>
    </row>
    <row r="150" spans="1:15">
      <c r="A150" t="s">
        <v>78</v>
      </c>
      <c r="B150" t="s">
        <v>56</v>
      </c>
    </row>
    <row r="151" spans="1:15">
      <c r="A151" t="s">
        <v>79</v>
      </c>
      <c r="B151" t="s">
        <v>54</v>
      </c>
    </row>
    <row r="152" spans="1:15">
      <c r="A152" t="s">
        <v>80</v>
      </c>
      <c r="B152">
        <v>0</v>
      </c>
      <c r="D152" t="s">
        <v>81</v>
      </c>
      <c r="E152">
        <v>0</v>
      </c>
    </row>
    <row r="153" spans="1:15">
      <c r="A153" t="s">
        <v>82</v>
      </c>
      <c r="B153">
        <v>0</v>
      </c>
      <c r="D153" t="s">
        <v>83</v>
      </c>
      <c r="E153">
        <v>5</v>
      </c>
    </row>
    <row r="154" spans="1:15">
      <c r="A154" t="s">
        <v>84</v>
      </c>
      <c r="B154">
        <v>0</v>
      </c>
      <c r="D154" t="s">
        <v>85</v>
      </c>
      <c r="E154"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topLeftCell="A57" workbookViewId="0">
      <selection activeCell="L140" sqref="L140:N145"/>
    </sheetView>
  </sheetViews>
  <sheetFormatPr baseColWidth="10" defaultRowHeight="13"/>
  <cols>
    <col min="6" max="6" width="18.5703125" customWidth="1"/>
    <col min="7" max="11" width="0" hidden="1" customWidth="1"/>
    <col min="12" max="12" width="19" customWidth="1"/>
  </cols>
  <sheetData>
    <row r="1" spans="1:28">
      <c r="A1" t="s">
        <v>9</v>
      </c>
      <c r="B1" s="4" t="str">
        <f>TRIM(A1)</f>
        <v>#30-David Stremme-E #15-Michael Waltrip-E #32-Boris Said-E #35-Geoffrey Bodine-E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37</v>
      </c>
      <c r="B2" t="s">
        <v>37</v>
      </c>
      <c r="D2" t="s">
        <v>5</v>
      </c>
      <c r="E2" t="s">
        <v>5</v>
      </c>
      <c r="F2" s="6" t="str">
        <f>MID($B$1,1,G3-G2-1)</f>
        <v>#30-David Stremme-E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#30-David Stremme-E</v>
      </c>
      <c r="M2" t="str">
        <f ca="1">OFFSET(INDIRECT(K2),1,0)</f>
        <v>E</v>
      </c>
      <c r="N2" t="str">
        <f ca="1">OFFSET(INDIRECT(K2),1,1)</f>
        <v>E</v>
      </c>
      <c r="O2" t="str">
        <f ca="1">OFFSET(INDIRECT(K2),1,3)</f>
        <v>-</v>
      </c>
      <c r="P2" t="str">
        <f ca="1">OFFSET(INDIRECT(K2),1,4)</f>
        <v>-</v>
      </c>
      <c r="Q2" t="str">
        <f ca="1">OFFSET(INDIRECT(K2),15,1)</f>
        <v>D</v>
      </c>
      <c r="R2" t="str">
        <f ca="1">OFFSET(INDIRECT(K2),16,1)</f>
        <v>E</v>
      </c>
      <c r="S2">
        <f ca="1">OFFSET(INDIRECT(K2),17,1)</f>
        <v>0</v>
      </c>
      <c r="T2">
        <f ca="1">OFFSET(INDIRECT(K2),18,1)</f>
        <v>0</v>
      </c>
      <c r="U2">
        <f ca="1">OFFSET(INDIRECT(K2),19,1)</f>
        <v>0</v>
      </c>
      <c r="V2">
        <f ca="1">OFFSET(INDIRECT(K2),17,4)</f>
        <v>0</v>
      </c>
      <c r="W2">
        <f ca="1">OFFSET(INDIRECT(K2),18,4)</f>
        <v>18</v>
      </c>
      <c r="X2">
        <f ca="1">OFFSET(INDIRECT(K2),19,4)</f>
        <v>16</v>
      </c>
      <c r="Y2" t="str">
        <f ca="1">CONCATENATE(L13," ",L14," ",L15," ",L16," ",L17," ",L18)</f>
        <v>40 20 20 15 0 5</v>
      </c>
      <c r="Z2" t="str">
        <f ca="1">CONCATENATE(M13," ",M14," ",M15," ",M16," ",M17," ",M18)</f>
        <v>40 20 20 15 0 5</v>
      </c>
      <c r="AA2" t="str">
        <f t="shared" ref="AA2:AB2" si="0">CONCATENATE(N13," ",N14," ",N15," ",N16," ",N17," ",N18)</f>
        <v>0 0 0 0 0 0</v>
      </c>
      <c r="AB2" t="str">
        <f t="shared" si="0"/>
        <v>0 0 0 0 0 0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21</v>
      </c>
      <c r="J3">
        <v>1</v>
      </c>
      <c r="K3" t="str">
        <f>CONCATENATE(T($I$2),"$",$J$2+J3*19)</f>
        <v>$A$20</v>
      </c>
      <c r="L3" s="6" t="str">
        <f ca="1">OFFSET(INDIRECT(K3),1,5)</f>
        <v>#15-Michael Waltrip-E</v>
      </c>
      <c r="M3" t="str">
        <f t="shared" ref="M3:M9" ca="1" si="1">OFFSET(INDIRECT(K3),1,0)</f>
        <v>-</v>
      </c>
      <c r="N3" t="str">
        <f t="shared" ref="N3:N9" ca="1" si="2">OFFSET(INDIRECT(K3),1,1)</f>
        <v>-</v>
      </c>
      <c r="O3" t="str">
        <f t="shared" ref="O3:O9" ca="1" si="3">OFFSET(INDIRECT(K3),1,3)</f>
        <v>E</v>
      </c>
      <c r="P3" t="str">
        <f t="shared" ref="P3:P9" ca="1" si="4">OFFSET(INDIRECT(K3),1,4)</f>
        <v>-</v>
      </c>
      <c r="Q3" t="str">
        <f t="shared" ref="Q3:Q9" ca="1" si="5">OFFSET(INDIRECT(K3),15,1)</f>
        <v>A</v>
      </c>
      <c r="R3" t="str">
        <f t="shared" ref="R3:R9" ca="1" si="6">OFFSET(INDIRECT(K3),16,1)</f>
        <v>D</v>
      </c>
      <c r="S3">
        <f t="shared" ref="S3:S9" ca="1" si="7">OFFSET(INDIRECT(K3),17,1)</f>
        <v>0</v>
      </c>
      <c r="T3">
        <f t="shared" ref="T3:T9" ca="1" si="8">OFFSET(INDIRECT(K3),18,1)</f>
        <v>0</v>
      </c>
      <c r="U3">
        <f t="shared" ref="U3:U9" ca="1" si="9">OFFSET(INDIRECT(K3),19,1)</f>
        <v>0</v>
      </c>
      <c r="V3">
        <f t="shared" ref="V3:V9" ca="1" si="10">OFFSET(INDIRECT(K3),17,4)</f>
        <v>1</v>
      </c>
      <c r="W3">
        <f t="shared" ref="W3:W9" ca="1" si="11">OFFSET(INDIRECT(K3),18,4)</f>
        <v>3</v>
      </c>
      <c r="X3">
        <f t="shared" ref="X3:X9" ca="1" si="12">OFFSET(INDIRECT(K3),19,4)</f>
        <v>1</v>
      </c>
      <c r="Y3" t="str">
        <f>CONCATENATE(L25," ",L26," ",L27," ",L28," ",L29," ",L30)</f>
        <v>0 0 0 0 0 0</v>
      </c>
      <c r="Z3" t="str">
        <f>CONCATENATE(M25," ",M26," ",M27," ",M28," ",M29," ",M30)</f>
        <v>0 0 0 0 0 0</v>
      </c>
      <c r="AA3" t="str">
        <f t="shared" ref="AA3:AB3" ca="1" si="13">CONCATENATE(N25," ",N26," ",N27," ",N28," ",N29," ",N30)</f>
        <v>40 20 20 16 0 4</v>
      </c>
      <c r="AB3" t="str">
        <f t="shared" si="13"/>
        <v>0 0 0 0 0 0</v>
      </c>
    </row>
    <row r="4" spans="1:28">
      <c r="C4">
        <v>10</v>
      </c>
      <c r="G4">
        <f>FIND("#",$B$1,G3+1)</f>
        <v>43</v>
      </c>
      <c r="J4">
        <v>2</v>
      </c>
      <c r="K4" t="str">
        <f>CONCATENATE(T($I$2),"$",$J$2+J4*19)</f>
        <v>$A$39</v>
      </c>
      <c r="L4" s="6" t="str">
        <f ca="1">OFFSET(INDIRECT(K4),1,5)</f>
        <v>#32-Boris Said-E</v>
      </c>
      <c r="M4" t="str">
        <f t="shared" ca="1" si="1"/>
        <v>-</v>
      </c>
      <c r="N4" t="str">
        <f t="shared" ca="1" si="2"/>
        <v>-</v>
      </c>
      <c r="O4" t="str">
        <f t="shared" ca="1" si="3"/>
        <v>-</v>
      </c>
      <c r="P4" t="str">
        <f t="shared" ca="1" si="4"/>
        <v>C</v>
      </c>
      <c r="Q4" t="str">
        <f t="shared" ca="1" si="5"/>
        <v>C</v>
      </c>
      <c r="R4" t="str">
        <f t="shared" ca="1" si="6"/>
        <v>A</v>
      </c>
      <c r="S4">
        <f t="shared" ca="1" si="7"/>
        <v>0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2</v>
      </c>
      <c r="X4">
        <f t="shared" ca="1" si="12"/>
        <v>0</v>
      </c>
      <c r="Y4" t="str">
        <f>CONCATENATE(L44," ",L45," ",L46," ",L47," ",L48," ",L49)</f>
        <v>0 0 0 0 0 0</v>
      </c>
      <c r="Z4" t="str">
        <f t="shared" ref="Z4:AB4" si="14">CONCATENATE(M44," ",M45," ",M46," ",M47," ",M48," ",M49)</f>
        <v>0 0 0 0 0 0</v>
      </c>
      <c r="AA4" t="str">
        <f t="shared" si="14"/>
        <v>0 0 0 0 0 0</v>
      </c>
      <c r="AB4" t="str">
        <f t="shared" ca="1" si="14"/>
        <v>30 20 20 20 8 2</v>
      </c>
    </row>
    <row r="5" spans="1:28">
      <c r="B5" t="s">
        <v>38</v>
      </c>
      <c r="C5">
        <v>11</v>
      </c>
      <c r="G5">
        <f>FIND("#",$B$1,G4+1)</f>
        <v>60</v>
      </c>
      <c r="J5">
        <v>3</v>
      </c>
      <c r="K5" t="str">
        <f>CONCATENATE(T($I$2),"$",$J$2+J5*19)</f>
        <v>$A$58</v>
      </c>
      <c r="L5" s="6" t="str">
        <f ca="1">OFFSET(INDIRECT(K5),1,5)</f>
        <v>#35-Geoffrey Bodine-E</v>
      </c>
      <c r="M5" t="str">
        <f t="shared" ca="1" si="1"/>
        <v>D</v>
      </c>
      <c r="N5" t="str">
        <f t="shared" ca="1" si="2"/>
        <v>-</v>
      </c>
      <c r="O5" t="str">
        <f t="shared" ca="1" si="3"/>
        <v>E</v>
      </c>
      <c r="P5" t="str">
        <f t="shared" ca="1" si="4"/>
        <v>-</v>
      </c>
      <c r="Q5" t="str">
        <f t="shared" ca="1" si="5"/>
        <v>E</v>
      </c>
      <c r="R5" t="str">
        <f t="shared" ca="1" si="6"/>
        <v>E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4</v>
      </c>
      <c r="X5">
        <f t="shared" ca="1" si="12"/>
        <v>3</v>
      </c>
      <c r="Y5" t="str">
        <f ca="1">CONCATENATE(L63," ",L64," ",L65," ",L66," ",L67," ",L68," ",L69)</f>
        <v xml:space="preserve">35 20 20 20 0 5 </v>
      </c>
      <c r="Z5" t="str">
        <f t="shared" ref="Z5:AB5" si="15">CONCATENATE(M63," ",M64," ",M65," ",M66," ",M67," ",M68," ",M69)</f>
        <v xml:space="preserve">0 0 0 0 0 0 </v>
      </c>
      <c r="AA5" t="str">
        <f t="shared" ca="1" si="15"/>
        <v xml:space="preserve">40 20 20 15 0 5 </v>
      </c>
      <c r="AB5" t="str">
        <f t="shared" si="15"/>
        <v xml:space="preserve">0 0 0 0 0 0 </v>
      </c>
    </row>
    <row r="6" spans="1:28">
      <c r="B6" t="s">
        <v>72</v>
      </c>
      <c r="C6">
        <v>12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#50-T.J. Bell-E </v>
      </c>
      <c r="M6" t="str">
        <f t="shared" ca="1" si="1"/>
        <v>E</v>
      </c>
      <c r="N6" t="str">
        <f t="shared" ca="1" si="2"/>
        <v>-</v>
      </c>
      <c r="O6" t="str">
        <f t="shared" ca="1" si="3"/>
        <v>-</v>
      </c>
      <c r="P6" t="str">
        <f t="shared" ca="1" si="4"/>
        <v>E</v>
      </c>
      <c r="Q6" t="str">
        <f t="shared" ca="1" si="5"/>
        <v>E</v>
      </c>
      <c r="R6" t="str">
        <f t="shared" ca="1" si="6"/>
        <v>E</v>
      </c>
      <c r="S6">
        <f t="shared" ca="1" si="7"/>
        <v>0</v>
      </c>
      <c r="T6">
        <f t="shared" ca="1" si="8"/>
        <v>0</v>
      </c>
      <c r="U6">
        <f t="shared" ca="1" si="9"/>
        <v>0</v>
      </c>
      <c r="V6">
        <f t="shared" ca="1" si="10"/>
        <v>0</v>
      </c>
      <c r="W6">
        <f t="shared" ca="1" si="11"/>
        <v>5</v>
      </c>
      <c r="X6">
        <f t="shared" ca="1" si="12"/>
        <v>4</v>
      </c>
      <c r="Y6" t="str">
        <f ca="1">CONCATENATE(L83," ",L84," ",L85," ",L86," ",L87," ",L88)</f>
        <v>40 20 20 15 0 5</v>
      </c>
      <c r="Z6" t="str">
        <f t="shared" ref="Z6:AB6" si="16">CONCATENATE(M83," ",M84," ",M85," ",M86," ",M87," ",M88)</f>
        <v>0 0 0 0 0 0</v>
      </c>
      <c r="AA6" t="str">
        <f t="shared" si="16"/>
        <v>0 0 0 0 0 0</v>
      </c>
      <c r="AB6" t="str">
        <f t="shared" ca="1" si="16"/>
        <v>40 20 20 15 0 5</v>
      </c>
    </row>
    <row r="7" spans="1:28">
      <c r="B7" t="s">
        <v>74</v>
      </c>
      <c r="C7">
        <v>13</v>
      </c>
      <c r="J7">
        <v>1</v>
      </c>
      <c r="K7" t="str">
        <f>CONCATENATE(T($I$6),"$",$J$6+J7*19)</f>
        <v>$A$97</v>
      </c>
      <c r="L7" s="6" t="str">
        <f t="shared" ref="L7:L69" ca="1" si="17">OFFSET(INDIRECT(K7),1,5)</f>
        <v xml:space="preserve">#35-Stephen Leicht-E </v>
      </c>
      <c r="M7" t="str">
        <f t="shared" ca="1" si="1"/>
        <v>-</v>
      </c>
      <c r="N7" t="str">
        <f t="shared" ca="1" si="2"/>
        <v>C</v>
      </c>
      <c r="O7" t="str">
        <f t="shared" ca="1" si="3"/>
        <v>-</v>
      </c>
      <c r="P7" t="str">
        <f t="shared" ca="1" si="4"/>
        <v>-</v>
      </c>
      <c r="Q7" t="str">
        <f t="shared" ca="1" si="5"/>
        <v>E</v>
      </c>
      <c r="R7" t="str">
        <f t="shared" ca="1" si="6"/>
        <v>A</v>
      </c>
      <c r="S7">
        <f t="shared" ca="1" si="7"/>
        <v>0</v>
      </c>
      <c r="T7">
        <f t="shared" ca="1" si="8"/>
        <v>0</v>
      </c>
      <c r="U7">
        <f t="shared" ca="1" si="9"/>
        <v>0</v>
      </c>
      <c r="V7">
        <f t="shared" ca="1" si="10"/>
        <v>0</v>
      </c>
      <c r="W7">
        <f t="shared" ca="1" si="11"/>
        <v>1</v>
      </c>
      <c r="X7">
        <f t="shared" ca="1" si="12"/>
        <v>0</v>
      </c>
      <c r="Y7" t="str">
        <f>CONCATENATE(L102," ",L103," ",L104," ",L105," ",L106," ",L107)</f>
        <v>0 0 0 0 0 0</v>
      </c>
      <c r="Z7" t="str">
        <f t="shared" ref="Z7:AB7" ca="1" si="18">CONCATENATE(M102," ",M103," ",M104," ",M105," ",M106," ",M107)</f>
        <v>30 20 20 20 8 2</v>
      </c>
      <c r="AA7" t="str">
        <f t="shared" si="18"/>
        <v>0 0 0 0 0 0</v>
      </c>
      <c r="AB7" t="str">
        <f t="shared" si="18"/>
        <v>0 0 0 0 0 0</v>
      </c>
    </row>
    <row r="8" spans="1:28">
      <c r="A8" t="s">
        <v>38</v>
      </c>
      <c r="B8" t="s">
        <v>3</v>
      </c>
      <c r="C8">
        <v>14</v>
      </c>
      <c r="J8">
        <v>2</v>
      </c>
      <c r="K8" t="str">
        <f>CONCATENATE(T($I$6),"$",$J$6+J8*19)</f>
        <v>$A$116</v>
      </c>
      <c r="L8" s="6" t="str">
        <f t="shared" ca="1" si="17"/>
        <v xml:space="preserve">#46-Andy Pilgrim-E </v>
      </c>
      <c r="M8" t="str">
        <f t="shared" ca="1" si="1"/>
        <v>-</v>
      </c>
      <c r="N8" t="str">
        <f t="shared" ca="1" si="2"/>
        <v>-</v>
      </c>
      <c r="O8" t="str">
        <f t="shared" ca="1" si="3"/>
        <v>-</v>
      </c>
      <c r="P8" t="str">
        <f t="shared" ca="1" si="4"/>
        <v>C</v>
      </c>
      <c r="Q8" t="str">
        <f t="shared" ca="1" si="5"/>
        <v>E</v>
      </c>
      <c r="R8" t="str">
        <f t="shared" ca="1" si="6"/>
        <v>A</v>
      </c>
      <c r="S8">
        <f t="shared" ca="1" si="7"/>
        <v>0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1</v>
      </c>
      <c r="X8">
        <f t="shared" ca="1" si="12"/>
        <v>0</v>
      </c>
      <c r="Y8" t="str">
        <f>CONCATENATE(L140," ",L141," ",L142," ",L143," ",L144," ",L145)</f>
        <v>0 0 0 0 0 0</v>
      </c>
      <c r="Z8" t="str">
        <f t="shared" ref="Z8:AB8" si="19">CONCATENATE(M140," ",M141," ",M142," ",M143," ",M144," ",M145)</f>
        <v>0 0 0 0 0 0</v>
      </c>
      <c r="AA8" t="str">
        <f t="shared" si="19"/>
        <v>0 0 0 0 0 0</v>
      </c>
      <c r="AB8" t="str">
        <f t="shared" ca="1" si="19"/>
        <v>30 20 20 20 8 2</v>
      </c>
    </row>
    <row r="9" spans="1:28">
      <c r="A9" t="s">
        <v>72</v>
      </c>
      <c r="C9">
        <v>15</v>
      </c>
      <c r="J9">
        <v>3</v>
      </c>
      <c r="K9" t="str">
        <f>CONCATENATE(T($I$6),"$",$J$6+J9*19)</f>
        <v>$A$135</v>
      </c>
      <c r="L9" s="6" t="str">
        <f t="shared" ca="1" si="17"/>
        <v>#46-Chris Cook-E</v>
      </c>
      <c r="M9" t="str">
        <f t="shared" ca="1" si="1"/>
        <v>-</v>
      </c>
      <c r="N9" t="str">
        <f t="shared" ca="1" si="2"/>
        <v>-</v>
      </c>
      <c r="O9" t="str">
        <f t="shared" ca="1" si="3"/>
        <v>-</v>
      </c>
      <c r="P9" t="str">
        <f t="shared" ca="1" si="4"/>
        <v>C</v>
      </c>
      <c r="Q9" t="str">
        <f t="shared" ca="1" si="5"/>
        <v>E</v>
      </c>
      <c r="R9" t="str">
        <f t="shared" ca="1" si="6"/>
        <v>A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1</v>
      </c>
      <c r="X9">
        <f t="shared" ca="1" si="12"/>
        <v>0</v>
      </c>
      <c r="Y9" t="str">
        <f>CONCATENATE(L140," ",L141," ",L142," ",L143," ",L144," ",L145)</f>
        <v>0 0 0 0 0 0</v>
      </c>
      <c r="Z9" t="str">
        <f t="shared" ref="Z9:AB9" si="20">CONCATENATE(M140," ",M141," ",M142," ",M143," ",M144," ",M145)</f>
        <v>0 0 0 0 0 0</v>
      </c>
      <c r="AA9" t="str">
        <f t="shared" si="20"/>
        <v>0 0 0 0 0 0</v>
      </c>
      <c r="AB9" t="str">
        <f t="shared" ca="1" si="20"/>
        <v>30 20 20 20 8 2</v>
      </c>
    </row>
    <row r="10" spans="1:28">
      <c r="A10" t="s">
        <v>74</v>
      </c>
      <c r="C10">
        <v>16</v>
      </c>
    </row>
    <row r="11" spans="1:28">
      <c r="A11" t="s">
        <v>3</v>
      </c>
      <c r="C11">
        <v>17</v>
      </c>
      <c r="L11" s="3" t="str">
        <f ca="1">L2</f>
        <v>#30-David Stremme-E</v>
      </c>
    </row>
    <row r="12" spans="1:28">
      <c r="C12">
        <v>18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L13">
        <f ca="1">MID(OFFSET(INDIRECT(K2),7,0),3+1,2) - MID(OFFSET(INDIRECT(K2),7,0),1,3-1) + 1</f>
        <v>40</v>
      </c>
      <c r="M13">
        <f ca="1">MID(OFFSET(INDIRECT(K2),4,1),3+1,2) - MID(OFFSET(INDIRECT(K2),4,1),1,3-1) + 1</f>
        <v>40</v>
      </c>
      <c r="N13">
        <v>0</v>
      </c>
      <c r="O13">
        <v>0</v>
      </c>
    </row>
    <row r="14" spans="1:28">
      <c r="C14">
        <v>20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v>0</v>
      </c>
      <c r="O14">
        <v>0</v>
      </c>
    </row>
    <row r="15" spans="1:28">
      <c r="A15" t="s">
        <v>2</v>
      </c>
      <c r="B15" t="s">
        <v>2</v>
      </c>
      <c r="C15" t="s">
        <v>76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v>0</v>
      </c>
      <c r="O15">
        <v>0</v>
      </c>
    </row>
    <row r="16" spans="1:28">
      <c r="A16" t="s">
        <v>78</v>
      </c>
      <c r="B16" t="s">
        <v>56</v>
      </c>
      <c r="L16">
        <f ca="1">MID(OFFSET(INDIRECT(K2),10,0),3+1,2) - MID(OFFSET(INDIRECT(K2),10,0),1,3-1) + 1</f>
        <v>15</v>
      </c>
      <c r="M16">
        <f ca="1">MID(OFFSET(INDIRECT(K2),7,1),3+1,2) - MID(OFFSET(INDIRECT(K2),7,1),1,3-1) + 1</f>
        <v>15</v>
      </c>
      <c r="N16">
        <v>0</v>
      </c>
      <c r="O16">
        <v>0</v>
      </c>
    </row>
    <row r="17" spans="1:15">
      <c r="A17" t="s">
        <v>79</v>
      </c>
      <c r="B17" t="s">
        <v>37</v>
      </c>
      <c r="L17">
        <v>0</v>
      </c>
      <c r="M17">
        <v>0</v>
      </c>
      <c r="N17">
        <v>0</v>
      </c>
      <c r="O17">
        <v>0</v>
      </c>
    </row>
    <row r="18" spans="1:15">
      <c r="A18" t="s">
        <v>80</v>
      </c>
      <c r="B18">
        <v>0</v>
      </c>
      <c r="D18" t="s">
        <v>81</v>
      </c>
      <c r="E18">
        <v>0</v>
      </c>
      <c r="L18">
        <f ca="1">100 - SUM(L13:L17)</f>
        <v>5</v>
      </c>
      <c r="M18">
        <f ca="1">100-SUM(M13:M17)</f>
        <v>5</v>
      </c>
      <c r="N18">
        <v>0</v>
      </c>
      <c r="O18">
        <v>0</v>
      </c>
    </row>
    <row r="19" spans="1:15">
      <c r="A19" t="s">
        <v>82</v>
      </c>
      <c r="B19">
        <v>0</v>
      </c>
      <c r="D19" t="s">
        <v>83</v>
      </c>
      <c r="E19">
        <v>18</v>
      </c>
      <c r="H19" t="e">
        <f ca="1">CELL("contents",#REF!)</f>
        <v>#REF!</v>
      </c>
    </row>
    <row r="20" spans="1:15">
      <c r="A20" t="s">
        <v>84</v>
      </c>
      <c r="B20">
        <v>0</v>
      </c>
      <c r="D20" t="s">
        <v>85</v>
      </c>
      <c r="E20">
        <v>16</v>
      </c>
    </row>
    <row r="21" spans="1:15">
      <c r="A21" t="s">
        <v>5</v>
      </c>
      <c r="B21" t="s">
        <v>5</v>
      </c>
      <c r="D21" t="s">
        <v>37</v>
      </c>
      <c r="E21" t="s">
        <v>5</v>
      </c>
      <c r="F21" s="6" t="str">
        <f>MID($B$1,G3,G$4-G$3-1)</f>
        <v>#15-Michael Waltrip-E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#15-Michael Waltrip-E</v>
      </c>
    </row>
    <row r="24" spans="1:15"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C25">
        <v>12</v>
      </c>
      <c r="L25">
        <v>0</v>
      </c>
      <c r="M25">
        <v>0</v>
      </c>
      <c r="N25">
        <f ca="1">MID(OFFSET(INDIRECT(K3),9,3),3+1,2) - MID(OFFSET(INDIRECT(K3),9,3),1,3-1) + 1</f>
        <v>40</v>
      </c>
      <c r="O25">
        <v>0</v>
      </c>
    </row>
    <row r="26" spans="1:15">
      <c r="C26">
        <v>13</v>
      </c>
      <c r="L26">
        <v>0</v>
      </c>
      <c r="M26">
        <v>0</v>
      </c>
      <c r="N26">
        <f ca="1">MID(OFFSET(INDIRECT(K3),10,3),3+1,2) - MID(OFFSET(INDIRECT(K3),10,3),1,3-1) + 1</f>
        <v>20</v>
      </c>
      <c r="O26">
        <v>0</v>
      </c>
    </row>
    <row r="27" spans="1:15">
      <c r="C27">
        <v>14</v>
      </c>
      <c r="L27">
        <v>0</v>
      </c>
      <c r="M27">
        <v>0</v>
      </c>
      <c r="N27">
        <f ca="1">MID(OFFSET(INDIRECT(K3),11,3),3+1,2) - MID(OFFSET(INDIRECT(K3),11,3),1,3-1) + 1</f>
        <v>20</v>
      </c>
      <c r="O27">
        <v>0</v>
      </c>
    </row>
    <row r="28" spans="1:15">
      <c r="C28">
        <v>15</v>
      </c>
      <c r="L28">
        <v>0</v>
      </c>
      <c r="M28">
        <v>0</v>
      </c>
      <c r="N28">
        <f ca="1">MID(OFFSET(INDIRECT(K3),12,3),3+1,2) - MID(OFFSET(INDIRECT(K3),12,3),1,3-1) + 1</f>
        <v>16</v>
      </c>
      <c r="O28">
        <v>0</v>
      </c>
    </row>
    <row r="29" spans="1:15">
      <c r="C29">
        <v>16</v>
      </c>
      <c r="D29" t="s">
        <v>38</v>
      </c>
      <c r="L29">
        <v>0</v>
      </c>
      <c r="M29">
        <v>0</v>
      </c>
      <c r="N29">
        <v>0</v>
      </c>
      <c r="O29">
        <v>0</v>
      </c>
    </row>
    <row r="30" spans="1:15">
      <c r="C30">
        <v>17</v>
      </c>
      <c r="D30" t="s">
        <v>72</v>
      </c>
      <c r="L30">
        <v>0</v>
      </c>
      <c r="M30">
        <v>0</v>
      </c>
      <c r="N30">
        <f ca="1">100-SUM(N25:N29)</f>
        <v>4</v>
      </c>
      <c r="O30">
        <v>0</v>
      </c>
    </row>
    <row r="31" spans="1:15">
      <c r="C31">
        <v>18</v>
      </c>
      <c r="D31" t="s">
        <v>74</v>
      </c>
    </row>
    <row r="32" spans="1:15">
      <c r="C32">
        <v>19</v>
      </c>
      <c r="D32" t="s">
        <v>8</v>
      </c>
    </row>
    <row r="33" spans="1:15">
      <c r="C33">
        <v>20</v>
      </c>
    </row>
    <row r="34" spans="1:15">
      <c r="C34" t="s">
        <v>76</v>
      </c>
      <c r="D34" t="s">
        <v>94</v>
      </c>
    </row>
    <row r="35" spans="1:15">
      <c r="A35" t="s">
        <v>78</v>
      </c>
      <c r="B35" t="s">
        <v>54</v>
      </c>
    </row>
    <row r="36" spans="1:15">
      <c r="A36" t="s">
        <v>79</v>
      </c>
      <c r="B36" t="s">
        <v>56</v>
      </c>
    </row>
    <row r="37" spans="1:15">
      <c r="A37" t="s">
        <v>80</v>
      </c>
      <c r="B37">
        <v>0</v>
      </c>
      <c r="D37" t="s">
        <v>81</v>
      </c>
      <c r="E37">
        <v>1</v>
      </c>
    </row>
    <row r="38" spans="1:15">
      <c r="A38" t="s">
        <v>82</v>
      </c>
      <c r="B38">
        <v>0</v>
      </c>
      <c r="D38" t="s">
        <v>83</v>
      </c>
      <c r="E38">
        <v>3</v>
      </c>
    </row>
    <row r="39" spans="1:15">
      <c r="A39" t="s">
        <v>84</v>
      </c>
      <c r="B39">
        <v>0</v>
      </c>
      <c r="D39" t="s">
        <v>85</v>
      </c>
      <c r="E39">
        <v>1</v>
      </c>
    </row>
    <row r="40" spans="1:15">
      <c r="A40" t="s">
        <v>5</v>
      </c>
      <c r="B40" t="s">
        <v>5</v>
      </c>
      <c r="D40" t="s">
        <v>5</v>
      </c>
      <c r="E40" t="s">
        <v>86</v>
      </c>
      <c r="F40" s="6" t="str">
        <f>MID($B$1,G$4,G$5-G$4-1)</f>
        <v>#32-Boris Said-E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#32-Boris Said-E</v>
      </c>
    </row>
    <row r="43" spans="1:15"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C44">
        <v>12</v>
      </c>
      <c r="E44" t="s">
        <v>87</v>
      </c>
      <c r="L44">
        <v>0</v>
      </c>
      <c r="M44">
        <v>0</v>
      </c>
      <c r="N44">
        <v>0</v>
      </c>
      <c r="O44">
        <f ca="1">MID(OFFSET(INDIRECT(K4),5,4),3+1,2) - MID(OFFSET(INDIRECT(K4),5,4),1,3-1) + 1</f>
        <v>30</v>
      </c>
    </row>
    <row r="45" spans="1:15">
      <c r="C45">
        <v>13</v>
      </c>
      <c r="E45" t="s">
        <v>88</v>
      </c>
      <c r="L45">
        <v>0</v>
      </c>
      <c r="M45">
        <v>0</v>
      </c>
      <c r="N45">
        <v>0</v>
      </c>
      <c r="O45">
        <f ca="1">MID(OFFSET(INDIRECT(K4),6,4),3+1,2) - MID(OFFSET(INDIRECT(K4),6,4),1,3-1) + 1</f>
        <v>20</v>
      </c>
    </row>
    <row r="46" spans="1:15">
      <c r="C46">
        <v>14</v>
      </c>
      <c r="E46" t="s">
        <v>89</v>
      </c>
      <c r="L46">
        <v>0</v>
      </c>
      <c r="M46">
        <v>0</v>
      </c>
      <c r="N46">
        <v>0</v>
      </c>
      <c r="O46">
        <f ca="1">MID(OFFSET(INDIRECT(K4),7,4),3+1,2) - MID(OFFSET(INDIRECT(K4),7,4),1,3-1) + 1</f>
        <v>20</v>
      </c>
    </row>
    <row r="47" spans="1:15">
      <c r="C47">
        <v>15</v>
      </c>
      <c r="E47" t="s">
        <v>90</v>
      </c>
      <c r="L47">
        <v>0</v>
      </c>
      <c r="M47">
        <v>0</v>
      </c>
      <c r="N47">
        <v>0</v>
      </c>
      <c r="O47">
        <f ca="1">MID(OFFSET(INDIRECT(K4),8,4),3+1,2) - MID(OFFSET(INDIRECT(K4),8,4),1,3-1) + 1</f>
        <v>20</v>
      </c>
    </row>
    <row r="48" spans="1:15">
      <c r="C48">
        <v>16</v>
      </c>
      <c r="E48" t="s">
        <v>41</v>
      </c>
      <c r="L48">
        <v>0</v>
      </c>
      <c r="M48">
        <v>0</v>
      </c>
      <c r="N48">
        <v>0</v>
      </c>
      <c r="O48">
        <f ca="1">MID(OFFSET(INDIRECT(K4),9,4),3+1,2) - MID(OFFSET(INDIRECT(K4),9,4),1,3-1) + 1</f>
        <v>8</v>
      </c>
    </row>
    <row r="49" spans="1:15">
      <c r="C49">
        <v>17</v>
      </c>
      <c r="L49">
        <v>0</v>
      </c>
      <c r="M49">
        <v>0</v>
      </c>
      <c r="N49">
        <v>0</v>
      </c>
      <c r="O49">
        <f ca="1">100-SUM(O44:O48)</f>
        <v>2</v>
      </c>
    </row>
    <row r="50" spans="1:15">
      <c r="C50">
        <v>18</v>
      </c>
    </row>
    <row r="51" spans="1:15">
      <c r="C51">
        <v>19</v>
      </c>
    </row>
    <row r="52" spans="1:15">
      <c r="C52">
        <v>20</v>
      </c>
    </row>
    <row r="53" spans="1:15">
      <c r="C53" t="s">
        <v>76</v>
      </c>
      <c r="E53" t="s">
        <v>93</v>
      </c>
    </row>
    <row r="54" spans="1:15">
      <c r="A54" t="s">
        <v>78</v>
      </c>
      <c r="B54" t="s">
        <v>86</v>
      </c>
    </row>
    <row r="55" spans="1:15">
      <c r="A55" t="s">
        <v>79</v>
      </c>
      <c r="B55" t="s">
        <v>54</v>
      </c>
    </row>
    <row r="56" spans="1:15">
      <c r="A56" t="s">
        <v>80</v>
      </c>
      <c r="B56">
        <v>0</v>
      </c>
      <c r="D56" t="s">
        <v>81</v>
      </c>
      <c r="E56">
        <v>0</v>
      </c>
    </row>
    <row r="57" spans="1:15">
      <c r="A57" t="s">
        <v>82</v>
      </c>
      <c r="B57">
        <v>0</v>
      </c>
      <c r="D57" t="s">
        <v>83</v>
      </c>
      <c r="E57">
        <v>2</v>
      </c>
    </row>
    <row r="58" spans="1:15">
      <c r="A58" t="s">
        <v>84</v>
      </c>
      <c r="B58">
        <v>0</v>
      </c>
      <c r="D58" t="s">
        <v>85</v>
      </c>
      <c r="E58">
        <v>0</v>
      </c>
    </row>
    <row r="59" spans="1:15">
      <c r="A59" t="s">
        <v>56</v>
      </c>
      <c r="B59" t="s">
        <v>5</v>
      </c>
      <c r="D59" t="s">
        <v>37</v>
      </c>
      <c r="E59" t="s">
        <v>5</v>
      </c>
      <c r="F59" s="6" t="str">
        <f>MID($B$1,G$5,LEN($B$1)+1-G$5)</f>
        <v>#35-Geoffrey Bodine-E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#35-Geoffrey Bodine-E</v>
      </c>
    </row>
    <row r="62" spans="1:15"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C63">
        <v>12</v>
      </c>
      <c r="L63">
        <f ca="1">MID(OFFSET(INDIRECT(K5),7,0),3+1,2) - MID(OFFSET(INDIRECT(K5),7,0),1,3-1) + 1</f>
        <v>35</v>
      </c>
      <c r="M63">
        <v>0</v>
      </c>
      <c r="N63">
        <f ca="1">MID(OFFSET(INDIRECT(K5),9,3),3+1,2) - MID(OFFSET(INDIRECT(K5),9,3),1,3-1) + 1</f>
        <v>40</v>
      </c>
      <c r="O63">
        <v>0</v>
      </c>
    </row>
    <row r="64" spans="1:15">
      <c r="C64">
        <v>13</v>
      </c>
      <c r="L64">
        <f ca="1">MID(OFFSET(INDIRECT(K5),8,0),3+1,2) - MID(OFFSET(INDIRECT(K5),8,0),1,3-1) + 1</f>
        <v>20</v>
      </c>
      <c r="M64">
        <v>0</v>
      </c>
      <c r="N64">
        <f ca="1">MID(OFFSET(INDIRECT(K5),10,3),3+1,2) - MID(OFFSET(INDIRECT(K5),10,3),1,3-1) + 1</f>
        <v>20</v>
      </c>
      <c r="O64">
        <v>0</v>
      </c>
    </row>
    <row r="65" spans="1:15">
      <c r="A65" t="s">
        <v>63</v>
      </c>
      <c r="C65">
        <v>14</v>
      </c>
      <c r="L65">
        <f ca="1">MID(OFFSET(INDIRECT(K5),9,0),3+1,2) - MID(OFFSET(INDIRECT(K5),9,0),1,3-1) + 1</f>
        <v>20</v>
      </c>
      <c r="M65">
        <v>0</v>
      </c>
      <c r="N65">
        <f ca="1">MID(OFFSET(INDIRECT(K5),11,3),3+1,2) - MID(OFFSET(INDIRECT(K5),11,3),1,3-1) + 1</f>
        <v>20</v>
      </c>
      <c r="O65">
        <v>0</v>
      </c>
    </row>
    <row r="66" spans="1:15">
      <c r="A66" t="s">
        <v>65</v>
      </c>
      <c r="C66">
        <v>15</v>
      </c>
      <c r="L66">
        <f ca="1">MID(OFFSET(INDIRECT(K5),10,0),3+1,2) - MID(OFFSET(INDIRECT(K5),10,0),1,3-1) + 1</f>
        <v>20</v>
      </c>
      <c r="M66">
        <v>0</v>
      </c>
      <c r="N66">
        <f ca="1">MID(OFFSET(INDIRECT(K5),12,3),3+1,2) - MID(OFFSET(INDIRECT(K5),12,3),1,3-1) + 1</f>
        <v>15</v>
      </c>
      <c r="O66">
        <v>0</v>
      </c>
    </row>
    <row r="67" spans="1:15">
      <c r="A67" t="s">
        <v>68</v>
      </c>
      <c r="C67">
        <v>16</v>
      </c>
      <c r="D67" t="s">
        <v>38</v>
      </c>
      <c r="L67">
        <v>0</v>
      </c>
      <c r="M67">
        <v>0</v>
      </c>
      <c r="N67">
        <v>0</v>
      </c>
      <c r="O67">
        <v>0</v>
      </c>
    </row>
    <row r="68" spans="1:15">
      <c r="A68" t="s">
        <v>71</v>
      </c>
      <c r="C68">
        <v>17</v>
      </c>
      <c r="D68" t="s">
        <v>72</v>
      </c>
      <c r="L68">
        <f ca="1">100 - SUM(L63:L67)</f>
        <v>5</v>
      </c>
      <c r="M68">
        <v>0</v>
      </c>
      <c r="N68">
        <f ca="1">100-SUM(N63:N67)</f>
        <v>5</v>
      </c>
      <c r="O68">
        <v>0</v>
      </c>
    </row>
    <row r="69" spans="1:15">
      <c r="C69">
        <v>18</v>
      </c>
      <c r="D69" t="s">
        <v>74</v>
      </c>
    </row>
    <row r="70" spans="1:15">
      <c r="C70">
        <v>19</v>
      </c>
      <c r="D70" t="s">
        <v>3</v>
      </c>
    </row>
    <row r="71" spans="1:15">
      <c r="C71">
        <v>20</v>
      </c>
    </row>
    <row r="72" spans="1:15">
      <c r="A72" t="s">
        <v>2</v>
      </c>
      <c r="C72" t="s">
        <v>76</v>
      </c>
      <c r="D72" t="s">
        <v>2</v>
      </c>
    </row>
    <row r="73" spans="1:15">
      <c r="A73" t="s">
        <v>78</v>
      </c>
      <c r="B73" t="s">
        <v>37</v>
      </c>
    </row>
    <row r="74" spans="1:15">
      <c r="A74" t="s">
        <v>79</v>
      </c>
      <c r="B74" t="s">
        <v>37</v>
      </c>
    </row>
    <row r="75" spans="1:15">
      <c r="A75" t="s">
        <v>80</v>
      </c>
      <c r="B75">
        <v>0</v>
      </c>
      <c r="D75" t="s">
        <v>81</v>
      </c>
      <c r="E75">
        <v>0</v>
      </c>
    </row>
    <row r="76" spans="1:15">
      <c r="A76" t="s">
        <v>82</v>
      </c>
      <c r="B76">
        <v>0</v>
      </c>
      <c r="D76" t="s">
        <v>83</v>
      </c>
      <c r="E76">
        <v>4</v>
      </c>
    </row>
    <row r="77" spans="1:15">
      <c r="A77" t="s">
        <v>84</v>
      </c>
      <c r="B77">
        <v>0</v>
      </c>
      <c r="D77" t="s">
        <v>85</v>
      </c>
      <c r="E77">
        <v>3</v>
      </c>
    </row>
    <row r="78" spans="1:15" s="5" customFormat="1">
      <c r="A78" t="s">
        <v>10</v>
      </c>
      <c r="B78" s="4" t="str">
        <f>TRIM(A78)</f>
        <v>#50-T.J. Bell-E #35-Stephen Leicht-E #46-Andy Pilgrim-E #46-Chris Cook-E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37</v>
      </c>
      <c r="B79" t="s">
        <v>5</v>
      </c>
      <c r="D79" t="s">
        <v>5</v>
      </c>
      <c r="E79" t="s">
        <v>37</v>
      </c>
      <c r="F79" s="6" t="str">
        <f>MID(B78,1,FIND("#",B78,2)-1)</f>
        <v xml:space="preserve">#50-T.J. Bell-E </v>
      </c>
      <c r="G79">
        <f>FIND("#",TRIM($A$78),G78+1)</f>
        <v>17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38</v>
      </c>
    </row>
    <row r="81" spans="1:15">
      <c r="C81">
        <v>10</v>
      </c>
      <c r="G81">
        <f>FIND("#",TRIM($A$78),G80+1)</f>
        <v>57</v>
      </c>
      <c r="L81" s="3" t="str">
        <f ca="1">L6</f>
        <v xml:space="preserve">#50-T.J. Bell-E </v>
      </c>
    </row>
    <row r="82" spans="1:15"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C83">
        <v>12</v>
      </c>
      <c r="E83" t="s">
        <v>38</v>
      </c>
      <c r="L83">
        <f ca="1">MID(OFFSET(INDIRECT(K6),7,0),3+1,2) - MID(OFFSET(INDIRECT(K6),7,0),1,3-1) + 1</f>
        <v>40</v>
      </c>
      <c r="M83">
        <v>0</v>
      </c>
      <c r="N83">
        <v>0</v>
      </c>
      <c r="O83">
        <f ca="1">MID(OFFSET(INDIRECT(K6),5,4),3+1,2) - MID(OFFSET(INDIRECT(K6),5,4),1,3-1) + 1</f>
        <v>40</v>
      </c>
    </row>
    <row r="84" spans="1:15">
      <c r="C84">
        <v>13</v>
      </c>
      <c r="E84" t="s">
        <v>72</v>
      </c>
      <c r="L84">
        <f ca="1">MID(OFFSET(INDIRECT(K6),8,0),3+1,2) - MID(OFFSET(INDIRECT(K6),8,0),1,3-1) + 1</f>
        <v>20</v>
      </c>
      <c r="M84">
        <v>0</v>
      </c>
      <c r="N84">
        <v>0</v>
      </c>
      <c r="O84">
        <f ca="1">MID(OFFSET(INDIRECT(K6),6,4),3+1,2) - MID(OFFSET(INDIRECT(K6),6,4),1,3-1) + 1</f>
        <v>20</v>
      </c>
    </row>
    <row r="85" spans="1:15">
      <c r="A85" t="s">
        <v>38</v>
      </c>
      <c r="C85">
        <v>14</v>
      </c>
      <c r="E85" t="s">
        <v>74</v>
      </c>
      <c r="L85">
        <f ca="1">MID(OFFSET(INDIRECT(K6),9,0),3+1,2) - MID(OFFSET(INDIRECT(K6),9,0),1,3-1) + 1</f>
        <v>20</v>
      </c>
      <c r="M85">
        <v>0</v>
      </c>
      <c r="N85">
        <v>0</v>
      </c>
      <c r="O85">
        <f ca="1">MID(OFFSET(INDIRECT(K6),7,4),3+1,2) - MID(OFFSET(INDIRECT(K6),7,4),1,3-1) + 1</f>
        <v>20</v>
      </c>
    </row>
    <row r="86" spans="1:15">
      <c r="A86" t="s">
        <v>72</v>
      </c>
      <c r="C86">
        <v>15</v>
      </c>
      <c r="E86" t="s">
        <v>3</v>
      </c>
      <c r="L86">
        <f ca="1">MID(OFFSET(INDIRECT(K6),10,0),3+1,2) - MID(OFFSET(INDIRECT(K6),10,0),1,3-1) + 1</f>
        <v>15</v>
      </c>
      <c r="M86">
        <v>0</v>
      </c>
      <c r="N86">
        <v>0</v>
      </c>
      <c r="O86">
        <f ca="1">MID(OFFSET(INDIRECT(K6),8,4),3+1,2) - MID(OFFSET(INDIRECT(K6),8,4),1,3-1) + 1</f>
        <v>15</v>
      </c>
    </row>
    <row r="87" spans="1:15">
      <c r="A87" t="s">
        <v>74</v>
      </c>
      <c r="C87">
        <v>16</v>
      </c>
      <c r="L87">
        <v>0</v>
      </c>
      <c r="M87">
        <v>0</v>
      </c>
      <c r="N87">
        <v>0</v>
      </c>
      <c r="O87">
        <v>0</v>
      </c>
    </row>
    <row r="88" spans="1:15">
      <c r="A88" t="s">
        <v>3</v>
      </c>
      <c r="C88">
        <v>17</v>
      </c>
      <c r="L88">
        <f ca="1">100 - SUM(L83:L87)</f>
        <v>5</v>
      </c>
      <c r="M88">
        <v>0</v>
      </c>
      <c r="N88">
        <v>0</v>
      </c>
      <c r="O88">
        <f ca="1">100-SUM(O83:O87)</f>
        <v>5</v>
      </c>
    </row>
    <row r="89" spans="1:15">
      <c r="C89">
        <v>18</v>
      </c>
    </row>
    <row r="90" spans="1:15">
      <c r="C90">
        <v>19</v>
      </c>
    </row>
    <row r="91" spans="1:15">
      <c r="C91">
        <v>20</v>
      </c>
    </row>
    <row r="92" spans="1:15">
      <c r="A92" t="s">
        <v>2</v>
      </c>
      <c r="C92" t="s">
        <v>76</v>
      </c>
      <c r="E92" t="s">
        <v>2</v>
      </c>
    </row>
    <row r="93" spans="1:15">
      <c r="A93" t="s">
        <v>78</v>
      </c>
      <c r="B93" t="s">
        <v>37</v>
      </c>
    </row>
    <row r="94" spans="1:15">
      <c r="A94" t="s">
        <v>79</v>
      </c>
      <c r="B94" t="s">
        <v>37</v>
      </c>
    </row>
    <row r="95" spans="1:15">
      <c r="A95" t="s">
        <v>80</v>
      </c>
      <c r="B95">
        <v>0</v>
      </c>
      <c r="D95" t="s">
        <v>81</v>
      </c>
      <c r="E95">
        <v>0</v>
      </c>
    </row>
    <row r="96" spans="1:15">
      <c r="A96" t="s">
        <v>82</v>
      </c>
      <c r="B96">
        <v>0</v>
      </c>
      <c r="D96" t="s">
        <v>83</v>
      </c>
      <c r="E96">
        <v>5</v>
      </c>
    </row>
    <row r="97" spans="1:15">
      <c r="A97" t="s">
        <v>84</v>
      </c>
      <c r="B97">
        <v>0</v>
      </c>
      <c r="D97" t="s">
        <v>85</v>
      </c>
      <c r="E97">
        <v>4</v>
      </c>
    </row>
    <row r="98" spans="1:15">
      <c r="A98" t="s">
        <v>5</v>
      </c>
      <c r="B98" t="s">
        <v>86</v>
      </c>
      <c r="D98" t="s">
        <v>5</v>
      </c>
      <c r="E98" t="s">
        <v>5</v>
      </c>
      <c r="F98" s="6" t="str">
        <f>MID(B78,G79,G80-G79)</f>
        <v xml:space="preserve">#35-Stephen Leicht-E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#35-Stephen Leicht-E </v>
      </c>
    </row>
    <row r="101" spans="1:15">
      <c r="B101" t="s">
        <v>87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88</v>
      </c>
      <c r="C102">
        <v>12</v>
      </c>
      <c r="L102">
        <v>0</v>
      </c>
      <c r="M102">
        <f ca="1">MID(OFFSET(INDIRECT(K7),4,1),3+1,2) - MID(OFFSET(INDIRECT(K7),4,1),1,3-1) + 1</f>
        <v>30</v>
      </c>
      <c r="N102">
        <v>0</v>
      </c>
      <c r="O102">
        <v>0</v>
      </c>
    </row>
    <row r="103" spans="1:15">
      <c r="B103" t="s">
        <v>89</v>
      </c>
      <c r="C103">
        <v>13</v>
      </c>
      <c r="L103">
        <v>0</v>
      </c>
      <c r="M103">
        <f ca="1">MID(OFFSET(INDIRECT(K7),5,1),3+1,2) - MID(OFFSET(INDIRECT(K7),5,1),1,3-1) + 1</f>
        <v>20</v>
      </c>
      <c r="N103">
        <v>0</v>
      </c>
      <c r="O103">
        <v>0</v>
      </c>
    </row>
    <row r="104" spans="1:15">
      <c r="B104" t="s">
        <v>90</v>
      </c>
      <c r="C104">
        <v>14</v>
      </c>
      <c r="L104">
        <v>0</v>
      </c>
      <c r="M104">
        <f ca="1">MID(OFFSET(INDIRECT(K7),6,1),3+1,2) - MID(OFFSET(INDIRECT(K7),6,1),1,3-1) + 1</f>
        <v>20</v>
      </c>
      <c r="N104">
        <v>0</v>
      </c>
      <c r="O104">
        <v>0</v>
      </c>
    </row>
    <row r="105" spans="1:15">
      <c r="B105" t="s">
        <v>41</v>
      </c>
      <c r="C105">
        <v>15</v>
      </c>
      <c r="L105">
        <v>0</v>
      </c>
      <c r="M105">
        <f ca="1">MID(OFFSET(INDIRECT(K7),7,1),3+1,2) - MID(OFFSET(INDIRECT(K7),7,1),1,3-1) + 1</f>
        <v>20</v>
      </c>
      <c r="N105">
        <v>0</v>
      </c>
      <c r="O105">
        <v>0</v>
      </c>
    </row>
    <row r="106" spans="1:15">
      <c r="C106">
        <v>16</v>
      </c>
      <c r="L106">
        <v>0</v>
      </c>
      <c r="M106">
        <f ca="1">MID(OFFSET(INDIRECT(K7),8,1),3+1,2) - MID(OFFSET(INDIRECT(K7),8,1),1,3-1) + 1</f>
        <v>8</v>
      </c>
      <c r="N106">
        <v>0</v>
      </c>
      <c r="O106">
        <v>0</v>
      </c>
    </row>
    <row r="107" spans="1:15">
      <c r="C107">
        <v>17</v>
      </c>
      <c r="L107">
        <v>0</v>
      </c>
      <c r="M107">
        <f ca="1">100-SUM(M102:M106)</f>
        <v>2</v>
      </c>
      <c r="N107">
        <v>0</v>
      </c>
      <c r="O107">
        <v>0</v>
      </c>
    </row>
    <row r="108" spans="1:15">
      <c r="C108">
        <v>18</v>
      </c>
    </row>
    <row r="109" spans="1:15">
      <c r="C109">
        <v>19</v>
      </c>
    </row>
    <row r="110" spans="1:15">
      <c r="C110">
        <v>20</v>
      </c>
    </row>
    <row r="111" spans="1:15">
      <c r="B111" t="s">
        <v>93</v>
      </c>
      <c r="C111" t="s">
        <v>76</v>
      </c>
    </row>
    <row r="112" spans="1:15">
      <c r="A112" t="s">
        <v>78</v>
      </c>
      <c r="B112" t="s">
        <v>37</v>
      </c>
    </row>
    <row r="113" spans="1:15">
      <c r="A113" t="s">
        <v>79</v>
      </c>
      <c r="B113" t="s">
        <v>54</v>
      </c>
    </row>
    <row r="114" spans="1:15">
      <c r="A114" t="s">
        <v>80</v>
      </c>
      <c r="B114">
        <v>0</v>
      </c>
      <c r="D114" t="s">
        <v>81</v>
      </c>
      <c r="E114">
        <v>0</v>
      </c>
    </row>
    <row r="115" spans="1:15">
      <c r="A115" t="s">
        <v>82</v>
      </c>
      <c r="B115">
        <v>0</v>
      </c>
      <c r="D115" t="s">
        <v>83</v>
      </c>
      <c r="E115">
        <v>1</v>
      </c>
    </row>
    <row r="116" spans="1:15">
      <c r="A116" t="s">
        <v>84</v>
      </c>
      <c r="B116">
        <v>0</v>
      </c>
      <c r="D116" t="s">
        <v>85</v>
      </c>
      <c r="E116">
        <v>0</v>
      </c>
    </row>
    <row r="117" spans="1:15">
      <c r="A117" t="s">
        <v>5</v>
      </c>
      <c r="B117" t="s">
        <v>5</v>
      </c>
      <c r="D117" t="s">
        <v>5</v>
      </c>
      <c r="E117" t="s">
        <v>86</v>
      </c>
      <c r="F117" s="6" t="str">
        <f>MID(B78,G80,G81-G80)</f>
        <v xml:space="preserve">#46-Andy Pilgrim-E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#46-Andy Pilgrim-E </v>
      </c>
    </row>
    <row r="120" spans="1:15"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C121">
        <v>12</v>
      </c>
      <c r="E121" t="s">
        <v>87</v>
      </c>
      <c r="L121">
        <v>0</v>
      </c>
      <c r="M121">
        <v>0</v>
      </c>
      <c r="N121">
        <v>0</v>
      </c>
      <c r="O121">
        <f ca="1">MID(OFFSET(INDIRECT(K8),5,4),3+1,2) - MID(OFFSET(INDIRECT(K8),5,4),1,3-1) + 1</f>
        <v>30</v>
      </c>
    </row>
    <row r="122" spans="1:15">
      <c r="C122">
        <v>13</v>
      </c>
      <c r="E122" t="s">
        <v>88</v>
      </c>
      <c r="L122">
        <v>0</v>
      </c>
      <c r="M122">
        <v>0</v>
      </c>
      <c r="N122">
        <v>0</v>
      </c>
      <c r="O122">
        <f ca="1">MID(OFFSET(INDIRECT(K8),6,4),3+1,2) - MID(OFFSET(INDIRECT(K8),6,4),1,3-1) + 1</f>
        <v>20</v>
      </c>
    </row>
    <row r="123" spans="1:15">
      <c r="C123">
        <v>14</v>
      </c>
      <c r="E123" t="s">
        <v>89</v>
      </c>
      <c r="L123">
        <v>0</v>
      </c>
      <c r="M123">
        <v>0</v>
      </c>
      <c r="N123">
        <v>0</v>
      </c>
      <c r="O123">
        <f ca="1">MID(OFFSET(INDIRECT(K8),7,4),3+1,2) - MID(OFFSET(INDIRECT(K8),7,4),1,3-1) + 1</f>
        <v>20</v>
      </c>
    </row>
    <row r="124" spans="1:15">
      <c r="C124">
        <v>15</v>
      </c>
      <c r="E124" t="s">
        <v>90</v>
      </c>
      <c r="L124">
        <v>0</v>
      </c>
      <c r="M124">
        <v>0</v>
      </c>
      <c r="N124">
        <v>0</v>
      </c>
      <c r="O124">
        <f ca="1">MID(OFFSET(INDIRECT(K8),8,4),3+1,2) - MID(OFFSET(INDIRECT(K8),8,4),1,3-1) + 1</f>
        <v>20</v>
      </c>
    </row>
    <row r="125" spans="1:15">
      <c r="C125">
        <v>16</v>
      </c>
      <c r="E125" t="s">
        <v>41</v>
      </c>
      <c r="L125">
        <v>0</v>
      </c>
      <c r="M125">
        <v>0</v>
      </c>
      <c r="N125">
        <v>0</v>
      </c>
      <c r="O125">
        <f ca="1">MID(OFFSET(INDIRECT(K8),9,4),3+1,2) - MID(OFFSET(INDIRECT(K8),9,4),1,3-1) + 1</f>
        <v>8</v>
      </c>
    </row>
    <row r="126" spans="1:15">
      <c r="C126">
        <v>17</v>
      </c>
      <c r="L126">
        <v>0</v>
      </c>
      <c r="M126">
        <v>0</v>
      </c>
      <c r="N126">
        <v>0</v>
      </c>
      <c r="O126">
        <f ca="1">100-SUM(O121:O125)</f>
        <v>2</v>
      </c>
    </row>
    <row r="127" spans="1:15">
      <c r="C127">
        <v>18</v>
      </c>
    </row>
    <row r="128" spans="1:15">
      <c r="C128">
        <v>19</v>
      </c>
    </row>
    <row r="129" spans="1:15">
      <c r="C129">
        <v>20</v>
      </c>
    </row>
    <row r="130" spans="1:15">
      <c r="C130" t="s">
        <v>76</v>
      </c>
      <c r="E130" t="s">
        <v>93</v>
      </c>
    </row>
    <row r="131" spans="1:15">
      <c r="A131" t="s">
        <v>78</v>
      </c>
      <c r="B131" t="s">
        <v>37</v>
      </c>
    </row>
    <row r="132" spans="1:15">
      <c r="A132" t="s">
        <v>79</v>
      </c>
      <c r="B132" t="s">
        <v>54</v>
      </c>
    </row>
    <row r="133" spans="1:15">
      <c r="A133" t="s">
        <v>80</v>
      </c>
      <c r="B133">
        <v>0</v>
      </c>
      <c r="D133" t="s">
        <v>81</v>
      </c>
      <c r="E133">
        <v>0</v>
      </c>
    </row>
    <row r="134" spans="1:15">
      <c r="A134" t="s">
        <v>82</v>
      </c>
      <c r="B134">
        <v>0</v>
      </c>
      <c r="D134" t="s">
        <v>83</v>
      </c>
      <c r="E134">
        <v>1</v>
      </c>
    </row>
    <row r="135" spans="1:15">
      <c r="A135" t="s">
        <v>84</v>
      </c>
      <c r="B135">
        <v>0</v>
      </c>
      <c r="D135" t="s">
        <v>85</v>
      </c>
      <c r="E135">
        <v>0</v>
      </c>
    </row>
    <row r="136" spans="1:15">
      <c r="A136" t="s">
        <v>5</v>
      </c>
      <c r="B136" t="s">
        <v>5</v>
      </c>
      <c r="D136" t="s">
        <v>5</v>
      </c>
      <c r="E136" t="s">
        <v>86</v>
      </c>
      <c r="F136" s="6" t="str">
        <f>MID(B78,G81,LEN(TRIM(A78))+1 -G81)</f>
        <v>#46-Chris Cook-E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#46-Chris Cook-E</v>
      </c>
    </row>
    <row r="139" spans="1:15"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C140">
        <v>12</v>
      </c>
      <c r="E140" t="s">
        <v>87</v>
      </c>
      <c r="L140">
        <v>0</v>
      </c>
      <c r="M140">
        <v>0</v>
      </c>
      <c r="N140">
        <v>0</v>
      </c>
      <c r="O140">
        <f ca="1">MID(OFFSET(INDIRECT(K9),5,4),3+1,2) - MID(OFFSET(INDIRECT(K9),5,4),1,3-1) + 1</f>
        <v>30</v>
      </c>
    </row>
    <row r="141" spans="1:15">
      <c r="C141">
        <v>13</v>
      </c>
      <c r="E141" t="s">
        <v>88</v>
      </c>
      <c r="L141">
        <v>0</v>
      </c>
      <c r="M141">
        <v>0</v>
      </c>
      <c r="N141">
        <v>0</v>
      </c>
      <c r="O141">
        <f ca="1">MID(OFFSET(INDIRECT(K9),6,4),3+1,2) - MID(OFFSET(INDIRECT(K9),6,4),1,3-1) + 1</f>
        <v>20</v>
      </c>
    </row>
    <row r="142" spans="1:15">
      <c r="C142">
        <v>14</v>
      </c>
      <c r="E142" t="s">
        <v>89</v>
      </c>
      <c r="L142">
        <v>0</v>
      </c>
      <c r="M142">
        <v>0</v>
      </c>
      <c r="N142">
        <v>0</v>
      </c>
      <c r="O142">
        <f ca="1">MID(OFFSET(INDIRECT(K9),7,4),3+1,2) - MID(OFFSET(INDIRECT(K9),7,4),1,3-1) + 1</f>
        <v>20</v>
      </c>
    </row>
    <row r="143" spans="1:15">
      <c r="C143">
        <v>15</v>
      </c>
      <c r="E143" t="s">
        <v>90</v>
      </c>
      <c r="L143">
        <v>0</v>
      </c>
      <c r="M143">
        <v>0</v>
      </c>
      <c r="N143">
        <v>0</v>
      </c>
      <c r="O143">
        <f ca="1">MID(OFFSET(INDIRECT(K9),8,4),3+1,2) - MID(OFFSET(INDIRECT(K9),8,4),1,3-1) + 1</f>
        <v>20</v>
      </c>
    </row>
    <row r="144" spans="1:15">
      <c r="C144">
        <v>16</v>
      </c>
      <c r="E144" t="s">
        <v>41</v>
      </c>
      <c r="L144">
        <v>0</v>
      </c>
      <c r="M144">
        <v>0</v>
      </c>
      <c r="N144">
        <v>0</v>
      </c>
      <c r="O144">
        <f ca="1">MID(OFFSET(INDIRECT(K9),9,4),3+1,2) - MID(OFFSET(INDIRECT(K9),9,4),1,3-1) + 1</f>
        <v>8</v>
      </c>
    </row>
    <row r="145" spans="1:15">
      <c r="C145">
        <v>17</v>
      </c>
      <c r="L145">
        <v>0</v>
      </c>
      <c r="M145">
        <v>0</v>
      </c>
      <c r="N145">
        <v>0</v>
      </c>
      <c r="O145">
        <f ca="1">100-SUM(O140:O144)</f>
        <v>2</v>
      </c>
    </row>
    <row r="146" spans="1:15">
      <c r="C146">
        <v>18</v>
      </c>
    </row>
    <row r="147" spans="1:15">
      <c r="C147">
        <v>19</v>
      </c>
    </row>
    <row r="148" spans="1:15">
      <c r="C148">
        <v>20</v>
      </c>
    </row>
    <row r="149" spans="1:15">
      <c r="C149" t="s">
        <v>76</v>
      </c>
      <c r="E149" t="s">
        <v>93</v>
      </c>
    </row>
    <row r="150" spans="1:15">
      <c r="A150" t="s">
        <v>78</v>
      </c>
      <c r="B150" t="s">
        <v>37</v>
      </c>
    </row>
    <row r="151" spans="1:15">
      <c r="A151" t="s">
        <v>79</v>
      </c>
      <c r="B151" t="s">
        <v>54</v>
      </c>
    </row>
    <row r="152" spans="1:15">
      <c r="A152" t="s">
        <v>80</v>
      </c>
      <c r="B152">
        <v>0</v>
      </c>
      <c r="D152" t="s">
        <v>81</v>
      </c>
      <c r="E152">
        <v>0</v>
      </c>
    </row>
    <row r="153" spans="1:15">
      <c r="A153" t="s">
        <v>82</v>
      </c>
      <c r="B153">
        <v>0</v>
      </c>
      <c r="D153" t="s">
        <v>83</v>
      </c>
      <c r="E153">
        <v>1</v>
      </c>
    </row>
    <row r="154" spans="1:15">
      <c r="A154" t="s">
        <v>84</v>
      </c>
      <c r="B154">
        <v>0</v>
      </c>
      <c r="D154" t="s">
        <v>85</v>
      </c>
      <c r="E154"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54"/>
  <sheetViews>
    <sheetView workbookViewId="0">
      <selection activeCell="L144" sqref="L144"/>
    </sheetView>
  </sheetViews>
  <sheetFormatPr baseColWidth="10" defaultRowHeight="13"/>
  <cols>
    <col min="6" max="6" width="18.5703125" customWidth="1"/>
    <col min="7" max="11" width="0" hidden="1" customWidth="1"/>
    <col min="12" max="12" width="19" customWidth="1"/>
  </cols>
  <sheetData>
    <row r="1" spans="1:28">
      <c r="A1" t="s">
        <v>11</v>
      </c>
      <c r="B1" s="4" t="str">
        <f>TRIM(A1)</f>
        <v>#7-Brian Simo-E #92-Brian Keselowski-E #51-Erik Darnell-E #35-Steve Park-E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5</v>
      </c>
      <c r="B2" t="s">
        <v>5</v>
      </c>
      <c r="D2" t="s">
        <v>5</v>
      </c>
      <c r="E2" t="s">
        <v>56</v>
      </c>
      <c r="F2" s="6" t="str">
        <f>MID($B$1,1,G3-G2-1)</f>
        <v>#7-Brian Simo-E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#7-Brian Simo-E</v>
      </c>
      <c r="M2" t="str">
        <f ca="1">OFFSET(INDIRECT(K2),1,0)</f>
        <v>-</v>
      </c>
      <c r="N2" t="str">
        <f ca="1">OFFSET(INDIRECT(K2),1,1)</f>
        <v>-</v>
      </c>
      <c r="O2" t="str">
        <f ca="1">OFFSET(INDIRECT(K2),1,3)</f>
        <v>-</v>
      </c>
      <c r="P2" t="str">
        <f ca="1">OFFSET(INDIRECT(K2),1,4)</f>
        <v>D</v>
      </c>
      <c r="Q2" t="str">
        <f ca="1">OFFSET(INDIRECT(K2),15,1)</f>
        <v>E</v>
      </c>
      <c r="R2" t="str">
        <f ca="1">OFFSET(INDIRECT(K2),16,1)</f>
        <v>A</v>
      </c>
      <c r="S2">
        <f ca="1">OFFSET(INDIRECT(K2),17,1)</f>
        <v>0</v>
      </c>
      <c r="T2">
        <f ca="1">OFFSET(INDIRECT(K2),18,1)</f>
        <v>0</v>
      </c>
      <c r="U2">
        <f ca="1">OFFSET(INDIRECT(K2),19,1)</f>
        <v>0</v>
      </c>
      <c r="V2">
        <f ca="1">OFFSET(INDIRECT(K2),17,4)</f>
        <v>0</v>
      </c>
      <c r="W2">
        <f ca="1">OFFSET(INDIRECT(K2),18,4)</f>
        <v>1</v>
      </c>
      <c r="X2">
        <f ca="1">OFFSET(INDIRECT(K2),19,4)</f>
        <v>0</v>
      </c>
      <c r="Y2" t="str">
        <f>CONCATENATE(L13," ",L14," ",L15," ",L16," ",L17," ",L18)</f>
        <v>0 0 0 0 0 0</v>
      </c>
      <c r="Z2" t="str">
        <f>CONCATENATE(M13," ",M14," ",M15," ",M16," ",M17," ",M18)</f>
        <v>0 0 0 0 0 0</v>
      </c>
      <c r="AA2" t="str">
        <f t="shared" ref="AA2:AB2" si="0">CONCATENATE(N13," ",N14," ",N15," ",N16," ",N17," ",N18)</f>
        <v>0 0 0 0 0 0</v>
      </c>
      <c r="AB2" t="str">
        <f t="shared" ca="1" si="0"/>
        <v>35 20 20 20 2 3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17</v>
      </c>
      <c r="J3">
        <v>1</v>
      </c>
      <c r="K3" t="str">
        <f>CONCATENATE(T($I$2),"$",$J$2+J3*19)</f>
        <v>$A$20</v>
      </c>
      <c r="L3" s="6" t="str">
        <f ca="1">OFFSET(INDIRECT(K3),1,5)</f>
        <v>#92-Brian Keselowski-E</v>
      </c>
      <c r="M3" t="str">
        <f t="shared" ref="M3:M9" ca="1" si="1">OFFSET(INDIRECT(K3),1,0)</f>
        <v>-</v>
      </c>
      <c r="N3" t="str">
        <f t="shared" ref="N3:N9" ca="1" si="2">OFFSET(INDIRECT(K3),1,1)</f>
        <v>-</v>
      </c>
      <c r="O3" t="str">
        <f t="shared" ref="O3:O9" ca="1" si="3">OFFSET(INDIRECT(K3),1,3)</f>
        <v>E</v>
      </c>
      <c r="P3" t="str">
        <f t="shared" ref="P3:P9" ca="1" si="4">OFFSET(INDIRECT(K3),1,4)</f>
        <v>-</v>
      </c>
      <c r="Q3" t="str">
        <f t="shared" ref="Q3:Q9" ca="1" si="5">OFFSET(INDIRECT(K3),15,1)</f>
        <v>A</v>
      </c>
      <c r="R3" t="str">
        <f t="shared" ref="R3:R9" ca="1" si="6">OFFSET(INDIRECT(K3),16,1)</f>
        <v>E</v>
      </c>
      <c r="S3">
        <f t="shared" ref="S3:S9" ca="1" si="7">OFFSET(INDIRECT(K3),17,1)</f>
        <v>0</v>
      </c>
      <c r="T3">
        <f t="shared" ref="T3:T9" ca="1" si="8">OFFSET(INDIRECT(K3),18,1)</f>
        <v>0</v>
      </c>
      <c r="U3">
        <f t="shared" ref="U3:U9" ca="1" si="9">OFFSET(INDIRECT(K3),19,1)</f>
        <v>0</v>
      </c>
      <c r="V3">
        <f t="shared" ref="V3:V9" ca="1" si="10">OFFSET(INDIRECT(K3),17,4)</f>
        <v>0</v>
      </c>
      <c r="W3">
        <f t="shared" ref="W3:W9" ca="1" si="11">OFFSET(INDIRECT(K3),18,4)</f>
        <v>1</v>
      </c>
      <c r="X3">
        <f t="shared" ref="X3:X9" ca="1" si="12">OFFSET(INDIRECT(K3),19,4)</f>
        <v>1</v>
      </c>
      <c r="Y3" t="str">
        <f>CONCATENATE(L25," ",L26," ",L27," ",L28," ",L29," ",L30)</f>
        <v>0 0 0 0 0 0</v>
      </c>
      <c r="Z3" t="str">
        <f>CONCATENATE(M25," ",M26," ",M27," ",M28," ",M29," ",M30)</f>
        <v>0 0 0 0 0 0</v>
      </c>
      <c r="AA3" t="str">
        <f t="shared" ref="AA3:AB3" ca="1" si="13">CONCATENATE(N25," ",N26," ",N27," ",N28," ",N29," ",N30)</f>
        <v>40 20 20 15 0 5</v>
      </c>
      <c r="AB3" t="str">
        <f t="shared" si="13"/>
        <v>0 0 0 0 0 0</v>
      </c>
    </row>
    <row r="4" spans="1:28">
      <c r="C4">
        <v>10</v>
      </c>
      <c r="G4">
        <f>FIND("#",$B$1,G3+1)</f>
        <v>40</v>
      </c>
      <c r="J4">
        <v>2</v>
      </c>
      <c r="K4" t="str">
        <f>CONCATENATE(T($I$2),"$",$J$2+J4*19)</f>
        <v>$A$39</v>
      </c>
      <c r="L4" s="6" t="str">
        <f ca="1">OFFSET(INDIRECT(K4),1,5)</f>
        <v>#51-Erik Darnell-E</v>
      </c>
      <c r="M4" t="str">
        <f t="shared" ca="1" si="1"/>
        <v>E</v>
      </c>
      <c r="N4" t="str">
        <f t="shared" ca="1" si="2"/>
        <v>-</v>
      </c>
      <c r="O4" t="str">
        <f t="shared" ca="1" si="3"/>
        <v>-</v>
      </c>
      <c r="P4" t="str">
        <f t="shared" ca="1" si="4"/>
        <v>-</v>
      </c>
      <c r="Q4" t="str">
        <f t="shared" ca="1" si="5"/>
        <v>E</v>
      </c>
      <c r="R4" t="str">
        <f t="shared" ca="1" si="6"/>
        <v>E</v>
      </c>
      <c r="S4">
        <f t="shared" ca="1" si="7"/>
        <v>0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2</v>
      </c>
      <c r="X4">
        <f t="shared" ca="1" si="12"/>
        <v>2</v>
      </c>
      <c r="Y4" t="str">
        <f ca="1">CONCATENATE(L44," ",L45," ",L46," ",L47," ",L48," ",L49)</f>
        <v>40 20 20 15 0 5</v>
      </c>
      <c r="Z4" t="str">
        <f t="shared" ref="Z4:AB4" si="14">CONCATENATE(M44," ",M45," ",M46," ",M47," ",M48," ",M49)</f>
        <v>0 0 0 0 0 0</v>
      </c>
      <c r="AA4" t="str">
        <f t="shared" si="14"/>
        <v>0 0 0 0 0 0</v>
      </c>
      <c r="AB4" t="str">
        <f t="shared" si="14"/>
        <v>0 0 0 0 0 0</v>
      </c>
    </row>
    <row r="5" spans="1:28">
      <c r="C5">
        <v>11</v>
      </c>
      <c r="G5">
        <f>FIND("#",$B$1,G4+1)</f>
        <v>59</v>
      </c>
      <c r="J5">
        <v>3</v>
      </c>
      <c r="K5" t="str">
        <f>CONCATENATE(T($I$2),"$",$J$2+J5*19)</f>
        <v>$A$58</v>
      </c>
      <c r="L5" s="6" t="str">
        <f ca="1">OFFSET(INDIRECT(K5),1,5)</f>
        <v>#35-Steve Park-E</v>
      </c>
      <c r="M5" t="str">
        <f t="shared" ca="1" si="1"/>
        <v>-</v>
      </c>
      <c r="N5" t="str">
        <f t="shared" ca="1" si="2"/>
        <v>-</v>
      </c>
      <c r="O5" t="str">
        <f t="shared" ca="1" si="3"/>
        <v>E</v>
      </c>
      <c r="P5" t="str">
        <f t="shared" ca="1" si="4"/>
        <v>-</v>
      </c>
      <c r="Q5" t="str">
        <f t="shared" ca="1" si="5"/>
        <v>D</v>
      </c>
      <c r="R5" t="str">
        <f t="shared" ca="1" si="6"/>
        <v>E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1</v>
      </c>
      <c r="X5">
        <f t="shared" ca="1" si="12"/>
        <v>1</v>
      </c>
      <c r="Y5" t="str">
        <f>CONCATENATE(L63," ",L64," ",L65," ",L66," ",L67," ",L68," ",L69)</f>
        <v xml:space="preserve">0 0 0 0 0 0 </v>
      </c>
      <c r="Z5" t="str">
        <f t="shared" ref="Z5:AB5" si="15">CONCATENATE(M63," ",M64," ",M65," ",M66," ",M67," ",M68," ",M69)</f>
        <v xml:space="preserve">0 0 0 0 0 0 </v>
      </c>
      <c r="AA5" t="str">
        <f t="shared" ca="1" si="15"/>
        <v xml:space="preserve">40 20 20 15 0 5 </v>
      </c>
      <c r="AB5" t="str">
        <f t="shared" si="15"/>
        <v xml:space="preserve">0 0 0 0 0 0 </v>
      </c>
    </row>
    <row r="6" spans="1:28">
      <c r="C6">
        <v>12</v>
      </c>
      <c r="E6" t="s">
        <v>63</v>
      </c>
      <c r="I6" t="s">
        <v>35</v>
      </c>
      <c r="J6">
        <v>78</v>
      </c>
      <c r="K6" t="str">
        <f>CONCATENATE(T(I6),"$",$J$6+0*19)</f>
        <v>$A$78</v>
      </c>
      <c r="L6" s="6" t="str">
        <f ca="1">OFFSET(INDIRECT(K6),1,5)</f>
        <v xml:space="preserve">#21-Trevor Bayne-E </v>
      </c>
      <c r="M6" t="str">
        <f t="shared" ca="1" si="1"/>
        <v>C</v>
      </c>
      <c r="N6" t="str">
        <f t="shared" ca="1" si="2"/>
        <v>D</v>
      </c>
      <c r="O6" t="str">
        <f t="shared" ca="1" si="3"/>
        <v>D</v>
      </c>
      <c r="P6" t="str">
        <f t="shared" ca="1" si="4"/>
        <v>-</v>
      </c>
      <c r="Q6" t="str">
        <f t="shared" ca="1" si="5"/>
        <v>C</v>
      </c>
      <c r="R6" t="str">
        <f t="shared" ca="1" si="6"/>
        <v>C</v>
      </c>
      <c r="S6">
        <f t="shared" ca="1" si="7"/>
        <v>0</v>
      </c>
      <c r="T6">
        <f t="shared" ca="1" si="8"/>
        <v>1</v>
      </c>
      <c r="U6">
        <f t="shared" ca="1" si="9"/>
        <v>1</v>
      </c>
      <c r="V6">
        <f t="shared" ca="1" si="10"/>
        <v>1</v>
      </c>
      <c r="W6">
        <f t="shared" ca="1" si="11"/>
        <v>17</v>
      </c>
      <c r="X6">
        <f t="shared" ca="1" si="12"/>
        <v>3</v>
      </c>
      <c r="Y6" t="str">
        <f ca="1">CONCATENATE(L83," ",L84," ",L85," ",L86," ",L87," ",L88)</f>
        <v>30 20 20 20 7 3</v>
      </c>
      <c r="Z6" t="str">
        <f t="shared" ref="Z6:AB6" ca="1" si="16">CONCATENATE(M83," ",M84," ",M85," ",M86," ",M87," ",M88)</f>
        <v>35 20 20 20 0 5</v>
      </c>
      <c r="AA6" t="str">
        <f t="shared" ca="1" si="16"/>
        <v>35 20 20 20 2 3</v>
      </c>
      <c r="AB6" t="str">
        <f t="shared" si="16"/>
        <v>0 0 0 0 0 0</v>
      </c>
    </row>
    <row r="7" spans="1:28">
      <c r="C7">
        <v>13</v>
      </c>
      <c r="E7" t="s">
        <v>65</v>
      </c>
      <c r="J7">
        <v>1</v>
      </c>
      <c r="K7" t="str">
        <f>CONCATENATE(T($I$6),"$",$J$6+J7*19)</f>
        <v>$A$97</v>
      </c>
      <c r="L7" s="6" t="str">
        <f t="shared" ref="L7:L9" ca="1" si="17">OFFSET(INDIRECT(K7),1,5)</f>
        <v xml:space="preserve">#51-Landon Cassill-E </v>
      </c>
      <c r="M7" t="str">
        <f t="shared" ca="1" si="1"/>
        <v>D</v>
      </c>
      <c r="N7" t="str">
        <f t="shared" ca="1" si="2"/>
        <v>E</v>
      </c>
      <c r="O7" t="str">
        <f t="shared" ca="1" si="3"/>
        <v>E</v>
      </c>
      <c r="P7" t="str">
        <f t="shared" ca="1" si="4"/>
        <v>-</v>
      </c>
      <c r="Q7" t="str">
        <f t="shared" ca="1" si="5"/>
        <v>D</v>
      </c>
      <c r="R7" t="str">
        <f t="shared" ca="1" si="6"/>
        <v>C</v>
      </c>
      <c r="S7">
        <f t="shared" ca="1" si="7"/>
        <v>0</v>
      </c>
      <c r="T7">
        <f t="shared" ca="1" si="8"/>
        <v>0</v>
      </c>
      <c r="U7">
        <f t="shared" ca="1" si="9"/>
        <v>0</v>
      </c>
      <c r="V7">
        <f t="shared" ca="1" si="10"/>
        <v>0</v>
      </c>
      <c r="W7">
        <f t="shared" ca="1" si="11"/>
        <v>32</v>
      </c>
      <c r="X7">
        <f t="shared" ca="1" si="12"/>
        <v>6</v>
      </c>
      <c r="Y7" t="str">
        <f ca="1">CONCATENATE(L102," ",L103," ",L104," ",L105," ",L106," ",L107)</f>
        <v>35 20 20 20 0 5</v>
      </c>
      <c r="Z7" t="str">
        <f t="shared" ref="Z7:AB7" ca="1" si="18">CONCATENATE(M102," ",M103," ",M104," ",M105," ",M106," ",M107)</f>
        <v>40 20 20 15 0 5</v>
      </c>
      <c r="AA7" t="str">
        <f t="shared" ca="1" si="18"/>
        <v>40 20 20 17 0 3</v>
      </c>
      <c r="AB7" t="str">
        <f t="shared" si="18"/>
        <v>0 0 0 0 0 0</v>
      </c>
    </row>
    <row r="8" spans="1:28">
      <c r="C8">
        <v>14</v>
      </c>
      <c r="E8" t="s">
        <v>68</v>
      </c>
      <c r="J8">
        <v>2</v>
      </c>
      <c r="K8" t="str">
        <f>CONCATENATE(T($I$6),"$",$J$6+J8*19)</f>
        <v>$A$116</v>
      </c>
      <c r="L8" s="6" t="str">
        <f t="shared" ca="1" si="17"/>
        <v xml:space="preserve">#38-Travis Kvapil-E </v>
      </c>
      <c r="M8" t="str">
        <f t="shared" ca="1" si="1"/>
        <v>D</v>
      </c>
      <c r="N8" t="str">
        <f t="shared" ca="1" si="2"/>
        <v>D</v>
      </c>
      <c r="O8" t="str">
        <f t="shared" ca="1" si="3"/>
        <v>E</v>
      </c>
      <c r="P8" t="str">
        <f t="shared" ca="1" si="4"/>
        <v>-</v>
      </c>
      <c r="Q8" t="str">
        <f t="shared" ca="1" si="5"/>
        <v>D</v>
      </c>
      <c r="R8" t="str">
        <f t="shared" ca="1" si="6"/>
        <v>D</v>
      </c>
      <c r="S8">
        <f t="shared" ca="1" si="7"/>
        <v>0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29</v>
      </c>
      <c r="X8">
        <f t="shared" ca="1" si="12"/>
        <v>8</v>
      </c>
      <c r="Y8" t="str">
        <f ca="1">CONCATENATE(L140," ",L141," ",L142," ",L143," ",L144," ",L145)</f>
        <v>40 20 20 15 0 5</v>
      </c>
      <c r="Z8" t="str">
        <f t="shared" ref="Z8:AB8" ca="1" si="19">CONCATENATE(M140," ",M141," ",M142," ",M143," ",M144," ",M145)</f>
        <v>35 20 20 20 0 5</v>
      </c>
      <c r="AA8" t="str">
        <f t="shared" si="19"/>
        <v>0 0 0 0 0 0</v>
      </c>
      <c r="AB8" t="str">
        <f t="shared" si="19"/>
        <v>0 0 0 0 0 0</v>
      </c>
    </row>
    <row r="9" spans="1:28">
      <c r="C9">
        <v>15</v>
      </c>
      <c r="E9" t="s">
        <v>71</v>
      </c>
      <c r="J9">
        <v>3</v>
      </c>
      <c r="K9" t="str">
        <f>CONCATENATE(T($I$6),"$",$J$6+J9*19)</f>
        <v>$A$135</v>
      </c>
      <c r="L9" s="6" t="str">
        <f t="shared" ca="1" si="17"/>
        <v>#32-Mike Bliss-E</v>
      </c>
      <c r="M9" t="str">
        <f t="shared" ca="1" si="1"/>
        <v>E</v>
      </c>
      <c r="N9" t="str">
        <f t="shared" ca="1" si="2"/>
        <v>D</v>
      </c>
      <c r="O9" t="str">
        <f t="shared" ca="1" si="3"/>
        <v>-</v>
      </c>
      <c r="P9" t="str">
        <f t="shared" ca="1" si="4"/>
        <v>-</v>
      </c>
      <c r="Q9" t="str">
        <f t="shared" ca="1" si="5"/>
        <v>E</v>
      </c>
      <c r="R9" t="str">
        <f t="shared" ca="1" si="6"/>
        <v>B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18</v>
      </c>
      <c r="X9">
        <f t="shared" ca="1" si="12"/>
        <v>2</v>
      </c>
      <c r="Y9" t="str">
        <f ca="1">CONCATENATE(L140," ",L141," ",L142," ",L143," ",L144," ",L145)</f>
        <v>40 20 20 15 0 5</v>
      </c>
      <c r="Z9" t="str">
        <f t="shared" ref="Z9:AB9" ca="1" si="20">CONCATENATE(M140," ",M141," ",M142," ",M143," ",M144," ",M145)</f>
        <v>35 20 20 20 0 5</v>
      </c>
      <c r="AA9" t="str">
        <f t="shared" si="20"/>
        <v>0 0 0 0 0 0</v>
      </c>
      <c r="AB9" t="str">
        <f t="shared" si="20"/>
        <v>0 0 0 0 0 0</v>
      </c>
    </row>
    <row r="10" spans="1:28">
      <c r="C10">
        <v>16</v>
      </c>
      <c r="E10" t="s">
        <v>73</v>
      </c>
    </row>
    <row r="11" spans="1:28">
      <c r="C11">
        <v>17</v>
      </c>
      <c r="L11" s="3" t="str">
        <f ca="1">L2</f>
        <v>#7-Brian Simo-E</v>
      </c>
    </row>
    <row r="12" spans="1:28">
      <c r="C12">
        <v>18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L13">
        <v>0</v>
      </c>
      <c r="M13">
        <v>0</v>
      </c>
      <c r="N13">
        <v>0</v>
      </c>
      <c r="O13">
        <f ca="1">MID(OFFSET(INDIRECT(K2),5,4),3+1,2) - MID(OFFSET(INDIRECT(K2),5,4),1,3-1) + 1</f>
        <v>35</v>
      </c>
    </row>
    <row r="14" spans="1:28">
      <c r="C14">
        <v>20</v>
      </c>
      <c r="L14">
        <v>0</v>
      </c>
      <c r="M14">
        <v>0</v>
      </c>
      <c r="N14">
        <v>0</v>
      </c>
      <c r="O14">
        <f ca="1">MID(OFFSET(INDIRECT(K2),6,4),3+1,2) - MID(OFFSET(INDIRECT(K2),6,4),1,3-1) + 1</f>
        <v>20</v>
      </c>
    </row>
    <row r="15" spans="1:28">
      <c r="C15" t="s">
        <v>76</v>
      </c>
      <c r="E15" t="s">
        <v>77</v>
      </c>
      <c r="L15">
        <v>0</v>
      </c>
      <c r="M15">
        <v>0</v>
      </c>
      <c r="N15">
        <v>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37</v>
      </c>
      <c r="L16">
        <v>0</v>
      </c>
      <c r="M16">
        <v>0</v>
      </c>
      <c r="N16">
        <v>0</v>
      </c>
      <c r="O16">
        <f ca="1">MID(OFFSET(INDIRECT(K2),8,4),3+1,2) - MID(OFFSET(INDIRECT(K2),8,4),1,3-1) + 1</f>
        <v>20</v>
      </c>
    </row>
    <row r="17" spans="1:15">
      <c r="A17" t="s">
        <v>79</v>
      </c>
      <c r="B17" t="s">
        <v>54</v>
      </c>
      <c r="L17">
        <v>0</v>
      </c>
      <c r="M17">
        <v>0</v>
      </c>
      <c r="N17">
        <v>0</v>
      </c>
      <c r="O17">
        <f ca="1">MID(OFFSET(INDIRECT(K2),9,4),3+1,2) - MID(OFFSET(INDIRECT(K2),9,4),1,3-1) + 1</f>
        <v>2</v>
      </c>
    </row>
    <row r="18" spans="1:15">
      <c r="A18" t="s">
        <v>80</v>
      </c>
      <c r="B18">
        <v>0</v>
      </c>
      <c r="D18" t="s">
        <v>81</v>
      </c>
      <c r="E18">
        <v>0</v>
      </c>
      <c r="L18">
        <v>0</v>
      </c>
      <c r="M18">
        <v>0</v>
      </c>
      <c r="N18">
        <v>0</v>
      </c>
      <c r="O18">
        <f ca="1">100-SUM(O13:O17)</f>
        <v>3</v>
      </c>
    </row>
    <row r="19" spans="1:15">
      <c r="A19" t="s">
        <v>82</v>
      </c>
      <c r="B19">
        <v>0</v>
      </c>
      <c r="D19" t="s">
        <v>83</v>
      </c>
      <c r="E19">
        <v>1</v>
      </c>
      <c r="H19" t="e">
        <f ca="1">CELL("contents",#REF!)</f>
        <v>#REF!</v>
      </c>
    </row>
    <row r="20" spans="1:15">
      <c r="A20" t="s">
        <v>84</v>
      </c>
      <c r="B20">
        <v>0</v>
      </c>
      <c r="D20" t="s">
        <v>85</v>
      </c>
      <c r="E20">
        <v>0</v>
      </c>
    </row>
    <row r="21" spans="1:15">
      <c r="A21" t="s">
        <v>5</v>
      </c>
      <c r="B21" t="s">
        <v>5</v>
      </c>
      <c r="D21" t="s">
        <v>37</v>
      </c>
      <c r="E21" t="s">
        <v>5</v>
      </c>
      <c r="F21" s="6" t="str">
        <f>MID($B$1,G3,G$4-G$3-1)</f>
        <v>#92-Brian Keselowski-E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#92-Brian Keselowski-E</v>
      </c>
    </row>
    <row r="24" spans="1:15"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C25">
        <v>12</v>
      </c>
      <c r="L25">
        <v>0</v>
      </c>
      <c r="M25">
        <v>0</v>
      </c>
      <c r="N25">
        <f ca="1">MID(OFFSET(INDIRECT(K3),9,3),3+1,2) - MID(OFFSET(INDIRECT(K3),9,3),1,3-1) + 1</f>
        <v>40</v>
      </c>
      <c r="O25">
        <v>0</v>
      </c>
    </row>
    <row r="26" spans="1:15">
      <c r="C26">
        <v>13</v>
      </c>
      <c r="L26">
        <v>0</v>
      </c>
      <c r="M26">
        <v>0</v>
      </c>
      <c r="N26">
        <f ca="1">MID(OFFSET(INDIRECT(K3),10,3),3+1,2) - MID(OFFSET(INDIRECT(K3),10,3),1,3-1) + 1</f>
        <v>20</v>
      </c>
      <c r="O26">
        <v>0</v>
      </c>
    </row>
    <row r="27" spans="1:15">
      <c r="C27">
        <v>14</v>
      </c>
      <c r="L27">
        <v>0</v>
      </c>
      <c r="M27">
        <v>0</v>
      </c>
      <c r="N27">
        <f ca="1">MID(OFFSET(INDIRECT(K3),11,3),3+1,2) - MID(OFFSET(INDIRECT(K3),11,3),1,3-1) + 1</f>
        <v>20</v>
      </c>
      <c r="O27">
        <v>0</v>
      </c>
    </row>
    <row r="28" spans="1:15">
      <c r="C28">
        <v>15</v>
      </c>
      <c r="L28">
        <v>0</v>
      </c>
      <c r="M28">
        <v>0</v>
      </c>
      <c r="N28">
        <f ca="1">MID(OFFSET(INDIRECT(K3),12,3),3+1,2) - MID(OFFSET(INDIRECT(K3),12,3),1,3-1) + 1</f>
        <v>15</v>
      </c>
      <c r="O28">
        <v>0</v>
      </c>
    </row>
    <row r="29" spans="1:15">
      <c r="C29">
        <v>16</v>
      </c>
      <c r="D29" t="s">
        <v>38</v>
      </c>
      <c r="L29">
        <v>0</v>
      </c>
      <c r="M29">
        <v>0</v>
      </c>
      <c r="N29">
        <v>0</v>
      </c>
      <c r="O29">
        <v>0</v>
      </c>
    </row>
    <row r="30" spans="1:15">
      <c r="C30">
        <v>17</v>
      </c>
      <c r="D30" t="s">
        <v>72</v>
      </c>
      <c r="L30">
        <v>0</v>
      </c>
      <c r="M30">
        <v>0</v>
      </c>
      <c r="N30">
        <f ca="1">100-SUM(N25:N29)</f>
        <v>5</v>
      </c>
      <c r="O30">
        <v>0</v>
      </c>
    </row>
    <row r="31" spans="1:15">
      <c r="C31">
        <v>18</v>
      </c>
      <c r="D31" t="s">
        <v>74</v>
      </c>
    </row>
    <row r="32" spans="1:15">
      <c r="C32">
        <v>19</v>
      </c>
      <c r="D32" t="s">
        <v>3</v>
      </c>
    </row>
    <row r="33" spans="1:15">
      <c r="C33">
        <v>20</v>
      </c>
    </row>
    <row r="34" spans="1:15">
      <c r="C34" t="s">
        <v>76</v>
      </c>
      <c r="D34" t="s">
        <v>2</v>
      </c>
    </row>
    <row r="35" spans="1:15">
      <c r="A35" t="s">
        <v>78</v>
      </c>
      <c r="B35" t="s">
        <v>54</v>
      </c>
    </row>
    <row r="36" spans="1:15">
      <c r="A36" t="s">
        <v>79</v>
      </c>
      <c r="B36" t="s">
        <v>37</v>
      </c>
    </row>
    <row r="37" spans="1:15">
      <c r="A37" t="s">
        <v>80</v>
      </c>
      <c r="B37">
        <v>0</v>
      </c>
      <c r="D37" t="s">
        <v>81</v>
      </c>
      <c r="E37">
        <v>0</v>
      </c>
    </row>
    <row r="38" spans="1:15">
      <c r="A38" t="s">
        <v>82</v>
      </c>
      <c r="B38">
        <v>0</v>
      </c>
      <c r="D38" t="s">
        <v>83</v>
      </c>
      <c r="E38">
        <v>1</v>
      </c>
    </row>
    <row r="39" spans="1:15">
      <c r="A39" t="s">
        <v>84</v>
      </c>
      <c r="B39">
        <v>0</v>
      </c>
      <c r="D39" t="s">
        <v>85</v>
      </c>
      <c r="E39">
        <v>1</v>
      </c>
    </row>
    <row r="40" spans="1:15">
      <c r="A40" t="s">
        <v>37</v>
      </c>
      <c r="B40" t="s">
        <v>5</v>
      </c>
      <c r="D40" t="s">
        <v>5</v>
      </c>
      <c r="E40" t="s">
        <v>5</v>
      </c>
      <c r="F40" s="6" t="str">
        <f>MID($B$1,G$4,G$5-G$4-1)</f>
        <v>#51-Erik Darnell-E</v>
      </c>
    </row>
    <row r="41" spans="1:15">
      <c r="A41" t="s">
        <v>57</v>
      </c>
      <c r="B41" t="s">
        <v>58</v>
      </c>
      <c r="D41" t="s">
        <v>59</v>
      </c>
      <c r="E41" t="s">
        <v>60</v>
      </c>
    </row>
    <row r="42" spans="1:15">
      <c r="C42">
        <v>10</v>
      </c>
      <c r="L42" s="3" t="str">
        <f ca="1">L4</f>
        <v>#51-Erik Darnell-E</v>
      </c>
    </row>
    <row r="43" spans="1:15">
      <c r="C43">
        <v>11</v>
      </c>
      <c r="L43" t="s">
        <v>15</v>
      </c>
      <c r="M43" t="s">
        <v>16</v>
      </c>
      <c r="N43" t="s">
        <v>17</v>
      </c>
      <c r="O43" t="s">
        <v>18</v>
      </c>
    </row>
    <row r="44" spans="1:15">
      <c r="C44">
        <v>12</v>
      </c>
      <c r="L44">
        <f ca="1">MID(OFFSET(INDIRECT(K4),7,0),3+1,2) - MID(OFFSET(INDIRECT(K4),7,0),1,3-1) + 1</f>
        <v>40</v>
      </c>
      <c r="M44">
        <v>0</v>
      </c>
      <c r="N44">
        <v>0</v>
      </c>
      <c r="O44">
        <v>0</v>
      </c>
    </row>
    <row r="45" spans="1:15">
      <c r="C45">
        <v>13</v>
      </c>
      <c r="L45">
        <f ca="1">MID(OFFSET(INDIRECT(K4),8,0),3+1,2) - MID(OFFSET(INDIRECT(K4),8,0),1,3-1) + 1</f>
        <v>20</v>
      </c>
      <c r="M45">
        <v>0</v>
      </c>
      <c r="N45">
        <v>0</v>
      </c>
      <c r="O45">
        <v>0</v>
      </c>
    </row>
    <row r="46" spans="1:15">
      <c r="A46" t="s">
        <v>38</v>
      </c>
      <c r="C46">
        <v>14</v>
      </c>
      <c r="L46">
        <f ca="1">MID(OFFSET(INDIRECT(K4),9,0),3+1,2) - MID(OFFSET(INDIRECT(K4),9,0),1,3-1) + 1</f>
        <v>20</v>
      </c>
      <c r="M46">
        <v>0</v>
      </c>
      <c r="N46">
        <v>0</v>
      </c>
      <c r="O46">
        <v>0</v>
      </c>
    </row>
    <row r="47" spans="1:15">
      <c r="A47" t="s">
        <v>72</v>
      </c>
      <c r="C47">
        <v>15</v>
      </c>
      <c r="L47">
        <f ca="1">MID(OFFSET(INDIRECT(K4),10,0),3+1,2) - MID(OFFSET(INDIRECT(K4),10,0),1,3-1) + 1</f>
        <v>15</v>
      </c>
      <c r="M47">
        <v>0</v>
      </c>
      <c r="N47">
        <v>0</v>
      </c>
      <c r="O47">
        <v>0</v>
      </c>
    </row>
    <row r="48" spans="1:15">
      <c r="A48" t="s">
        <v>74</v>
      </c>
      <c r="C48">
        <v>16</v>
      </c>
      <c r="L48">
        <v>0</v>
      </c>
      <c r="M48">
        <v>0</v>
      </c>
      <c r="N48">
        <v>0</v>
      </c>
      <c r="O48">
        <v>0</v>
      </c>
    </row>
    <row r="49" spans="1:15">
      <c r="A49" t="s">
        <v>3</v>
      </c>
      <c r="C49">
        <v>17</v>
      </c>
      <c r="L49">
        <f ca="1">100 - SUM(L44:L48)</f>
        <v>5</v>
      </c>
      <c r="M49">
        <v>0</v>
      </c>
      <c r="N49">
        <v>0</v>
      </c>
      <c r="O49">
        <v>0</v>
      </c>
    </row>
    <row r="50" spans="1:15">
      <c r="C50">
        <v>18</v>
      </c>
    </row>
    <row r="51" spans="1:15">
      <c r="C51">
        <v>19</v>
      </c>
    </row>
    <row r="52" spans="1:15">
      <c r="C52">
        <v>20</v>
      </c>
    </row>
    <row r="53" spans="1:15">
      <c r="A53" t="s">
        <v>2</v>
      </c>
      <c r="C53" t="s">
        <v>76</v>
      </c>
    </row>
    <row r="54" spans="1:15">
      <c r="A54" t="s">
        <v>78</v>
      </c>
      <c r="B54" t="s">
        <v>37</v>
      </c>
    </row>
    <row r="55" spans="1:15">
      <c r="A55" t="s">
        <v>79</v>
      </c>
      <c r="B55" t="s">
        <v>37</v>
      </c>
    </row>
    <row r="56" spans="1:15">
      <c r="A56" t="s">
        <v>80</v>
      </c>
      <c r="B56">
        <v>0</v>
      </c>
      <c r="D56" t="s">
        <v>81</v>
      </c>
      <c r="E56">
        <v>0</v>
      </c>
    </row>
    <row r="57" spans="1:15">
      <c r="A57" t="s">
        <v>82</v>
      </c>
      <c r="B57">
        <v>0</v>
      </c>
      <c r="D57" t="s">
        <v>83</v>
      </c>
      <c r="E57">
        <v>2</v>
      </c>
    </row>
    <row r="58" spans="1:15">
      <c r="A58" t="s">
        <v>84</v>
      </c>
      <c r="B58">
        <v>0</v>
      </c>
      <c r="D58" t="s">
        <v>85</v>
      </c>
      <c r="E58">
        <v>2</v>
      </c>
    </row>
    <row r="59" spans="1:15">
      <c r="A59" t="s">
        <v>5</v>
      </c>
      <c r="B59" t="s">
        <v>5</v>
      </c>
      <c r="D59" t="s">
        <v>37</v>
      </c>
      <c r="E59" t="s">
        <v>5</v>
      </c>
      <c r="F59" s="6" t="str">
        <f>MID($B$1,G$5,LEN($B$1)+1-G$5)</f>
        <v>#35-Steve Park-E</v>
      </c>
    </row>
    <row r="60" spans="1:15">
      <c r="A60" t="s">
        <v>57</v>
      </c>
      <c r="B60" t="s">
        <v>58</v>
      </c>
      <c r="D60" t="s">
        <v>59</v>
      </c>
      <c r="E60" t="s">
        <v>60</v>
      </c>
    </row>
    <row r="61" spans="1:15">
      <c r="C61">
        <v>10</v>
      </c>
      <c r="L61" s="3" t="str">
        <f ca="1">L5</f>
        <v>#35-Steve Park-E</v>
      </c>
    </row>
    <row r="62" spans="1:15">
      <c r="C62">
        <v>11</v>
      </c>
      <c r="L62" t="s">
        <v>15</v>
      </c>
      <c r="M62" t="s">
        <v>16</v>
      </c>
      <c r="N62" t="s">
        <v>17</v>
      </c>
      <c r="O62" t="s">
        <v>18</v>
      </c>
    </row>
    <row r="63" spans="1:15">
      <c r="C63">
        <v>12</v>
      </c>
      <c r="L63">
        <v>0</v>
      </c>
      <c r="M63">
        <v>0</v>
      </c>
      <c r="N63">
        <f ca="1">MID(OFFSET(INDIRECT(K5),9,3),3+1,2) - MID(OFFSET(INDIRECT(K5),9,3),1,3-1) + 1</f>
        <v>40</v>
      </c>
      <c r="O63">
        <v>0</v>
      </c>
    </row>
    <row r="64" spans="1:15">
      <c r="C64">
        <v>13</v>
      </c>
      <c r="L64">
        <v>0</v>
      </c>
      <c r="M64">
        <v>0</v>
      </c>
      <c r="N64">
        <f ca="1">MID(OFFSET(INDIRECT(K5),10,3),3+1,2) - MID(OFFSET(INDIRECT(K5),10,3),1,3-1) + 1</f>
        <v>20</v>
      </c>
      <c r="O64">
        <v>0</v>
      </c>
    </row>
    <row r="65" spans="1:15">
      <c r="C65">
        <v>14</v>
      </c>
      <c r="L65">
        <v>0</v>
      </c>
      <c r="M65">
        <v>0</v>
      </c>
      <c r="N65">
        <f ca="1">MID(OFFSET(INDIRECT(K5),11,3),3+1,2) - MID(OFFSET(INDIRECT(K5),11,3),1,3-1) + 1</f>
        <v>20</v>
      </c>
      <c r="O65">
        <v>0</v>
      </c>
    </row>
    <row r="66" spans="1:15">
      <c r="C66">
        <v>15</v>
      </c>
      <c r="L66">
        <v>0</v>
      </c>
      <c r="M66">
        <v>0</v>
      </c>
      <c r="N66">
        <f ca="1">MID(OFFSET(INDIRECT(K5),12,3),3+1,2) - MID(OFFSET(INDIRECT(K5),12,3),1,3-1) + 1</f>
        <v>15</v>
      </c>
      <c r="O66">
        <v>0</v>
      </c>
    </row>
    <row r="67" spans="1:15">
      <c r="C67">
        <v>16</v>
      </c>
      <c r="D67" t="s">
        <v>38</v>
      </c>
      <c r="L67">
        <v>0</v>
      </c>
      <c r="M67">
        <v>0</v>
      </c>
      <c r="N67">
        <v>0</v>
      </c>
      <c r="O67">
        <v>0</v>
      </c>
    </row>
    <row r="68" spans="1:15">
      <c r="C68">
        <v>17</v>
      </c>
      <c r="D68" t="s">
        <v>72</v>
      </c>
      <c r="L68">
        <v>0</v>
      </c>
      <c r="M68">
        <v>0</v>
      </c>
      <c r="N68">
        <f ca="1">100-SUM(N63:N67)</f>
        <v>5</v>
      </c>
      <c r="O68">
        <v>0</v>
      </c>
    </row>
    <row r="69" spans="1:15">
      <c r="C69">
        <v>18</v>
      </c>
      <c r="D69" t="s">
        <v>74</v>
      </c>
    </row>
    <row r="70" spans="1:15">
      <c r="C70">
        <v>19</v>
      </c>
      <c r="D70" t="s">
        <v>3</v>
      </c>
    </row>
    <row r="71" spans="1:15">
      <c r="C71">
        <v>20</v>
      </c>
    </row>
    <row r="72" spans="1:15">
      <c r="C72" t="s">
        <v>76</v>
      </c>
      <c r="D72" t="s">
        <v>2</v>
      </c>
    </row>
    <row r="73" spans="1:15">
      <c r="A73" t="s">
        <v>78</v>
      </c>
      <c r="B73" t="s">
        <v>56</v>
      </c>
    </row>
    <row r="74" spans="1:15">
      <c r="A74" t="s">
        <v>79</v>
      </c>
      <c r="B74" t="s">
        <v>37</v>
      </c>
    </row>
    <row r="75" spans="1:15">
      <c r="A75" t="s">
        <v>80</v>
      </c>
      <c r="B75">
        <v>0</v>
      </c>
      <c r="D75" t="s">
        <v>81</v>
      </c>
      <c r="E75">
        <v>0</v>
      </c>
    </row>
    <row r="76" spans="1:15">
      <c r="A76" t="s">
        <v>82</v>
      </c>
      <c r="B76">
        <v>0</v>
      </c>
      <c r="D76" t="s">
        <v>83</v>
      </c>
      <c r="E76">
        <v>1</v>
      </c>
    </row>
    <row r="77" spans="1:15">
      <c r="A77" t="s">
        <v>84</v>
      </c>
      <c r="B77">
        <v>0</v>
      </c>
      <c r="D77" t="s">
        <v>85</v>
      </c>
      <c r="E77">
        <v>1</v>
      </c>
    </row>
    <row r="78" spans="1:15" s="5" customFormat="1">
      <c r="A78" t="s">
        <v>12</v>
      </c>
      <c r="B78" s="4" t="str">
        <f>TRIM(A78)</f>
        <v>#21-Trevor Bayne-E #51-Landon Cassill-E #38-Travis Kvapil-E #32-Mike Bliss-E</v>
      </c>
      <c r="C78" s="4"/>
      <c r="D78" s="4"/>
      <c r="E78" s="4"/>
      <c r="F78" s="4"/>
      <c r="G78" s="5">
        <f>FIND("#",TRIM($A$78))</f>
        <v>1</v>
      </c>
      <c r="L78"/>
      <c r="M78"/>
      <c r="N78"/>
      <c r="O78"/>
    </row>
    <row r="79" spans="1:15">
      <c r="A79" t="s">
        <v>86</v>
      </c>
      <c r="B79" t="s">
        <v>56</v>
      </c>
      <c r="D79" t="s">
        <v>56</v>
      </c>
      <c r="E79" t="s">
        <v>5</v>
      </c>
      <c r="F79" s="6" t="str">
        <f>MID(B78,1,FIND("#",B78,2)-1)</f>
        <v xml:space="preserve">#21-Trevor Bayne-E </v>
      </c>
      <c r="G79">
        <f>FIND("#",TRIM($A$78),G78+1)</f>
        <v>20</v>
      </c>
    </row>
    <row r="80" spans="1:15">
      <c r="A80" t="s">
        <v>57</v>
      </c>
      <c r="B80" t="s">
        <v>58</v>
      </c>
      <c r="D80" t="s">
        <v>59</v>
      </c>
      <c r="E80" t="s">
        <v>60</v>
      </c>
      <c r="G80">
        <f>FIND("#",TRIM($A$78),G79+1)</f>
        <v>41</v>
      </c>
    </row>
    <row r="81" spans="1:15">
      <c r="C81">
        <v>10</v>
      </c>
      <c r="G81">
        <f>FIND("#",TRIM($A$78),G80+1)</f>
        <v>61</v>
      </c>
      <c r="L81" s="3" t="str">
        <f ca="1">L6</f>
        <v xml:space="preserve">#21-Trevor Bayne-E </v>
      </c>
    </row>
    <row r="82" spans="1:15">
      <c r="B82" t="s">
        <v>63</v>
      </c>
      <c r="C82">
        <v>11</v>
      </c>
      <c r="L82" t="s">
        <v>15</v>
      </c>
      <c r="M82" t="s">
        <v>16</v>
      </c>
      <c r="N82" t="s">
        <v>17</v>
      </c>
      <c r="O82" t="s">
        <v>18</v>
      </c>
    </row>
    <row r="83" spans="1:15">
      <c r="B83" t="s">
        <v>65</v>
      </c>
      <c r="C83">
        <v>12</v>
      </c>
      <c r="L83">
        <f ca="1">MID(OFFSET(INDIRECT(K6),7,0),3+1,2) - MID(OFFSET(INDIRECT(K6),7,0),1,3-1) + 1</f>
        <v>30</v>
      </c>
      <c r="M83">
        <f ca="1">MID(OFFSET(INDIRECT(K6),4,1),3+1,2) - MID(OFFSET(INDIRECT(K6),4,1),1,3-1) + 1</f>
        <v>35</v>
      </c>
      <c r="N83">
        <f ca="1">MID(OFFSET(INDIRECT(K6),9,3),3+1,2) - MID(OFFSET(INDIRECT(K6),9,3),1,3-1) + 1</f>
        <v>35</v>
      </c>
      <c r="O83">
        <v>0</v>
      </c>
    </row>
    <row r="84" spans="1:15">
      <c r="B84" t="s">
        <v>68</v>
      </c>
      <c r="C84">
        <v>13</v>
      </c>
      <c r="L84">
        <f ca="1">MID(OFFSET(INDIRECT(K6),8,0),3+1,2) - MID(OFFSET(INDIRECT(K6),8,0),1,3-1) + 1</f>
        <v>20</v>
      </c>
      <c r="M84">
        <f ca="1">MID(OFFSET(INDIRECT(K6),5,1),3+1,2) - MID(OFFSET(INDIRECT(K6),5,1),1,3-1) + 1</f>
        <v>20</v>
      </c>
      <c r="N84">
        <f ca="1">MID(OFFSET(INDIRECT(K6),10,3),3+1,2) - MID(OFFSET(INDIRECT(K6),10,3),1,3-1) + 1</f>
        <v>20</v>
      </c>
      <c r="O84">
        <v>0</v>
      </c>
    </row>
    <row r="85" spans="1:15">
      <c r="A85" t="s">
        <v>87</v>
      </c>
      <c r="B85" t="s">
        <v>71</v>
      </c>
      <c r="C85">
        <v>14</v>
      </c>
      <c r="L85">
        <f ca="1">MID(OFFSET(INDIRECT(K6),9,0),3+1,2) - MID(OFFSET(INDIRECT(K6),9,0),1,3-1) + 1</f>
        <v>20</v>
      </c>
      <c r="M85">
        <f ca="1">MID(OFFSET(INDIRECT(K6),6,1),3+1,2) - MID(OFFSET(INDIRECT(K6),6,1),1,3-1) + 1</f>
        <v>20</v>
      </c>
      <c r="N85">
        <f ca="1">MID(OFFSET(INDIRECT(K6),11,3),3+1,2) - MID(OFFSET(INDIRECT(K6),11,3),1,3-1) + 1</f>
        <v>20</v>
      </c>
      <c r="O85">
        <v>0</v>
      </c>
    </row>
    <row r="86" spans="1:15">
      <c r="A86" t="s">
        <v>88</v>
      </c>
      <c r="C86">
        <v>15</v>
      </c>
      <c r="L86">
        <f ca="1">MID(OFFSET(INDIRECT(K6),10,0),3+1,2) - MID(OFFSET(INDIRECT(K6),10,0),1,3-1) + 1</f>
        <v>20</v>
      </c>
      <c r="M86">
        <f ca="1">MID(OFFSET(INDIRECT(K6),7,1),3+1,2) - MID(OFFSET(INDIRECT(K6),7,1),1,3-1) + 1</f>
        <v>20</v>
      </c>
      <c r="N86">
        <f ca="1">MID(OFFSET(INDIRECT(K6),12,3),3+1,2) - MID(OFFSET(INDIRECT(K6),12,3),1,3-1) + 1</f>
        <v>20</v>
      </c>
      <c r="O86">
        <v>0</v>
      </c>
    </row>
    <row r="87" spans="1:15">
      <c r="A87" t="s">
        <v>89</v>
      </c>
      <c r="C87">
        <v>16</v>
      </c>
      <c r="D87" t="s">
        <v>63</v>
      </c>
      <c r="L87">
        <f ca="1">MID(OFFSET(INDIRECT(K6),11,0),3+1,2) - MID(OFFSET(INDIRECT(K6),11,0),1,3-1) + 1</f>
        <v>7</v>
      </c>
      <c r="M87">
        <v>0</v>
      </c>
      <c r="N87">
        <f ca="1">MID(OFFSET(INDIRECT(K6),13,3),3+1,2) - MID(OFFSET(INDIRECT(K6),13,3),1,3-1) + 1</f>
        <v>2</v>
      </c>
      <c r="O87">
        <v>0</v>
      </c>
    </row>
    <row r="88" spans="1:15">
      <c r="A88" t="s">
        <v>90</v>
      </c>
      <c r="C88">
        <v>17</v>
      </c>
      <c r="D88" t="s">
        <v>65</v>
      </c>
      <c r="L88">
        <f ca="1">100 - SUM(L83:L87)</f>
        <v>3</v>
      </c>
      <c r="M88">
        <f ca="1">100-SUM(M83:M87)</f>
        <v>5</v>
      </c>
      <c r="N88">
        <f ca="1">100-SUM(N83:N87)</f>
        <v>3</v>
      </c>
      <c r="O88">
        <v>0</v>
      </c>
    </row>
    <row r="89" spans="1:15">
      <c r="A89" t="s">
        <v>91</v>
      </c>
      <c r="C89">
        <v>18</v>
      </c>
      <c r="D89" t="s">
        <v>68</v>
      </c>
    </row>
    <row r="90" spans="1:15">
      <c r="C90">
        <v>19</v>
      </c>
      <c r="D90" t="s">
        <v>71</v>
      </c>
    </row>
    <row r="91" spans="1:15">
      <c r="C91">
        <v>20</v>
      </c>
      <c r="D91" t="s">
        <v>73</v>
      </c>
    </row>
    <row r="92" spans="1:15">
      <c r="A92" t="s">
        <v>77</v>
      </c>
      <c r="B92" t="s">
        <v>2</v>
      </c>
      <c r="C92" t="s">
        <v>76</v>
      </c>
      <c r="D92" t="s">
        <v>77</v>
      </c>
    </row>
    <row r="93" spans="1:15">
      <c r="A93" t="s">
        <v>78</v>
      </c>
      <c r="B93" t="s">
        <v>86</v>
      </c>
    </row>
    <row r="94" spans="1:15">
      <c r="A94" t="s">
        <v>79</v>
      </c>
      <c r="B94" t="s">
        <v>86</v>
      </c>
    </row>
    <row r="95" spans="1:15">
      <c r="A95" t="s">
        <v>80</v>
      </c>
      <c r="B95">
        <v>0</v>
      </c>
      <c r="D95" t="s">
        <v>81</v>
      </c>
      <c r="E95">
        <v>1</v>
      </c>
    </row>
    <row r="96" spans="1:15">
      <c r="A96" t="s">
        <v>82</v>
      </c>
      <c r="B96">
        <v>1</v>
      </c>
      <c r="D96" t="s">
        <v>83</v>
      </c>
      <c r="E96">
        <v>17</v>
      </c>
    </row>
    <row r="97" spans="1:15">
      <c r="A97" t="s">
        <v>84</v>
      </c>
      <c r="B97">
        <v>1</v>
      </c>
      <c r="D97" t="s">
        <v>85</v>
      </c>
      <c r="E97">
        <v>3</v>
      </c>
    </row>
    <row r="98" spans="1:15">
      <c r="A98" t="s">
        <v>56</v>
      </c>
      <c r="B98" t="s">
        <v>37</v>
      </c>
      <c r="D98" t="s">
        <v>37</v>
      </c>
      <c r="E98" t="s">
        <v>5</v>
      </c>
      <c r="F98" s="6" t="str">
        <f>MID(B78,G79,G80-G79)</f>
        <v xml:space="preserve">#51-Landon Cassill-E </v>
      </c>
    </row>
    <row r="99" spans="1:15">
      <c r="A99" t="s">
        <v>57</v>
      </c>
      <c r="B99" t="s">
        <v>58</v>
      </c>
      <c r="D99" t="s">
        <v>59</v>
      </c>
      <c r="E99" t="s">
        <v>60</v>
      </c>
    </row>
    <row r="100" spans="1:15">
      <c r="C100">
        <v>10</v>
      </c>
      <c r="L100" s="3" t="str">
        <f ca="1">L7</f>
        <v xml:space="preserve">#51-Landon Cassill-E </v>
      </c>
    </row>
    <row r="101" spans="1:15">
      <c r="B101" t="s">
        <v>38</v>
      </c>
      <c r="C101">
        <v>11</v>
      </c>
      <c r="L101" t="s">
        <v>15</v>
      </c>
      <c r="M101" t="s">
        <v>16</v>
      </c>
      <c r="N101" t="s">
        <v>17</v>
      </c>
      <c r="O101" t="s">
        <v>18</v>
      </c>
    </row>
    <row r="102" spans="1:15">
      <c r="B102" t="s">
        <v>72</v>
      </c>
      <c r="C102">
        <v>12</v>
      </c>
      <c r="L102">
        <f ca="1">MID(OFFSET(INDIRECT(K7),7,0),3+1,2) - MID(OFFSET(INDIRECT(K7),7,0),1,3-1) + 1</f>
        <v>35</v>
      </c>
      <c r="M102">
        <f ca="1">MID(OFFSET(INDIRECT(K7),4,1),3+1,2) - MID(OFFSET(INDIRECT(K7),4,1),1,3-1) + 1</f>
        <v>40</v>
      </c>
      <c r="N102">
        <f ca="1">MID(OFFSET(INDIRECT(K7),9,3),3+1,2) - MID(OFFSET(INDIRECT(K7),9,3),1,3-1) + 1</f>
        <v>40</v>
      </c>
      <c r="O102">
        <v>0</v>
      </c>
    </row>
    <row r="103" spans="1:15">
      <c r="B103" t="s">
        <v>74</v>
      </c>
      <c r="C103">
        <v>13</v>
      </c>
      <c r="L103">
        <f ca="1">MID(OFFSET(INDIRECT(K7),8,0),3+1,2) - MID(OFFSET(INDIRECT(K7),8,0),1,3-1) + 1</f>
        <v>20</v>
      </c>
      <c r="M103">
        <f ca="1">MID(OFFSET(INDIRECT(K7),5,1),3+1,2) - MID(OFFSET(INDIRECT(K7),5,1),1,3-1) + 1</f>
        <v>20</v>
      </c>
      <c r="N103">
        <f ca="1">MID(OFFSET(INDIRECT(K7),10,3),3+1,2) - MID(OFFSET(INDIRECT(K7),10,3),1,3-1) + 1</f>
        <v>20</v>
      </c>
      <c r="O103">
        <v>0</v>
      </c>
    </row>
    <row r="104" spans="1:15">
      <c r="A104" t="s">
        <v>63</v>
      </c>
      <c r="B104" t="s">
        <v>3</v>
      </c>
      <c r="C104">
        <v>14</v>
      </c>
      <c r="L104">
        <f ca="1">MID(OFFSET(INDIRECT(K7),9,0),3+1,2) - MID(OFFSET(INDIRECT(K7),9,0),1,3-1) + 1</f>
        <v>20</v>
      </c>
      <c r="M104">
        <f ca="1">MID(OFFSET(INDIRECT(K7),6,1),3+1,2) - MID(OFFSET(INDIRECT(K7),6,1),1,3-1) + 1</f>
        <v>20</v>
      </c>
      <c r="N104">
        <f ca="1">MID(OFFSET(INDIRECT(K7),11,3),3+1,2) - MID(OFFSET(INDIRECT(K7),11,3),1,3-1) + 1</f>
        <v>20</v>
      </c>
      <c r="O104">
        <v>0</v>
      </c>
    </row>
    <row r="105" spans="1:15">
      <c r="A105" t="s">
        <v>65</v>
      </c>
      <c r="C105">
        <v>15</v>
      </c>
      <c r="L105">
        <f ca="1">MID(OFFSET(INDIRECT(K7),10,0),3+1,2) - MID(OFFSET(INDIRECT(K7),10,0),1,3-1) + 1</f>
        <v>20</v>
      </c>
      <c r="M105">
        <f ca="1">MID(OFFSET(INDIRECT(K7),7,1),3+1,2) - MID(OFFSET(INDIRECT(K7),7,1),1,3-1) + 1</f>
        <v>15</v>
      </c>
      <c r="N105">
        <f ca="1">MID(OFFSET(INDIRECT(K7),12,3),3+1,2) - MID(OFFSET(INDIRECT(K7),12,3),1,3-1) + 1</f>
        <v>17</v>
      </c>
      <c r="O105">
        <v>0</v>
      </c>
    </row>
    <row r="106" spans="1:15">
      <c r="A106" t="s">
        <v>68</v>
      </c>
      <c r="C106">
        <v>16</v>
      </c>
      <c r="D106" t="s">
        <v>38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71</v>
      </c>
      <c r="C107">
        <v>17</v>
      </c>
      <c r="D107" t="s">
        <v>72</v>
      </c>
      <c r="L107">
        <f ca="1">100 - SUM(L102:L106)</f>
        <v>5</v>
      </c>
      <c r="M107">
        <f ca="1">100-SUM(M102:M106)</f>
        <v>5</v>
      </c>
      <c r="N107">
        <f ca="1">100-SUM(N102:N106)</f>
        <v>3</v>
      </c>
      <c r="O107">
        <v>0</v>
      </c>
    </row>
    <row r="108" spans="1:15">
      <c r="C108">
        <v>18</v>
      </c>
      <c r="D108" t="s">
        <v>74</v>
      </c>
    </row>
    <row r="109" spans="1:15">
      <c r="C109">
        <v>19</v>
      </c>
      <c r="D109" t="s">
        <v>109</v>
      </c>
    </row>
    <row r="110" spans="1:15">
      <c r="C110">
        <v>20</v>
      </c>
    </row>
    <row r="111" spans="1:15">
      <c r="A111" t="s">
        <v>2</v>
      </c>
      <c r="B111" t="s">
        <v>2</v>
      </c>
      <c r="C111" t="s">
        <v>76</v>
      </c>
      <c r="D111" t="s">
        <v>77</v>
      </c>
    </row>
    <row r="112" spans="1:15">
      <c r="A112" t="s">
        <v>78</v>
      </c>
      <c r="B112" t="s">
        <v>56</v>
      </c>
    </row>
    <row r="113" spans="1:15">
      <c r="A113" t="s">
        <v>79</v>
      </c>
      <c r="B113" t="s">
        <v>86</v>
      </c>
    </row>
    <row r="114" spans="1:15">
      <c r="A114" t="s">
        <v>80</v>
      </c>
      <c r="B114">
        <v>0</v>
      </c>
      <c r="D114" t="s">
        <v>81</v>
      </c>
      <c r="E114">
        <v>0</v>
      </c>
    </row>
    <row r="115" spans="1:15">
      <c r="A115" t="s">
        <v>82</v>
      </c>
      <c r="B115">
        <v>0</v>
      </c>
      <c r="D115" t="s">
        <v>83</v>
      </c>
      <c r="E115">
        <v>32</v>
      </c>
    </row>
    <row r="116" spans="1:15">
      <c r="A116" t="s">
        <v>84</v>
      </c>
      <c r="B116">
        <v>0</v>
      </c>
      <c r="D116" t="s">
        <v>85</v>
      </c>
      <c r="E116">
        <v>6</v>
      </c>
    </row>
    <row r="117" spans="1:15">
      <c r="A117" t="s">
        <v>56</v>
      </c>
      <c r="B117" t="s">
        <v>56</v>
      </c>
      <c r="D117" t="s">
        <v>37</v>
      </c>
      <c r="E117" t="s">
        <v>5</v>
      </c>
      <c r="F117" s="6" t="str">
        <f>MID(B78,G80,G81-G80)</f>
        <v xml:space="preserve">#38-Travis Kvapil-E </v>
      </c>
    </row>
    <row r="118" spans="1:15">
      <c r="A118" t="s">
        <v>57</v>
      </c>
      <c r="B118" t="s">
        <v>58</v>
      </c>
      <c r="D118" t="s">
        <v>59</v>
      </c>
      <c r="E118" t="s">
        <v>60</v>
      </c>
    </row>
    <row r="119" spans="1:15">
      <c r="C119">
        <v>10</v>
      </c>
      <c r="L119" s="3" t="str">
        <f ca="1">L8</f>
        <v xml:space="preserve">#38-Travis Kvapil-E </v>
      </c>
    </row>
    <row r="120" spans="1:15">
      <c r="B120" t="s">
        <v>63</v>
      </c>
      <c r="C120">
        <v>11</v>
      </c>
      <c r="L120" t="s">
        <v>15</v>
      </c>
      <c r="M120" t="s">
        <v>16</v>
      </c>
      <c r="N120" t="s">
        <v>17</v>
      </c>
      <c r="O120" t="s">
        <v>18</v>
      </c>
    </row>
    <row r="121" spans="1:15">
      <c r="B121" t="s">
        <v>65</v>
      </c>
      <c r="C121">
        <v>12</v>
      </c>
      <c r="L121">
        <f ca="1">MID(OFFSET(INDIRECT(K8),7,0),3+1,2) - MID(OFFSET(INDIRECT(K8),7,0),1,3-1) + 1</f>
        <v>35</v>
      </c>
      <c r="M121">
        <f ca="1">MID(OFFSET(INDIRECT(K8),4,1),3+1,2) - MID(OFFSET(INDIRECT(K8),4,1),1,3-1) + 1</f>
        <v>35</v>
      </c>
      <c r="N121">
        <f ca="1">MID(OFFSET(INDIRECT(K8),9,3),3+1,2) - MID(OFFSET(INDIRECT(K8),9,3),1,3-1) + 1</f>
        <v>40</v>
      </c>
      <c r="O121">
        <v>0</v>
      </c>
    </row>
    <row r="122" spans="1:15">
      <c r="B122" t="s">
        <v>68</v>
      </c>
      <c r="C122">
        <v>13</v>
      </c>
      <c r="L122">
        <f ca="1">MID(OFFSET(INDIRECT(K8),8,0),3+1,2) - MID(OFFSET(INDIRECT(K8),8,0),1,3-1) + 1</f>
        <v>20</v>
      </c>
      <c r="M122">
        <f ca="1">MID(OFFSET(INDIRECT(K8),5,1),3+1,2) - MID(OFFSET(INDIRECT(K8),5,1),1,3-1) + 1</f>
        <v>20</v>
      </c>
      <c r="N122">
        <f ca="1">MID(OFFSET(INDIRECT(K8),10,3),3+1,2) - MID(OFFSET(INDIRECT(K8),10,3),1,3-1) + 1</f>
        <v>20</v>
      </c>
      <c r="O122">
        <v>0</v>
      </c>
    </row>
    <row r="123" spans="1:15">
      <c r="A123" t="s">
        <v>63</v>
      </c>
      <c r="B123" t="s">
        <v>71</v>
      </c>
      <c r="C123">
        <v>14</v>
      </c>
      <c r="L123">
        <f ca="1">MID(OFFSET(INDIRECT(K8),9,0),3+1,2) - MID(OFFSET(INDIRECT(K8),9,0),1,3-1) + 1</f>
        <v>20</v>
      </c>
      <c r="M123">
        <f ca="1">MID(OFFSET(INDIRECT(K8),6,1),3+1,2) - MID(OFFSET(INDIRECT(K8),6,1),1,3-1) + 1</f>
        <v>20</v>
      </c>
      <c r="N123">
        <f ca="1">MID(OFFSET(INDIRECT(K8),11,3),3+1,2) - MID(OFFSET(INDIRECT(K8),11,3),1,3-1) + 1</f>
        <v>20</v>
      </c>
      <c r="O123">
        <v>0</v>
      </c>
    </row>
    <row r="124" spans="1:15">
      <c r="A124" t="s">
        <v>65</v>
      </c>
      <c r="C124">
        <v>15</v>
      </c>
      <c r="L124">
        <f ca="1">MID(OFFSET(INDIRECT(K8),10,0),3+1,2) - MID(OFFSET(INDIRECT(K8),10,0),1,3-1) + 1</f>
        <v>20</v>
      </c>
      <c r="M124">
        <f ca="1">MID(OFFSET(INDIRECT(K8),7,1),3+1,2) - MID(OFFSET(INDIRECT(K8),7,1),1,3-1) + 1</f>
        <v>20</v>
      </c>
      <c r="N124">
        <f ca="1">MID(OFFSET(INDIRECT(K8),12,3),3+1,2) - MID(OFFSET(INDIRECT(K8),12,3),1,3-1) + 1</f>
        <v>17</v>
      </c>
      <c r="O124">
        <v>0</v>
      </c>
    </row>
    <row r="125" spans="1:15">
      <c r="A125" t="s">
        <v>68</v>
      </c>
      <c r="C125">
        <v>16</v>
      </c>
      <c r="D125" t="s">
        <v>38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71</v>
      </c>
      <c r="C126">
        <v>17</v>
      </c>
      <c r="D126" t="s">
        <v>72</v>
      </c>
      <c r="L126">
        <f ca="1">100 - SUM(L121:L125)</f>
        <v>5</v>
      </c>
      <c r="M126">
        <f ca="1">100-SUM(M121:M125)</f>
        <v>5</v>
      </c>
      <c r="N126">
        <f ca="1">100-SUM(N121:N125)</f>
        <v>3</v>
      </c>
      <c r="O126">
        <v>0</v>
      </c>
    </row>
    <row r="127" spans="1:15">
      <c r="C127">
        <v>18</v>
      </c>
      <c r="D127" t="s">
        <v>74</v>
      </c>
    </row>
    <row r="128" spans="1:15">
      <c r="C128">
        <v>19</v>
      </c>
      <c r="D128" t="s">
        <v>109</v>
      </c>
    </row>
    <row r="129" spans="1:15">
      <c r="C129">
        <v>20</v>
      </c>
    </row>
    <row r="130" spans="1:15">
      <c r="A130" t="s">
        <v>2</v>
      </c>
      <c r="B130" t="s">
        <v>2</v>
      </c>
      <c r="C130" t="s">
        <v>76</v>
      </c>
      <c r="D130" t="s">
        <v>77</v>
      </c>
    </row>
    <row r="131" spans="1:15">
      <c r="A131" t="s">
        <v>78</v>
      </c>
      <c r="B131" t="s">
        <v>56</v>
      </c>
    </row>
    <row r="132" spans="1:15">
      <c r="A132" t="s">
        <v>79</v>
      </c>
      <c r="B132" t="s">
        <v>56</v>
      </c>
    </row>
    <row r="133" spans="1:15">
      <c r="A133" t="s">
        <v>80</v>
      </c>
      <c r="B133">
        <v>0</v>
      </c>
      <c r="D133" t="s">
        <v>81</v>
      </c>
      <c r="E133">
        <v>0</v>
      </c>
    </row>
    <row r="134" spans="1:15">
      <c r="A134" t="s">
        <v>82</v>
      </c>
      <c r="B134">
        <v>0</v>
      </c>
      <c r="D134" t="s">
        <v>83</v>
      </c>
      <c r="E134">
        <v>29</v>
      </c>
    </row>
    <row r="135" spans="1:15">
      <c r="A135" t="s">
        <v>84</v>
      </c>
      <c r="B135">
        <v>0</v>
      </c>
      <c r="D135" t="s">
        <v>85</v>
      </c>
      <c r="E135">
        <v>8</v>
      </c>
    </row>
    <row r="136" spans="1:15">
      <c r="A136" t="s">
        <v>37</v>
      </c>
      <c r="B136" t="s">
        <v>56</v>
      </c>
      <c r="D136" t="s">
        <v>5</v>
      </c>
      <c r="E136" t="s">
        <v>5</v>
      </c>
      <c r="F136" s="6" t="str">
        <f>MID(B78,G81,LEN(TRIM(A78))+1 -G81)</f>
        <v>#32-Mike Bliss-E</v>
      </c>
    </row>
    <row r="137" spans="1:15">
      <c r="A137" t="s">
        <v>57</v>
      </c>
      <c r="B137" t="s">
        <v>58</v>
      </c>
      <c r="D137" t="s">
        <v>59</v>
      </c>
      <c r="E137" t="s">
        <v>60</v>
      </c>
    </row>
    <row r="138" spans="1:15">
      <c r="C138">
        <v>10</v>
      </c>
      <c r="L138" s="3" t="str">
        <f ca="1">L9</f>
        <v>#32-Mike Bliss-E</v>
      </c>
    </row>
    <row r="139" spans="1:15">
      <c r="B139" t="s">
        <v>63</v>
      </c>
      <c r="C139">
        <v>11</v>
      </c>
      <c r="L139" t="s">
        <v>15</v>
      </c>
      <c r="M139" t="s">
        <v>16</v>
      </c>
      <c r="N139" t="s">
        <v>17</v>
      </c>
      <c r="O139" t="s">
        <v>18</v>
      </c>
    </row>
    <row r="140" spans="1:15">
      <c r="B140" t="s">
        <v>65</v>
      </c>
      <c r="C140">
        <v>12</v>
      </c>
      <c r="L140">
        <f ca="1">MID(OFFSET(INDIRECT(K9),7,0),3+1,2) - MID(OFFSET(INDIRECT(K9),7,0),1,3-1) + 1</f>
        <v>40</v>
      </c>
      <c r="M140">
        <f ca="1">MID(OFFSET(INDIRECT(K9),4,1),3+1,2) - MID(OFFSET(INDIRECT(K9),4,1),1,3-1) + 1</f>
        <v>35</v>
      </c>
      <c r="N140">
        <v>0</v>
      </c>
      <c r="O140">
        <v>0</v>
      </c>
    </row>
    <row r="141" spans="1:15">
      <c r="B141" t="s">
        <v>68</v>
      </c>
      <c r="C141">
        <v>13</v>
      </c>
      <c r="L141">
        <f ca="1">MID(OFFSET(INDIRECT(K9),8,0),3+1,2) - MID(OFFSET(INDIRECT(K9),8,0),1,3-1) + 1</f>
        <v>20</v>
      </c>
      <c r="M141">
        <f ca="1">MID(OFFSET(INDIRECT(K9),5,1),3+1,2) - MID(OFFSET(INDIRECT(K9),5,1),1,3-1) + 1</f>
        <v>20</v>
      </c>
      <c r="N141">
        <v>0</v>
      </c>
      <c r="O141">
        <v>0</v>
      </c>
    </row>
    <row r="142" spans="1:15">
      <c r="A142" t="s">
        <v>38</v>
      </c>
      <c r="B142" t="s">
        <v>71</v>
      </c>
      <c r="C142">
        <v>14</v>
      </c>
      <c r="L142">
        <f ca="1">MID(OFFSET(INDIRECT(K9),9,0),3+1,2) - MID(OFFSET(INDIRECT(K9),9,0),1,3-1) + 1</f>
        <v>20</v>
      </c>
      <c r="M142">
        <f ca="1">MID(OFFSET(INDIRECT(K9),6,1),3+1,2) - MID(OFFSET(INDIRECT(K9),6,1),1,3-1) + 1</f>
        <v>20</v>
      </c>
      <c r="N142">
        <v>0</v>
      </c>
      <c r="O142">
        <v>0</v>
      </c>
    </row>
    <row r="143" spans="1:15">
      <c r="A143" t="s">
        <v>72</v>
      </c>
      <c r="C143">
        <v>15</v>
      </c>
      <c r="L143">
        <f ca="1">MID(OFFSET(INDIRECT(K9),10,0),3+1,2) - MID(OFFSET(INDIRECT(K9),10,0),1,3-1) + 1</f>
        <v>15</v>
      </c>
      <c r="M143">
        <f ca="1">MID(OFFSET(INDIRECT(K9),7,1),3+1,2) - MID(OFFSET(INDIRECT(K9),7,1),1,3-1) + 1</f>
        <v>20</v>
      </c>
      <c r="N143">
        <v>0</v>
      </c>
      <c r="O143">
        <v>0</v>
      </c>
    </row>
    <row r="144" spans="1:15">
      <c r="A144" t="s">
        <v>74</v>
      </c>
      <c r="C144">
        <v>16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3</v>
      </c>
      <c r="C145">
        <v>17</v>
      </c>
      <c r="L145">
        <f ca="1">100 - SUM(L140:L144)</f>
        <v>5</v>
      </c>
      <c r="M145">
        <f ca="1">100-SUM(M140:M144)</f>
        <v>5</v>
      </c>
      <c r="N145">
        <v>0</v>
      </c>
      <c r="O145">
        <v>0</v>
      </c>
    </row>
    <row r="146" spans="1:15">
      <c r="C146">
        <v>18</v>
      </c>
    </row>
    <row r="147" spans="1:15">
      <c r="C147">
        <v>19</v>
      </c>
    </row>
    <row r="148" spans="1:15">
      <c r="C148">
        <v>20</v>
      </c>
    </row>
    <row r="149" spans="1:15">
      <c r="A149" t="s">
        <v>2</v>
      </c>
      <c r="B149" t="s">
        <v>2</v>
      </c>
      <c r="C149" t="s">
        <v>76</v>
      </c>
    </row>
    <row r="150" spans="1:15">
      <c r="A150" t="s">
        <v>78</v>
      </c>
      <c r="B150" t="s">
        <v>37</v>
      </c>
    </row>
    <row r="151" spans="1:15">
      <c r="A151" t="s">
        <v>79</v>
      </c>
      <c r="B151" t="s">
        <v>55</v>
      </c>
    </row>
    <row r="152" spans="1:15">
      <c r="A152" t="s">
        <v>80</v>
      </c>
      <c r="B152">
        <v>0</v>
      </c>
      <c r="D152" t="s">
        <v>81</v>
      </c>
      <c r="E152">
        <v>0</v>
      </c>
    </row>
    <row r="153" spans="1:15">
      <c r="A153" t="s">
        <v>82</v>
      </c>
      <c r="B153">
        <v>0</v>
      </c>
      <c r="D153" t="s">
        <v>83</v>
      </c>
      <c r="E153">
        <v>18</v>
      </c>
    </row>
    <row r="154" spans="1:15">
      <c r="A154" t="s">
        <v>84</v>
      </c>
      <c r="B154">
        <v>0</v>
      </c>
      <c r="D154" t="s">
        <v>85</v>
      </c>
      <c r="E154">
        <v>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145"/>
  <sheetViews>
    <sheetView topLeftCell="I1" workbookViewId="0">
      <selection activeCell="R18" sqref="R18"/>
    </sheetView>
  </sheetViews>
  <sheetFormatPr baseColWidth="10" defaultRowHeight="13"/>
  <cols>
    <col min="6" max="6" width="18.5703125" customWidth="1"/>
    <col min="7" max="11" width="10.7109375" customWidth="1"/>
    <col min="12" max="12" width="19" customWidth="1"/>
  </cols>
  <sheetData>
    <row r="1" spans="1:28">
      <c r="A1" t="s">
        <v>13</v>
      </c>
      <c r="B1" s="4" t="str">
        <f>TRIM(A1)</f>
        <v>#60-Mike Skinner-E #87-Joe Nemechek-E</v>
      </c>
      <c r="C1" s="4"/>
      <c r="D1" s="4"/>
      <c r="E1" s="4"/>
      <c r="F1" s="4"/>
      <c r="G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79</v>
      </c>
      <c r="S1" t="s">
        <v>80</v>
      </c>
      <c r="T1" t="s">
        <v>82</v>
      </c>
      <c r="U1" t="s">
        <v>84</v>
      </c>
      <c r="V1" t="s">
        <v>81</v>
      </c>
      <c r="W1" t="s">
        <v>83</v>
      </c>
      <c r="X1" t="s">
        <v>85</v>
      </c>
      <c r="Y1" t="s">
        <v>14</v>
      </c>
      <c r="Z1" t="s">
        <v>19</v>
      </c>
      <c r="AA1" t="s">
        <v>20</v>
      </c>
      <c r="AB1" t="s">
        <v>21</v>
      </c>
    </row>
    <row r="2" spans="1:28">
      <c r="A2" t="s">
        <v>37</v>
      </c>
      <c r="B2" t="s">
        <v>37</v>
      </c>
      <c r="D2" t="s">
        <v>37</v>
      </c>
      <c r="E2" t="s">
        <v>37</v>
      </c>
      <c r="F2" s="6" t="str">
        <f>MID($B$1,1,G3-G2-1)</f>
        <v>#60-Mike Skinner-E</v>
      </c>
      <c r="G2">
        <f>FIND("#",$B$1)</f>
        <v>1</v>
      </c>
      <c r="I2" t="s">
        <v>35</v>
      </c>
      <c r="J2">
        <v>1</v>
      </c>
      <c r="K2" t="str">
        <f>CONCATENATE(T(I2),"$",$J$2+0*19)</f>
        <v>$A$1</v>
      </c>
      <c r="L2" s="6" t="str">
        <f ca="1">OFFSET(INDIRECT(K2),1,5)</f>
        <v>#60-Mike Skinner-E</v>
      </c>
      <c r="M2" t="str">
        <f ca="1">OFFSET(INDIRECT(K2),1,0)</f>
        <v>E</v>
      </c>
      <c r="N2" t="str">
        <f ca="1">OFFSET(INDIRECT(K2),1,1)</f>
        <v>E</v>
      </c>
      <c r="O2" t="str">
        <f ca="1">OFFSET(INDIRECT(K2),1,3)</f>
        <v>E</v>
      </c>
      <c r="P2" t="str">
        <f ca="1">OFFSET(INDIRECT(K2),1,4)</f>
        <v>E</v>
      </c>
      <c r="Q2" t="str">
        <f ca="1">OFFSET(INDIRECT(K2),15,1)</f>
        <v>E</v>
      </c>
      <c r="R2" t="str">
        <f ca="1">OFFSET(INDIRECT(K2),16,1)</f>
        <v>E</v>
      </c>
      <c r="S2">
        <f ca="1">OFFSET(INDIRECT(K2),17,1)</f>
        <v>0</v>
      </c>
      <c r="T2">
        <f ca="1">OFFSET(INDIRECT(K2),18,1)</f>
        <v>0</v>
      </c>
      <c r="U2">
        <f ca="1">OFFSET(INDIRECT(K2),19,1)</f>
        <v>0</v>
      </c>
      <c r="V2">
        <f ca="1">OFFSET(INDIRECT(K2),17,4)</f>
        <v>0</v>
      </c>
      <c r="W2">
        <f ca="1">OFFSET(INDIRECT(K2),18,4)</f>
        <v>21</v>
      </c>
      <c r="X2">
        <f ca="1">OFFSET(INDIRECT(K2),19,4)</f>
        <v>18</v>
      </c>
      <c r="Y2" t="str">
        <f ca="1">CONCATENATE(L13," ",L14," ",L15," ",L16," ",L17," ",L18)</f>
        <v>40 20 20 15 0 5</v>
      </c>
      <c r="Z2" t="str">
        <f ca="1">CONCATENATE(M13," ",M14," ",M15," ",M16," ",M17," ",M18)</f>
        <v>40 20 20 15 0 5</v>
      </c>
      <c r="AA2" t="str">
        <f t="shared" ref="AA2:AB2" ca="1" si="0">CONCATENATE(N13," ",N14," ",N15," ",N16," ",N17," ",N18)</f>
        <v>40 20 20 15 0 5</v>
      </c>
      <c r="AB2" t="str">
        <f t="shared" ca="1" si="0"/>
        <v>40 20 20 15 0 5</v>
      </c>
    </row>
    <row r="3" spans="1:28">
      <c r="A3" t="s">
        <v>57</v>
      </c>
      <c r="B3" t="s">
        <v>58</v>
      </c>
      <c r="D3" t="s">
        <v>59</v>
      </c>
      <c r="E3" t="s">
        <v>60</v>
      </c>
      <c r="G3">
        <f>FIND("#",$B$1,G2+1)</f>
        <v>20</v>
      </c>
      <c r="J3">
        <v>1</v>
      </c>
      <c r="K3" t="str">
        <f>CONCATENATE(T($I$2),"$",$J$2+J3*19)</f>
        <v>$A$20</v>
      </c>
      <c r="L3" s="6" t="str">
        <f ca="1">OFFSET(INDIRECT(K3),1,5)</f>
        <v>#87-Joe Nemechek-E</v>
      </c>
      <c r="M3" t="str">
        <f t="shared" ref="M3:M9" ca="1" si="1">OFFSET(INDIRECT(K3),1,0)</f>
        <v>E</v>
      </c>
      <c r="N3" t="str">
        <f t="shared" ref="N3:N9" ca="1" si="2">OFFSET(INDIRECT(K3),1,1)</f>
        <v>E</v>
      </c>
      <c r="O3" t="str">
        <f t="shared" ref="O3:O9" ca="1" si="3">OFFSET(INDIRECT(K3),1,3)</f>
        <v>E</v>
      </c>
      <c r="P3" t="str">
        <f t="shared" ref="P3:P9" ca="1" si="4">OFFSET(INDIRECT(K3),1,4)</f>
        <v>E</v>
      </c>
      <c r="Q3" t="str">
        <f t="shared" ref="Q3:Q9" ca="1" si="5">OFFSET(INDIRECT(K3),15,1)</f>
        <v>D</v>
      </c>
      <c r="R3" t="str">
        <f t="shared" ref="R3:R9" ca="1" si="6">OFFSET(INDIRECT(K3),16,1)</f>
        <v>E</v>
      </c>
      <c r="S3">
        <f t="shared" ref="S3:S9" ca="1" si="7">OFFSET(INDIRECT(K3),17,1)</f>
        <v>0</v>
      </c>
      <c r="T3">
        <f t="shared" ref="T3:T9" ca="1" si="8">OFFSET(INDIRECT(K3),18,1)</f>
        <v>0</v>
      </c>
      <c r="U3">
        <f t="shared" ref="U3:U9" ca="1" si="9">OFFSET(INDIRECT(K3),19,1)</f>
        <v>0</v>
      </c>
      <c r="V3">
        <f t="shared" ref="V3:V9" ca="1" si="10">OFFSET(INDIRECT(K3),17,4)</f>
        <v>0</v>
      </c>
      <c r="W3">
        <f t="shared" ref="W3:W9" ca="1" si="11">OFFSET(INDIRECT(K3),18,4)</f>
        <v>36</v>
      </c>
      <c r="X3">
        <f t="shared" ref="X3:X9" ca="1" si="12">OFFSET(INDIRECT(K3),19,4)</f>
        <v>35</v>
      </c>
      <c r="Y3" t="str">
        <f ca="1">CONCATENATE(L25," ",L26," ",L27," ",L28," ",L29," ",L30)</f>
        <v>40 20 20 15 0 5</v>
      </c>
      <c r="Z3" t="str">
        <f ca="1">CONCATENATE(M25," ",M26," ",M27," ",M28," ",M29," ",M30)</f>
        <v>40 20 20 15 0 5</v>
      </c>
      <c r="AA3" t="str">
        <f t="shared" ref="AA3:AB3" ca="1" si="13">CONCATENATE(N25," ",N26," ",N27," ",N28," ",N29," ",N30)</f>
        <v>40 20 20 15 0 5</v>
      </c>
      <c r="AB3" t="str">
        <f t="shared" ca="1" si="13"/>
        <v>40 20 20 15 0 5</v>
      </c>
    </row>
    <row r="4" spans="1:28">
      <c r="C4">
        <v>10</v>
      </c>
      <c r="L4" s="6"/>
      <c r="Y4" t="e">
        <f ca="1">CONCATENATE(L44," ",L45," ",L46," ",L47," ",L48," ",L49)</f>
        <v>#REF!</v>
      </c>
      <c r="Z4" t="e">
        <f t="shared" ref="Z4:AB4" ca="1" si="14">CONCATENATE(M44," ",M45," ",M46," ",M47," ",M48," ",M49)</f>
        <v>#REF!</v>
      </c>
      <c r="AA4" t="e">
        <f t="shared" ca="1" si="14"/>
        <v>#REF!</v>
      </c>
      <c r="AB4" t="e">
        <f t="shared" ca="1" si="14"/>
        <v>#REF!</v>
      </c>
    </row>
    <row r="5" spans="1:28">
      <c r="B5" t="s">
        <v>38</v>
      </c>
      <c r="C5">
        <v>11</v>
      </c>
      <c r="L5" s="6"/>
      <c r="Y5" t="e">
        <f ca="1">CONCATENATE(L63," ",L64," ",L65," ",L66," ",L67," ",L68," ",L69)</f>
        <v>#REF!</v>
      </c>
      <c r="Z5" t="e">
        <f t="shared" ref="Z5:AB5" ca="1" si="15">CONCATENATE(M63," ",M64," ",M65," ",M66," ",M67," ",M68," ",M69)</f>
        <v>#REF!</v>
      </c>
      <c r="AA5" t="e">
        <f t="shared" ca="1" si="15"/>
        <v>#REF!</v>
      </c>
      <c r="AB5" t="e">
        <f t="shared" ca="1" si="15"/>
        <v>#REF!</v>
      </c>
    </row>
    <row r="6" spans="1:28">
      <c r="B6" t="s">
        <v>72</v>
      </c>
      <c r="C6">
        <v>12</v>
      </c>
      <c r="E6" t="s">
        <v>38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t="e">
        <f ca="1">CONCATENATE(L83," ",L84," ",L85," ",L86," ",L87," ",L88)</f>
        <v>#REF!</v>
      </c>
      <c r="Z6" t="e">
        <f t="shared" ref="Z6:AB6" ca="1" si="16">CONCATENATE(M83," ",M84," ",M85," ",M86," ",M87," ",M88)</f>
        <v>#REF!</v>
      </c>
      <c r="AA6" t="e">
        <f t="shared" ca="1" si="16"/>
        <v>#REF!</v>
      </c>
      <c r="AB6" t="e">
        <f t="shared" ca="1" si="16"/>
        <v>#REF!</v>
      </c>
    </row>
    <row r="7" spans="1:28">
      <c r="B7" t="s">
        <v>74</v>
      </c>
      <c r="C7">
        <v>13</v>
      </c>
      <c r="E7" t="s">
        <v>72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t="e">
        <f ca="1">CONCATENATE(L102," ",L103," ",L104," ",L105," ",L106," ",L107)</f>
        <v>#REF!</v>
      </c>
      <c r="Z7" t="e">
        <f t="shared" ref="Z7:AB7" ca="1" si="17">CONCATENATE(M102," ",M103," ",M104," ",M105," ",M106," ",M107)</f>
        <v>#REF!</v>
      </c>
      <c r="AA7" t="e">
        <f t="shared" ca="1" si="17"/>
        <v>#REF!</v>
      </c>
      <c r="AB7" t="e">
        <f t="shared" ca="1" si="17"/>
        <v>#REF!</v>
      </c>
    </row>
    <row r="8" spans="1:28">
      <c r="A8" t="s">
        <v>38</v>
      </c>
      <c r="B8" t="s">
        <v>3</v>
      </c>
      <c r="C8">
        <v>14</v>
      </c>
      <c r="E8" t="s">
        <v>74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t="e">
        <f ca="1">CONCATENATE(L140," ",L141," ",L142," ",L143," ",L144," ",L145)</f>
        <v>#REF!</v>
      </c>
      <c r="Z8" t="e">
        <f t="shared" ref="Z8:AB8" ca="1" si="18">CONCATENATE(M140," ",M141," ",M142," ",M143," ",M144," ",M145)</f>
        <v>#REF!</v>
      </c>
      <c r="AA8" t="e">
        <f t="shared" ca="1" si="18"/>
        <v>#REF!</v>
      </c>
      <c r="AB8" t="e">
        <f t="shared" ca="1" si="18"/>
        <v>#REF!</v>
      </c>
    </row>
    <row r="9" spans="1:28">
      <c r="A9" t="s">
        <v>72</v>
      </c>
      <c r="C9">
        <v>15</v>
      </c>
      <c r="E9" t="s">
        <v>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t="e">
        <f ca="1">CONCATENATE(L140," ",L141," ",L142," ",L143," ",L144," ",L145)</f>
        <v>#REF!</v>
      </c>
      <c r="Z9" t="e">
        <f t="shared" ref="Z9:AB9" ca="1" si="19">CONCATENATE(M140," ",M141," ",M142," ",M143," ",M144," ",M145)</f>
        <v>#REF!</v>
      </c>
      <c r="AA9" t="e">
        <f t="shared" ca="1" si="19"/>
        <v>#REF!</v>
      </c>
      <c r="AB9" t="e">
        <f t="shared" ca="1" si="19"/>
        <v>#REF!</v>
      </c>
    </row>
    <row r="10" spans="1:28">
      <c r="A10" t="s">
        <v>74</v>
      </c>
      <c r="C10">
        <v>16</v>
      </c>
      <c r="D10" t="s">
        <v>38</v>
      </c>
    </row>
    <row r="11" spans="1:28">
      <c r="A11" t="s">
        <v>3</v>
      </c>
      <c r="C11">
        <v>17</v>
      </c>
      <c r="D11" t="s">
        <v>72</v>
      </c>
      <c r="L11" s="3" t="str">
        <f ca="1">L2</f>
        <v>#60-Mike Skinner-E</v>
      </c>
    </row>
    <row r="12" spans="1:28">
      <c r="C12">
        <v>18</v>
      </c>
      <c r="D12" t="s">
        <v>74</v>
      </c>
      <c r="L12" t="s">
        <v>15</v>
      </c>
      <c r="M12" t="s">
        <v>16</v>
      </c>
      <c r="N12" t="s">
        <v>17</v>
      </c>
      <c r="O12" t="s">
        <v>18</v>
      </c>
    </row>
    <row r="13" spans="1:28">
      <c r="C13">
        <v>19</v>
      </c>
      <c r="D13" t="s">
        <v>3</v>
      </c>
      <c r="L13">
        <f ca="1">MID(OFFSET(INDIRECT(K2),7,0),3+1,2) - MID(OFFSET(INDIRECT(K2),7,0),1,3-1) + 1</f>
        <v>40</v>
      </c>
      <c r="M13">
        <f ca="1">MID(OFFSET(INDIRECT(K2),4,1),3+1,2) - MID(OFFSET(INDIRECT(K2),4,1),1,3-1) + 1</f>
        <v>40</v>
      </c>
      <c r="N13">
        <f ca="1">MID(OFFSET(INDIRECT(K2),9,3),3+1,2) - MID(OFFSET(INDIRECT(K2),9,3),1,3-1) + 1</f>
        <v>40</v>
      </c>
      <c r="O13">
        <f ca="1">MID(OFFSET(INDIRECT(K2),5,4),3+1,2) - MID(OFFSET(INDIRECT(K2),5,4),1,3-1) + 1</f>
        <v>40</v>
      </c>
    </row>
    <row r="14" spans="1:28">
      <c r="C14">
        <v>20</v>
      </c>
      <c r="L14">
        <f ca="1">MID(OFFSET(INDIRECT(K2),8,0),3+1,2) - MID(OFFSET(INDIRECT(K2),8,0),1,3-1) + 1</f>
        <v>20</v>
      </c>
      <c r="M14">
        <f ca="1">MID(OFFSET(INDIRECT(K2),5,1),3+1,2) - MID(OFFSET(INDIRECT(K2),5,1),1,3-1) + 1</f>
        <v>20</v>
      </c>
      <c r="N14">
        <f ca="1">MID(OFFSET(INDIRECT(K2),10,3),3+1,2) - MID(OFFSET(INDIRECT(K2),10,3),1,3-1) + 1</f>
        <v>20</v>
      </c>
      <c r="O14">
        <f ca="1">MID(OFFSET(INDIRECT(K2),6,4),3+1,2) - MID(OFFSET(INDIRECT(K2),6,4),1,3-1) + 1</f>
        <v>20</v>
      </c>
    </row>
    <row r="15" spans="1:28">
      <c r="A15" t="s">
        <v>2</v>
      </c>
      <c r="B15" t="s">
        <v>2</v>
      </c>
      <c r="C15" t="s">
        <v>76</v>
      </c>
      <c r="D15" t="s">
        <v>2</v>
      </c>
      <c r="E15" t="s">
        <v>2</v>
      </c>
      <c r="L15">
        <f ca="1">MID(OFFSET(INDIRECT(K2),9,0),3+1,2) - MID(OFFSET(INDIRECT(K2),9,0),1,3-1) + 1</f>
        <v>20</v>
      </c>
      <c r="M15">
        <f ca="1">MID(OFFSET(INDIRECT(K2),6,1),3+1,2) - MID(OFFSET(INDIRECT(K2),6,1),1,3-1) + 1</f>
        <v>20</v>
      </c>
      <c r="N15">
        <f ca="1">MID(OFFSET(INDIRECT(K2),11,3),3+1,2) - MID(OFFSET(INDIRECT(K2),11,3),1,3-1) + 1</f>
        <v>20</v>
      </c>
      <c r="O15">
        <f ca="1">MID(OFFSET(INDIRECT(K2),7,4),3+1,2) - MID(OFFSET(INDIRECT(K2),7,4),1,3-1) + 1</f>
        <v>20</v>
      </c>
    </row>
    <row r="16" spans="1:28">
      <c r="A16" t="s">
        <v>78</v>
      </c>
      <c r="B16" t="s">
        <v>37</v>
      </c>
      <c r="L16">
        <f ca="1">MID(OFFSET(INDIRECT(K2),10,0),3+1,2) - MID(OFFSET(INDIRECT(K2),10,0),1,3-1) + 1</f>
        <v>15</v>
      </c>
      <c r="M16">
        <f ca="1">MID(OFFSET(INDIRECT(K2),7,1),3+1,2) - MID(OFFSET(INDIRECT(K2),7,1),1,3-1) + 1</f>
        <v>15</v>
      </c>
      <c r="N16">
        <f ca="1">MID(OFFSET(INDIRECT(K2),12,3),3+1,2) - MID(OFFSET(INDIRECT(K2),12,3),1,3-1) + 1</f>
        <v>15</v>
      </c>
      <c r="O16">
        <f ca="1">MID(OFFSET(INDIRECT(K2),8,4),3+1,2) - MID(OFFSET(INDIRECT(K2),8,4),1,3-1) + 1</f>
        <v>15</v>
      </c>
    </row>
    <row r="17" spans="1:15">
      <c r="A17" t="s">
        <v>79</v>
      </c>
      <c r="B17" t="s">
        <v>37</v>
      </c>
      <c r="L17">
        <v>0</v>
      </c>
      <c r="M17">
        <v>0</v>
      </c>
      <c r="N17">
        <v>0</v>
      </c>
      <c r="O17">
        <v>0</v>
      </c>
    </row>
    <row r="18" spans="1:15">
      <c r="A18" t="s">
        <v>80</v>
      </c>
      <c r="B18">
        <v>0</v>
      </c>
      <c r="D18" t="s">
        <v>81</v>
      </c>
      <c r="E18">
        <v>0</v>
      </c>
      <c r="L18">
        <f ca="1">100 - SUM(L13:L17)</f>
        <v>5</v>
      </c>
      <c r="M18">
        <f ca="1">100-SUM(M13:M17)</f>
        <v>5</v>
      </c>
      <c r="N18">
        <f ca="1">100-SUM(N13:N17)</f>
        <v>5</v>
      </c>
      <c r="O18">
        <f ca="1">100-SUM(O13:O17)</f>
        <v>5</v>
      </c>
    </row>
    <row r="19" spans="1:15">
      <c r="A19" t="s">
        <v>82</v>
      </c>
      <c r="B19">
        <v>0</v>
      </c>
      <c r="D19" t="s">
        <v>83</v>
      </c>
      <c r="E19">
        <v>21</v>
      </c>
    </row>
    <row r="20" spans="1:15">
      <c r="A20" t="s">
        <v>84</v>
      </c>
      <c r="B20">
        <v>0</v>
      </c>
      <c r="D20" t="s">
        <v>85</v>
      </c>
      <c r="E20">
        <v>18</v>
      </c>
    </row>
    <row r="21" spans="1:15">
      <c r="A21" t="s">
        <v>37</v>
      </c>
      <c r="B21" t="s">
        <v>37</v>
      </c>
      <c r="D21" t="s">
        <v>37</v>
      </c>
      <c r="E21" t="s">
        <v>37</v>
      </c>
      <c r="F21" s="6" t="str">
        <f>MID($B$1,G3,LEN($B$1)+1-G3)</f>
        <v>#87-Joe Nemechek-E</v>
      </c>
    </row>
    <row r="22" spans="1:15">
      <c r="A22" t="s">
        <v>57</v>
      </c>
      <c r="B22" t="s">
        <v>58</v>
      </c>
      <c r="D22" t="s">
        <v>59</v>
      </c>
      <c r="E22" t="s">
        <v>60</v>
      </c>
    </row>
    <row r="23" spans="1:15">
      <c r="C23">
        <v>10</v>
      </c>
      <c r="L23" s="3" t="str">
        <f ca="1">L3</f>
        <v>#87-Joe Nemechek-E</v>
      </c>
    </row>
    <row r="24" spans="1:15">
      <c r="B24" t="s">
        <v>38</v>
      </c>
      <c r="C24">
        <v>11</v>
      </c>
      <c r="L24" t="s">
        <v>15</v>
      </c>
      <c r="M24" t="s">
        <v>16</v>
      </c>
      <c r="N24" t="s">
        <v>17</v>
      </c>
      <c r="O24" t="s">
        <v>18</v>
      </c>
    </row>
    <row r="25" spans="1:15">
      <c r="B25" t="s">
        <v>72</v>
      </c>
      <c r="C25">
        <v>12</v>
      </c>
      <c r="E25" t="s">
        <v>38</v>
      </c>
      <c r="L25">
        <f ca="1">MID(OFFSET(INDIRECT(K3),7,0),3+1,2) - MID(OFFSET(INDIRECT(K3),7,0),1,3-1) + 1</f>
        <v>40</v>
      </c>
      <c r="M25">
        <f ca="1">MID(OFFSET(INDIRECT(K3),4,1),3+1,2) - MID(OFFSET(INDIRECT(K3),4,1),1,3-1) + 1</f>
        <v>40</v>
      </c>
      <c r="N25">
        <f ca="1">MID(OFFSET(INDIRECT(K3),9,3),3+1,2) - MID(OFFSET(INDIRECT(K3),9,3),1,3-1) + 1</f>
        <v>40</v>
      </c>
      <c r="O25">
        <f ca="1">MID(OFFSET(INDIRECT(K3),5,4),3+1,2) - MID(OFFSET(INDIRECT(K3),5,4),1,3-1) + 1</f>
        <v>40</v>
      </c>
    </row>
    <row r="26" spans="1:15">
      <c r="B26" t="s">
        <v>74</v>
      </c>
      <c r="C26">
        <v>13</v>
      </c>
      <c r="E26" t="s">
        <v>72</v>
      </c>
      <c r="L26">
        <f ca="1">MID(OFFSET(INDIRECT(K3),8,0),3+1,2) - MID(OFFSET(INDIRECT(K3),8,0),1,3-1) + 1</f>
        <v>20</v>
      </c>
      <c r="M26">
        <f ca="1">MID(OFFSET(INDIRECT(K3),5,1),3+1,2) - MID(OFFSET(INDIRECT(K3),5,1),1,3-1) + 1</f>
        <v>20</v>
      </c>
      <c r="N26">
        <f ca="1">MID(OFFSET(INDIRECT(K3),10,3),3+1,2) - MID(OFFSET(INDIRECT(K3),10,3),1,3-1) + 1</f>
        <v>20</v>
      </c>
      <c r="O26">
        <f ca="1">MID(OFFSET(INDIRECT(K3),6,4),3+1,2) - MID(OFFSET(INDIRECT(K3),6,4),1,3-1) + 1</f>
        <v>20</v>
      </c>
    </row>
    <row r="27" spans="1:15">
      <c r="A27" t="s">
        <v>38</v>
      </c>
      <c r="B27" t="s">
        <v>3</v>
      </c>
      <c r="C27">
        <v>14</v>
      </c>
      <c r="E27" t="s">
        <v>74</v>
      </c>
      <c r="L27">
        <f ca="1">MID(OFFSET(INDIRECT(K3),9,0),3+1,2) - MID(OFFSET(INDIRECT(K3),9,0),1,3-1) + 1</f>
        <v>20</v>
      </c>
      <c r="M27">
        <f ca="1">MID(OFFSET(INDIRECT(K3),6,1),3+1,2) - MID(OFFSET(INDIRECT(K3),6,1),1,3-1) + 1</f>
        <v>20</v>
      </c>
      <c r="N27">
        <f ca="1">MID(OFFSET(INDIRECT(K3),11,3),3+1,2) - MID(OFFSET(INDIRECT(K3),11,3),1,3-1) + 1</f>
        <v>20</v>
      </c>
      <c r="O27">
        <f ca="1">MID(OFFSET(INDIRECT(K3),7,4),3+1,2) - MID(OFFSET(INDIRECT(K3),7,4),1,3-1) + 1</f>
        <v>20</v>
      </c>
    </row>
    <row r="28" spans="1:15">
      <c r="A28" t="s">
        <v>72</v>
      </c>
      <c r="C28">
        <v>15</v>
      </c>
      <c r="E28" t="s">
        <v>3</v>
      </c>
      <c r="L28">
        <f ca="1">MID(OFFSET(INDIRECT(K3),10,0),3+1,2) - MID(OFFSET(INDIRECT(K3),10,0),1,3-1) + 1</f>
        <v>15</v>
      </c>
      <c r="M28">
        <f ca="1">MID(OFFSET(INDIRECT(K3),7,1),3+1,2) - MID(OFFSET(INDIRECT(K3),7,1),1,3-1) + 1</f>
        <v>15</v>
      </c>
      <c r="N28">
        <f ca="1">MID(OFFSET(INDIRECT(K3),12,3),3+1,2) - MID(OFFSET(INDIRECT(K3),12,3),1,3-1) + 1</f>
        <v>15</v>
      </c>
      <c r="O28">
        <f ca="1">MID(OFFSET(INDIRECT(K3),8,4),3+1,2) - MID(OFFSET(INDIRECT(K3),8,4),1,3-1) + 1</f>
        <v>15</v>
      </c>
    </row>
    <row r="29" spans="1:15">
      <c r="A29" t="s">
        <v>74</v>
      </c>
      <c r="C29">
        <v>16</v>
      </c>
      <c r="D29" t="s">
        <v>38</v>
      </c>
      <c r="L29">
        <v>0</v>
      </c>
      <c r="M29">
        <v>0</v>
      </c>
      <c r="N29">
        <v>0</v>
      </c>
      <c r="O29">
        <v>0</v>
      </c>
    </row>
    <row r="30" spans="1:15">
      <c r="A30" t="s">
        <v>3</v>
      </c>
      <c r="C30">
        <v>17</v>
      </c>
      <c r="D30" t="s">
        <v>72</v>
      </c>
      <c r="L30">
        <f ca="1">100 - SUM(L25:L29)</f>
        <v>5</v>
      </c>
      <c r="M30">
        <f ca="1">100-SUM(M25:M29)</f>
        <v>5</v>
      </c>
      <c r="N30">
        <f ca="1">100-SUM(N25:N29)</f>
        <v>5</v>
      </c>
      <c r="O30">
        <f ca="1">100-SUM(O25:O29)</f>
        <v>5</v>
      </c>
    </row>
    <row r="31" spans="1:15">
      <c r="C31">
        <v>18</v>
      </c>
      <c r="D31" t="s">
        <v>74</v>
      </c>
    </row>
    <row r="32" spans="1:15">
      <c r="C32">
        <v>19</v>
      </c>
      <c r="D32" t="s">
        <v>3</v>
      </c>
    </row>
    <row r="33" spans="1:15">
      <c r="C33">
        <v>20</v>
      </c>
    </row>
    <row r="34" spans="1:15">
      <c r="A34" t="s">
        <v>2</v>
      </c>
      <c r="B34" t="s">
        <v>2</v>
      </c>
      <c r="C34" t="s">
        <v>76</v>
      </c>
      <c r="D34" t="s">
        <v>2</v>
      </c>
      <c r="E34" t="s">
        <v>2</v>
      </c>
    </row>
    <row r="35" spans="1:15">
      <c r="A35" t="s">
        <v>78</v>
      </c>
      <c r="B35" t="s">
        <v>56</v>
      </c>
    </row>
    <row r="36" spans="1:15">
      <c r="A36" t="s">
        <v>79</v>
      </c>
      <c r="B36" t="s">
        <v>37</v>
      </c>
    </row>
    <row r="37" spans="1:15">
      <c r="A37" t="s">
        <v>80</v>
      </c>
      <c r="B37">
        <v>0</v>
      </c>
      <c r="D37" t="s">
        <v>81</v>
      </c>
      <c r="E37">
        <v>0</v>
      </c>
    </row>
    <row r="38" spans="1:15">
      <c r="A38" t="s">
        <v>82</v>
      </c>
      <c r="B38">
        <v>0</v>
      </c>
      <c r="D38" t="s">
        <v>83</v>
      </c>
      <c r="E38">
        <v>36</v>
      </c>
    </row>
    <row r="39" spans="1:15">
      <c r="A39" t="s">
        <v>84</v>
      </c>
      <c r="B39">
        <v>0</v>
      </c>
      <c r="D39" t="s">
        <v>85</v>
      </c>
      <c r="E39">
        <v>35</v>
      </c>
    </row>
    <row r="40" spans="1:15">
      <c r="F40" s="5"/>
    </row>
    <row r="41" spans="1:15">
      <c r="F41" s="5"/>
    </row>
    <row r="42" spans="1:15">
      <c r="F42" s="5"/>
      <c r="L42" s="3">
        <f>L4</f>
        <v>0</v>
      </c>
    </row>
    <row r="43" spans="1:15">
      <c r="F43" s="5"/>
      <c r="L43" t="s">
        <v>15</v>
      </c>
      <c r="M43" t="s">
        <v>16</v>
      </c>
      <c r="N43" t="s">
        <v>17</v>
      </c>
      <c r="O43" t="s">
        <v>18</v>
      </c>
    </row>
    <row r="44" spans="1:15">
      <c r="F44" s="5"/>
      <c r="L44" t="e">
        <f ca="1">MID(OFFSET(INDIRECT(K4),7,0),3+1,2) - MID(OFFSET(INDIRECT(K4),7,0),1,3-1) + 1</f>
        <v>#REF!</v>
      </c>
      <c r="M44" t="e">
        <f ca="1">MID(OFFSET(INDIRECT(K4),4,1),3+1,2) - MID(OFFSET(INDIRECT(K4),4,1),1,3-1) + 1</f>
        <v>#REF!</v>
      </c>
      <c r="N44" t="e">
        <f ca="1">MID(OFFSET(INDIRECT(K4),9,3),3+1,2) - MID(OFFSET(INDIRECT(K4),9,3),1,3-1) + 1</f>
        <v>#REF!</v>
      </c>
      <c r="O44" t="e">
        <f ca="1">MID(OFFSET(INDIRECT(K4),5,4),3+1,2) - MID(OFFSET(INDIRECT(K4),5,4),1,3-1) + 1</f>
        <v>#REF!</v>
      </c>
    </row>
    <row r="45" spans="1:15">
      <c r="F45" s="5"/>
      <c r="L45" t="e">
        <f ca="1">MID(OFFSET(INDIRECT(K4),8,0),3+1,2) - MID(OFFSET(INDIRECT(K4),8,0),1,3-1) + 1</f>
        <v>#REF!</v>
      </c>
      <c r="M45" t="e">
        <f ca="1">MID(OFFSET(INDIRECT(K4),5,1),3+1,2) - MID(OFFSET(INDIRECT(K4),5,1),1,3-1) + 1</f>
        <v>#REF!</v>
      </c>
      <c r="N45" t="e">
        <f ca="1">MID(OFFSET(INDIRECT(K4),10,3),3+1,2) - MID(OFFSET(INDIRECT(K4),10,3),1,3-1) + 1</f>
        <v>#REF!</v>
      </c>
      <c r="O45" t="e">
        <f ca="1">MID(OFFSET(INDIRECT(K4),6,4),3+1,2) - MID(OFFSET(INDIRECT(K4),6,4),1,3-1) + 1</f>
        <v>#REF!</v>
      </c>
    </row>
    <row r="46" spans="1:15">
      <c r="F46" s="5"/>
      <c r="L46" t="e">
        <f ca="1">MID(OFFSET(INDIRECT(K4),9,0),3+1,2) - MID(OFFSET(INDIRECT(K4),9,0),1,3-1) + 1</f>
        <v>#REF!</v>
      </c>
      <c r="M46" t="e">
        <f ca="1">MID(OFFSET(INDIRECT(K4),6,1),3+1,2) - MID(OFFSET(INDIRECT(K4),6,1),1,3-1) + 1</f>
        <v>#REF!</v>
      </c>
      <c r="N46" t="e">
        <f ca="1">MID(OFFSET(INDIRECT(K4),11,3),3+1,2) - MID(OFFSET(INDIRECT(K4),11,3),1,3-1) + 1</f>
        <v>#REF!</v>
      </c>
      <c r="O46" t="e">
        <f ca="1">MID(OFFSET(INDIRECT(K4),7,4),3+1,2) - MID(OFFSET(INDIRECT(K4),7,4),1,3-1) + 1</f>
        <v>#REF!</v>
      </c>
    </row>
    <row r="47" spans="1:15">
      <c r="F47" s="5"/>
      <c r="L47" t="e">
        <f ca="1">MID(OFFSET(INDIRECT(K4),10,0),3+1,2) - MID(OFFSET(INDIRECT(K4),10,0),1,3-1) + 1</f>
        <v>#REF!</v>
      </c>
      <c r="M47" t="e">
        <f ca="1">MID(OFFSET(INDIRECT(K4),7,1),3+1,2) - MID(OFFSET(INDIRECT(K4),7,1),1,3-1) + 1</f>
        <v>#REF!</v>
      </c>
      <c r="N47" t="e">
        <f ca="1">MID(OFFSET(INDIRECT(K4),12,3),3+1,2) - MID(OFFSET(INDIRECT(K4),12,3),1,3-1) + 1</f>
        <v>#REF!</v>
      </c>
      <c r="O47" t="e">
        <f ca="1">MID(OFFSET(INDIRECT(K4),8,4),3+1,2) - MID(OFFSET(INDIRECT(K4),8,4),1,3-1) + 1</f>
        <v>#REF!</v>
      </c>
    </row>
    <row r="48" spans="1:15">
      <c r="F48" s="5"/>
      <c r="L48" t="e">
        <f ca="1">MID(OFFSET(INDIRECT(K4),11,0),3+1,2) - MID(OFFSET(INDIRECT(K4),11,0),1,3-1) + 1</f>
        <v>#REF!</v>
      </c>
      <c r="M48" t="e">
        <f ca="1">MID(OFFSET(INDIRECT(K4),8,1),3+1,2) - MID(OFFSET(INDIRECT(K4),8,1),1,3-1) + 1</f>
        <v>#REF!</v>
      </c>
      <c r="N48" t="e">
        <f ca="1">MID(OFFSET(INDIRECT(K4),13,3),3+1,2) - MID(OFFSET(INDIRECT(K4),13,3),1,3-1) + 1</f>
        <v>#REF!</v>
      </c>
      <c r="O48" t="e">
        <f ca="1">MID(OFFSET(INDIRECT(K4),9,4),3+1,2) - MID(OFFSET(INDIRECT(K4),9,4),1,3-1) + 1</f>
        <v>#REF!</v>
      </c>
    </row>
    <row r="49" spans="6:15">
      <c r="F49" s="5"/>
      <c r="L49" t="e">
        <f ca="1">100 - SUM(L44:L48)</f>
        <v>#REF!</v>
      </c>
      <c r="M49" t="e">
        <f ca="1">100-SUM(M44:M48)</f>
        <v>#REF!</v>
      </c>
      <c r="N49" t="e">
        <f ca="1">100-SUM(N44:N48)</f>
        <v>#REF!</v>
      </c>
      <c r="O49" t="e">
        <f ca="1">100-SUM(O44:O48)</f>
        <v>#REF!</v>
      </c>
    </row>
    <row r="50" spans="6:15">
      <c r="F50" s="5"/>
    </row>
    <row r="51" spans="6:15">
      <c r="F51" s="5"/>
    </row>
    <row r="52" spans="6:15">
      <c r="F52" s="5"/>
    </row>
    <row r="53" spans="6:15">
      <c r="F53" s="5"/>
    </row>
    <row r="54" spans="6:15">
      <c r="F54" s="5"/>
    </row>
    <row r="55" spans="6:15">
      <c r="F55" s="5"/>
    </row>
    <row r="56" spans="6:15">
      <c r="F56" s="5"/>
    </row>
    <row r="57" spans="6:15">
      <c r="F57" s="5"/>
    </row>
    <row r="58" spans="6:15">
      <c r="F58" s="5"/>
    </row>
    <row r="59" spans="6:15">
      <c r="F59" s="5"/>
    </row>
    <row r="61" spans="6:15">
      <c r="L61" s="3">
        <f>L5</f>
        <v>0</v>
      </c>
    </row>
    <row r="62" spans="6:15">
      <c r="L62" t="s">
        <v>15</v>
      </c>
      <c r="M62" t="s">
        <v>16</v>
      </c>
      <c r="N62" t="s">
        <v>17</v>
      </c>
      <c r="O62" t="s">
        <v>18</v>
      </c>
    </row>
    <row r="63" spans="6:15">
      <c r="L63" t="e">
        <f ca="1">MID(OFFSET(INDIRECT(K5),7,0),3+1,2) - MID(OFFSET(INDIRECT(K5),7,0),1,3-1) + 1</f>
        <v>#REF!</v>
      </c>
      <c r="M63" t="e">
        <f ca="1">MID(OFFSET(INDIRECT(K5),4,1),3+1,2) - MID(OFFSET(INDIRECT(K5),4,1),1,3-1) + 1</f>
        <v>#REF!</v>
      </c>
      <c r="N63" t="e">
        <f ca="1">MID(OFFSET(INDIRECT(K5),9,3),3+1,2) - MID(OFFSET(INDIRECT(K5),9,3),1,3-1) + 1</f>
        <v>#REF!</v>
      </c>
      <c r="O63" t="e">
        <f ca="1">MID(OFFSET(INDIRECT(K5),5,4),3+1,2) - MID(OFFSET(INDIRECT(K5),5,4),1,3-1) + 1</f>
        <v>#REF!</v>
      </c>
    </row>
    <row r="64" spans="6:15">
      <c r="L64" t="e">
        <f ca="1">MID(OFFSET(INDIRECT(K5),8,0),3+1,2) - MID(OFFSET(INDIRECT(K5),8,0),1,3-1) + 1</f>
        <v>#REF!</v>
      </c>
      <c r="M64" t="e">
        <f ca="1">MID(OFFSET(INDIRECT(K5),5,1),3+1,2) - MID(OFFSET(INDIRECT(K5),5,1),1,3-1) + 1</f>
        <v>#REF!</v>
      </c>
      <c r="N64" t="e">
        <f ca="1">MID(OFFSET(INDIRECT(K5),10,3),3+1,2) - MID(OFFSET(INDIRECT(K5),10,3),1,3-1) + 1</f>
        <v>#REF!</v>
      </c>
      <c r="O64" t="e">
        <f ca="1">MID(OFFSET(INDIRECT(K5),6,4),3+1,2) - MID(OFFSET(INDIRECT(K5),6,4),1,3-1) + 1</f>
        <v>#REF!</v>
      </c>
    </row>
    <row r="65" spans="1:15">
      <c r="L65" t="e">
        <f ca="1">MID(OFFSET(INDIRECT(K5),9,0),3+1,2) - MID(OFFSET(INDIRECT(K5),9,0),1,3-1) + 1</f>
        <v>#REF!</v>
      </c>
      <c r="M65" t="e">
        <f ca="1">MID(OFFSET(INDIRECT(K5),6,1),3+1,2) - MID(OFFSET(INDIRECT(K5),6,1),1,3-1) + 1</f>
        <v>#REF!</v>
      </c>
      <c r="N65" t="e">
        <f ca="1">MID(OFFSET(INDIRECT(K5),11,3),3+1,2) - MID(OFFSET(INDIRECT(K5),11,3),1,3-1) + 1</f>
        <v>#REF!</v>
      </c>
      <c r="O65" t="e">
        <f ca="1">MID(OFFSET(INDIRECT(K5),7,4),3+1,2) - MID(OFFSET(INDIRECT(K5),7,4),1,3-1) + 1</f>
        <v>#REF!</v>
      </c>
    </row>
    <row r="66" spans="1:15">
      <c r="L66" t="e">
        <f ca="1">MID(OFFSET(INDIRECT(K5),10,0),3+1,2) - MID(OFFSET(INDIRECT(K5),10,0),1,3-1) + 1</f>
        <v>#REF!</v>
      </c>
      <c r="M66" t="e">
        <f ca="1">MID(OFFSET(INDIRECT(K5),7,1),3+1,2) - MID(OFFSET(INDIRECT(K5),7,1),1,3-1) + 1</f>
        <v>#REF!</v>
      </c>
      <c r="N66" t="e">
        <f ca="1">MID(OFFSET(INDIRECT(K5),12,3),3+1,2) - MID(OFFSET(INDIRECT(K5),12,3),1,3-1) + 1</f>
        <v>#REF!</v>
      </c>
      <c r="O66" t="e">
        <f ca="1">MID(OFFSET(INDIRECT(K5),8,4),3+1,2) - MID(OFFSET(INDIRECT(K5),8,4),1,3-1) + 1</f>
        <v>#REF!</v>
      </c>
    </row>
    <row r="67" spans="1:15">
      <c r="L67" t="e">
        <f ca="1">MID(OFFSET(INDIRECT(K5),11,0),3+1,2) - MID(OFFSET(INDIRECT(K5),11,0),1,3-1) + 1</f>
        <v>#REF!</v>
      </c>
      <c r="M67" t="e">
        <f ca="1">MID(OFFSET(INDIRECT(K5),8,1),3+1,2) - MID(OFFSET(INDIRECT(K5),8,1),1,3-1) + 1</f>
        <v>#REF!</v>
      </c>
      <c r="N67" t="e">
        <f ca="1">MID(OFFSET(INDIRECT(K5),13,3),3+1,2) - MID(OFFSET(INDIRECT(K5),13,3),1,3-1) + 1</f>
        <v>#REF!</v>
      </c>
      <c r="O67" t="e">
        <f ca="1">MID(OFFSET(INDIRECT(K5),9,4),3+1,2) - MID(OFFSET(INDIRECT(K5),9,4),1,3-1) + 1</f>
        <v>#REF!</v>
      </c>
    </row>
    <row r="68" spans="1:15">
      <c r="L68" t="e">
        <f ca="1">100 - SUM(L63:L67)</f>
        <v>#REF!</v>
      </c>
      <c r="M68" t="e">
        <f ca="1">100-SUM(M63:M67)</f>
        <v>#REF!</v>
      </c>
      <c r="N68" t="e">
        <f ca="1">100-SUM(N63:N67)</f>
        <v>#REF!</v>
      </c>
      <c r="O68" t="e">
        <f ca="1">100-SUM(O63:O67)</f>
        <v>#REF!</v>
      </c>
    </row>
    <row r="78" spans="1:15" s="5" customFormat="1">
      <c r="L78"/>
      <c r="M78"/>
      <c r="N78"/>
      <c r="O78"/>
    </row>
    <row r="79" spans="1: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">
        <f>L6</f>
        <v>0</v>
      </c>
    </row>
    <row r="82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">
        <v>15</v>
      </c>
      <c r="M82" t="s">
        <v>16</v>
      </c>
      <c r="N82" t="s">
        <v>17</v>
      </c>
      <c r="O82" t="s">
        <v>18</v>
      </c>
    </row>
    <row r="83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e">
        <f ca="1">MID(OFFSET(INDIRECT(K6),7,0),3+1,2) - MID(OFFSET(INDIRECT(K6),7,0),1,3-1) + 1</f>
        <v>#REF!</v>
      </c>
      <c r="M83" t="e">
        <f ca="1">MID(OFFSET(INDIRECT(K6),4,1),3+1,2) - MID(OFFSET(INDIRECT(K6),4,1),1,3-1) + 1</f>
        <v>#REF!</v>
      </c>
      <c r="N83" t="e">
        <f ca="1">MID(OFFSET(INDIRECT(K6),9,3),3+1,2) - MID(OFFSET(INDIRECT(K6),9,3),1,3-1) + 1</f>
        <v>#REF!</v>
      </c>
      <c r="O83" t="e">
        <f ca="1">MID(OFFSET(INDIRECT(K6),5,4),3+1,2) - MID(OFFSET(INDIRECT(K6),5,4),1,3-1) + 1</f>
        <v>#REF!</v>
      </c>
    </row>
    <row r="84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e">
        <f ca="1">MID(OFFSET(INDIRECT(K6),8,0),3+1,2) - MID(OFFSET(INDIRECT(K6),8,0),1,3-1) + 1</f>
        <v>#REF!</v>
      </c>
      <c r="M84" t="e">
        <f ca="1">MID(OFFSET(INDIRECT(K6),5,1),3+1,2) - MID(OFFSET(INDIRECT(K6),5,1),1,3-1) + 1</f>
        <v>#REF!</v>
      </c>
      <c r="N84" t="e">
        <f ca="1">MID(OFFSET(INDIRECT(K6),10,3),3+1,2) - MID(OFFSET(INDIRECT(K6),10,3),1,3-1) + 1</f>
        <v>#REF!</v>
      </c>
      <c r="O84" t="e">
        <f ca="1">MID(OFFSET(INDIRECT(K6),6,4),3+1,2) - MID(OFFSET(INDIRECT(K6),6,4),1,3-1) + 1</f>
        <v>#REF!</v>
      </c>
    </row>
    <row r="85" spans="1: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e">
        <f ca="1">MID(OFFSET(INDIRECT(K6),9,0),3+1,2) - MID(OFFSET(INDIRECT(K6),9,0),1,3-1) + 1</f>
        <v>#REF!</v>
      </c>
      <c r="M85" t="e">
        <f ca="1">MID(OFFSET(INDIRECT(K6),6,1),3+1,2) - MID(OFFSET(INDIRECT(K6),6,1),1,3-1) + 1</f>
        <v>#REF!</v>
      </c>
      <c r="N85" t="e">
        <f ca="1">MID(OFFSET(INDIRECT(K6),11,3),3+1,2) - MID(OFFSET(INDIRECT(K6),11,3),1,3-1) + 1</f>
        <v>#REF!</v>
      </c>
      <c r="O85" t="e">
        <f ca="1">MID(OFFSET(INDIRECT(K6),7,4),3+1,2) - MID(OFFSET(INDIRECT(K6),7,4),1,3-1) + 1</f>
        <v>#REF!</v>
      </c>
    </row>
    <row r="86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e">
        <f ca="1">MID(OFFSET(INDIRECT(K6),10,0),3+1,2) - MID(OFFSET(INDIRECT(K6),10,0),1,3-1) + 1</f>
        <v>#REF!</v>
      </c>
      <c r="M86" t="e">
        <f ca="1">MID(OFFSET(INDIRECT(K6),7,1),3+1,2) - MID(OFFSET(INDIRECT(K6),7,1),1,3-1) + 1</f>
        <v>#REF!</v>
      </c>
      <c r="N86" t="e">
        <f ca="1">MID(OFFSET(INDIRECT(K6),12,3),3+1,2) - MID(OFFSET(INDIRECT(K6),12,3),1,3-1) + 1</f>
        <v>#REF!</v>
      </c>
      <c r="O86" t="e">
        <f ca="1">MID(OFFSET(INDIRECT(K6),8,4),3+1,2) - MID(OFFSET(INDIRECT(K6),8,4),1,3-1) + 1</f>
        <v>#REF!</v>
      </c>
    </row>
    <row r="87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e">
        <f ca="1">MID(OFFSET(INDIRECT(K6),11,0),3+1,2) - MID(OFFSET(INDIRECT(K6),11,0),1,3-1) + 1</f>
        <v>#REF!</v>
      </c>
      <c r="M87" t="e">
        <f ca="1">MID(OFFSET(INDIRECT(K6),8,1),3+1,2) - MID(OFFSET(INDIRECT(K6),8,1),1,3-1) + 1</f>
        <v>#REF!</v>
      </c>
      <c r="N87" t="e">
        <f ca="1">MID(OFFSET(INDIRECT(K6),13,3),3+1,2) - MID(OFFSET(INDIRECT(K6),13,3),1,3-1) + 1</f>
        <v>#REF!</v>
      </c>
      <c r="O87" t="e">
        <f ca="1">MID(OFFSET(INDIRECT(K6),9,4),3+1,2) - MID(OFFSET(INDIRECT(K6),9,4),1,3-1) + 1</f>
        <v>#REF!</v>
      </c>
    </row>
    <row r="88" spans="1: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e">
        <f ca="1">100 - SUM(L83:L87)</f>
        <v>#REF!</v>
      </c>
      <c r="M88" t="e">
        <f ca="1">100-SUM(M83:M87)</f>
        <v>#REF!</v>
      </c>
      <c r="N88" t="e">
        <f ca="1">100-SUM(N83:N87)</f>
        <v>#REF!</v>
      </c>
      <c r="O88" t="e">
        <f ca="1">100-SUM(O83:O87)</f>
        <v>#REF!</v>
      </c>
    </row>
    <row r="89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">
        <f>L7</f>
        <v>0</v>
      </c>
    </row>
    <row r="101" spans="1: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">
        <v>15</v>
      </c>
      <c r="M101" t="s">
        <v>16</v>
      </c>
      <c r="N101" t="s">
        <v>17</v>
      </c>
      <c r="O101" t="s">
        <v>18</v>
      </c>
    </row>
    <row r="102" spans="1: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e">
        <f ca="1">MID(OFFSET(INDIRECT(K7),7,0),3+1,2) - MID(OFFSET(INDIRECT(K7),7,0),1,3-1) + 1</f>
        <v>#REF!</v>
      </c>
      <c r="M102" t="e">
        <f ca="1">MID(OFFSET(INDIRECT(K7),4,1),3+1,2) - MID(OFFSET(INDIRECT(K7),4,1),1,3-1) + 1</f>
        <v>#REF!</v>
      </c>
      <c r="N102" t="e">
        <f ca="1">MID(OFFSET(INDIRECT(K7),9,3),3+1,2) - MID(OFFSET(INDIRECT(K7),9,3),1,3-1) + 1</f>
        <v>#REF!</v>
      </c>
      <c r="O102" t="e">
        <f ca="1">MID(OFFSET(INDIRECT(K7),5,4),3+1,2) - MID(OFFSET(INDIRECT(K7),5,4),1,3-1) + 1</f>
        <v>#REF!</v>
      </c>
    </row>
    <row r="103" spans="1: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e">
        <f ca="1">MID(OFFSET(INDIRECT(K7),8,0),3+1,2) - MID(OFFSET(INDIRECT(K7),8,0),1,3-1) + 1</f>
        <v>#REF!</v>
      </c>
      <c r="M103" t="e">
        <f ca="1">MID(OFFSET(INDIRECT(K7),5,1),3+1,2) - MID(OFFSET(INDIRECT(K7),5,1),1,3-1) + 1</f>
        <v>#REF!</v>
      </c>
      <c r="N103" t="e">
        <f ca="1">MID(OFFSET(INDIRECT(K7),10,3),3+1,2) - MID(OFFSET(INDIRECT(K7),10,3),1,3-1) + 1</f>
        <v>#REF!</v>
      </c>
      <c r="O103" t="e">
        <f ca="1">MID(OFFSET(INDIRECT(K7),6,4),3+1,2) - MID(OFFSET(INDIRECT(K7),6,4),1,3-1) + 1</f>
        <v>#REF!</v>
      </c>
    </row>
    <row r="104" spans="1: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e">
        <f ca="1">MID(OFFSET(INDIRECT(K7),9,0),3+1,2) - MID(OFFSET(INDIRECT(K7),9,0),1,3-1) + 1</f>
        <v>#REF!</v>
      </c>
      <c r="M104" t="e">
        <f ca="1">MID(OFFSET(INDIRECT(K7),6,1),3+1,2) - MID(OFFSET(INDIRECT(K7),6,1),1,3-1) + 1</f>
        <v>#REF!</v>
      </c>
      <c r="N104" t="e">
        <f ca="1">MID(OFFSET(INDIRECT(K7),11,3),3+1,2) - MID(OFFSET(INDIRECT(K7),11,3),1,3-1) + 1</f>
        <v>#REF!</v>
      </c>
      <c r="O104" t="e">
        <f ca="1">MID(OFFSET(INDIRECT(K7),7,4),3+1,2) - MID(OFFSET(INDIRECT(K7),7,4),1,3-1) + 1</f>
        <v>#REF!</v>
      </c>
    </row>
    <row r="105" spans="1: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e">
        <f ca="1">MID(OFFSET(INDIRECT(K7),10,0),3+1,2) - MID(OFFSET(INDIRECT(K7),10,0),1,3-1) + 1</f>
        <v>#REF!</v>
      </c>
      <c r="M105" t="e">
        <f ca="1">MID(OFFSET(INDIRECT(K7),7,1),3+1,2) - MID(OFFSET(INDIRECT(K7),7,1),1,3-1) + 1</f>
        <v>#REF!</v>
      </c>
      <c r="N105" t="e">
        <f ca="1">MID(OFFSET(INDIRECT(K7),12,3),3+1,2) - MID(OFFSET(INDIRECT(K7),12,3),1,3-1) + 1</f>
        <v>#REF!</v>
      </c>
      <c r="O105" t="e">
        <f ca="1">MID(OFFSET(INDIRECT(K7),8,4),3+1,2) - MID(OFFSET(INDIRECT(K7),8,4),1,3-1) + 1</f>
        <v>#REF!</v>
      </c>
    </row>
    <row r="106" spans="1: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e">
        <f ca="1">MID(OFFSET(INDIRECT(K7),11,0),3+1,2) - MID(OFFSET(INDIRECT(K7),11,0),1,3-1) + 1</f>
        <v>#REF!</v>
      </c>
      <c r="M106" t="e">
        <f ca="1">MID(OFFSET(INDIRECT(K7),8,1),3+1,2) - MID(OFFSET(INDIRECT(K7),8,1),1,3-1) + 1</f>
        <v>#REF!</v>
      </c>
      <c r="N106" t="e">
        <f ca="1">MID(OFFSET(INDIRECT(K7),13,3),3+1,2) - MID(OFFSET(INDIRECT(K7),13,3),1,3-1) + 1</f>
        <v>#REF!</v>
      </c>
      <c r="O106" t="e">
        <f ca="1">MID(OFFSET(INDIRECT(K7),9,4),3+1,2) - MID(OFFSET(INDIRECT(K7),9,4),1,3-1) + 1</f>
        <v>#REF!</v>
      </c>
    </row>
    <row r="107" spans="1: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e">
        <f ca="1">100 - SUM(L102:L106)</f>
        <v>#REF!</v>
      </c>
      <c r="M107" t="e">
        <f ca="1">100-SUM(M102:M106)</f>
        <v>#REF!</v>
      </c>
      <c r="N107" t="e">
        <f ca="1">100-SUM(N102:N106)</f>
        <v>#REF!</v>
      </c>
      <c r="O107" t="e">
        <f ca="1">100-SUM(O102:O106)</f>
        <v>#REF!</v>
      </c>
    </row>
    <row r="108" spans="1: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3">
        <f>L8</f>
        <v>0</v>
      </c>
    </row>
    <row r="120" spans="1: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">
        <v>15</v>
      </c>
      <c r="M120" t="s">
        <v>16</v>
      </c>
      <c r="N120" t="s">
        <v>17</v>
      </c>
      <c r="O120" t="s">
        <v>18</v>
      </c>
    </row>
    <row r="121" spans="1: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e">
        <f ca="1">MID(OFFSET(INDIRECT(K8),7,0),3+1,2) - MID(OFFSET(INDIRECT(K8),7,0),1,3-1) + 1</f>
        <v>#REF!</v>
      </c>
      <c r="M121" t="e">
        <f ca="1">MID(OFFSET(INDIRECT(K8),4,1),3+1,2) - MID(OFFSET(INDIRECT(K8),4,1),1,3-1) + 1</f>
        <v>#REF!</v>
      </c>
      <c r="N121" t="e">
        <f ca="1">MID(OFFSET(INDIRECT(K8),9,3),3+1,2) - MID(OFFSET(INDIRECT(K8),9,3),1,3-1) + 1</f>
        <v>#REF!</v>
      </c>
      <c r="O121" t="e">
        <f ca="1">MID(OFFSET(INDIRECT(K8),5,4),3+1,2) - MID(OFFSET(INDIRECT(K8),5,4),1,3-1) + 1</f>
        <v>#REF!</v>
      </c>
    </row>
    <row r="122" spans="1: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e">
        <f ca="1">MID(OFFSET(INDIRECT(K8),8,0),3+1,2) - MID(OFFSET(INDIRECT(K8),8,0),1,3-1) + 1</f>
        <v>#REF!</v>
      </c>
      <c r="M122" t="e">
        <f ca="1">MID(OFFSET(INDIRECT(K8),5,1),3+1,2) - MID(OFFSET(INDIRECT(K8),5,1),1,3-1) + 1</f>
        <v>#REF!</v>
      </c>
      <c r="N122" t="e">
        <f ca="1">MID(OFFSET(INDIRECT(K8),10,3),3+1,2) - MID(OFFSET(INDIRECT(K8),10,3),1,3-1) + 1</f>
        <v>#REF!</v>
      </c>
      <c r="O122" t="e">
        <f ca="1">MID(OFFSET(INDIRECT(K8),6,4),3+1,2) - MID(OFFSET(INDIRECT(K8),6,4),1,3-1) + 1</f>
        <v>#REF!</v>
      </c>
    </row>
    <row r="123" spans="1: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e">
        <f ca="1">MID(OFFSET(INDIRECT(K8),9,0),3+1,2) - MID(OFFSET(INDIRECT(K8),9,0),1,3-1) + 1</f>
        <v>#REF!</v>
      </c>
      <c r="M123" t="e">
        <f ca="1">MID(OFFSET(INDIRECT(K8),6,1),3+1,2) - MID(OFFSET(INDIRECT(K8),6,1),1,3-1) + 1</f>
        <v>#REF!</v>
      </c>
      <c r="N123" t="e">
        <f ca="1">MID(OFFSET(INDIRECT(K8),11,3),3+1,2) - MID(OFFSET(INDIRECT(K8),11,3),1,3-1) + 1</f>
        <v>#REF!</v>
      </c>
      <c r="O123" t="e">
        <f ca="1">MID(OFFSET(INDIRECT(K8),7,4),3+1,2) - MID(OFFSET(INDIRECT(K8),7,4),1,3-1) + 1</f>
        <v>#REF!</v>
      </c>
    </row>
    <row r="124" spans="1: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e">
        <f ca="1">MID(OFFSET(INDIRECT(K8),10,0),3+1,2) - MID(OFFSET(INDIRECT(K8),10,0),1,3-1) + 1</f>
        <v>#REF!</v>
      </c>
      <c r="M124" t="e">
        <f ca="1">MID(OFFSET(INDIRECT(K8),7,1),3+1,2) - MID(OFFSET(INDIRECT(K8),7,1),1,3-1) + 1</f>
        <v>#REF!</v>
      </c>
      <c r="N124" t="e">
        <f ca="1">MID(OFFSET(INDIRECT(K8),12,3),3+1,2) - MID(OFFSET(INDIRECT(K8),12,3),1,3-1) + 1</f>
        <v>#REF!</v>
      </c>
      <c r="O124" t="e">
        <f ca="1">MID(OFFSET(INDIRECT(K8),8,4),3+1,2) - MID(OFFSET(INDIRECT(K8),8,4),1,3-1) + 1</f>
        <v>#REF!</v>
      </c>
    </row>
    <row r="125" spans="1: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e">
        <f ca="1">MID(OFFSET(INDIRECT(K8),11,0),3+1,2) - MID(OFFSET(INDIRECT(K8),11,0),1,3-1) + 1</f>
        <v>#REF!</v>
      </c>
      <c r="M125" t="e">
        <f ca="1">MID(OFFSET(INDIRECT(K8),8,1),3+1,2) - MID(OFFSET(INDIRECT(K8),8,1),1,3-1) + 1</f>
        <v>#REF!</v>
      </c>
      <c r="N125" t="e">
        <f ca="1">MID(OFFSET(INDIRECT(K8),13,3),3+1,2) - MID(OFFSET(INDIRECT(K8),13,3),1,3-1) + 1</f>
        <v>#REF!</v>
      </c>
      <c r="O125" t="e">
        <f ca="1">MID(OFFSET(INDIRECT(K8),9,4),3+1,2) - MID(OFFSET(INDIRECT(K8),9,4),1,3-1) + 1</f>
        <v>#REF!</v>
      </c>
    </row>
    <row r="126" spans="1: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e">
        <f ca="1">100 - SUM(L121:L125)</f>
        <v>#REF!</v>
      </c>
      <c r="M126" t="e">
        <f ca="1">100-SUM(M121:M125)</f>
        <v>#REF!</v>
      </c>
      <c r="N126" t="e">
        <f ca="1">100-SUM(N121:N125)</f>
        <v>#REF!</v>
      </c>
      <c r="O126" t="e">
        <f ca="1">100-SUM(O121:O125)</f>
        <v>#REF!</v>
      </c>
    </row>
    <row r="127" spans="1: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3">
        <f>L9</f>
        <v>0</v>
      </c>
    </row>
    <row r="139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">
        <v>15</v>
      </c>
      <c r="M139" t="s">
        <v>16</v>
      </c>
      <c r="N139" t="s">
        <v>17</v>
      </c>
      <c r="O139" t="s">
        <v>18</v>
      </c>
    </row>
    <row r="140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e">
        <f ca="1">MID(OFFSET(INDIRECT(K9),7,0),3+1,2) - MID(OFFSET(INDIRECT(K9),7,0),1,3-1) + 1</f>
        <v>#REF!</v>
      </c>
      <c r="M140" t="e">
        <f ca="1">MID(OFFSET(INDIRECT(K9),4,1),3+1,2) - MID(OFFSET(INDIRECT(K9),4,1),1,3-1) + 1</f>
        <v>#REF!</v>
      </c>
      <c r="N140" t="e">
        <f ca="1">MID(OFFSET(INDIRECT(K9),9,3),3+1,2) - MID(OFFSET(INDIRECT(K9),9,3),1,3-1) + 1</f>
        <v>#REF!</v>
      </c>
      <c r="O140" t="e">
        <f ca="1">MID(OFFSET(INDIRECT(K9),5,4),3+1,2) - MID(OFFSET(INDIRECT(K9),5,4),1,3-1) + 1</f>
        <v>#REF!</v>
      </c>
    </row>
    <row r="141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e">
        <f ca="1">MID(OFFSET(INDIRECT(K9),8,0),3+1,2) - MID(OFFSET(INDIRECT(K9),8,0),1,3-1) + 1</f>
        <v>#REF!</v>
      </c>
      <c r="M141" t="e">
        <f ca="1">MID(OFFSET(INDIRECT(K9),5,1),3+1,2) - MID(OFFSET(INDIRECT(K9),5,1),1,3-1) + 1</f>
        <v>#REF!</v>
      </c>
      <c r="N141" t="e">
        <f ca="1">MID(OFFSET(INDIRECT(K9),10,3),3+1,2) - MID(OFFSET(INDIRECT(K9),10,3),1,3-1) + 1</f>
        <v>#REF!</v>
      </c>
      <c r="O141" t="e">
        <f ca="1">MID(OFFSET(INDIRECT(K9),6,4),3+1,2) - MID(OFFSET(INDIRECT(K9),6,4),1,3-1) + 1</f>
        <v>#REF!</v>
      </c>
    </row>
    <row r="142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e">
        <f ca="1">MID(OFFSET(INDIRECT(K9),9,0),3+1,2) - MID(OFFSET(INDIRECT(K9),9,0),1,3-1) + 1</f>
        <v>#REF!</v>
      </c>
      <c r="M142" t="e">
        <f ca="1">MID(OFFSET(INDIRECT(K9),6,1),3+1,2) - MID(OFFSET(INDIRECT(K9),6,1),1,3-1) + 1</f>
        <v>#REF!</v>
      </c>
      <c r="N142" t="e">
        <f ca="1">MID(OFFSET(INDIRECT(K9),11,3),3+1,2) - MID(OFFSET(INDIRECT(K9),11,3),1,3-1) + 1</f>
        <v>#REF!</v>
      </c>
      <c r="O142" t="e">
        <f ca="1">MID(OFFSET(INDIRECT(K9),7,4),3+1,2) - MID(OFFSET(INDIRECT(K9),7,4),1,3-1) + 1</f>
        <v>#REF!</v>
      </c>
    </row>
    <row r="143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e">
        <f ca="1">MID(OFFSET(INDIRECT(K9),10,0),3+1,2) - MID(OFFSET(INDIRECT(K9),10,0),1,3-1) + 1</f>
        <v>#REF!</v>
      </c>
      <c r="M143" t="e">
        <f ca="1">MID(OFFSET(INDIRECT(K9),7,1),3+1,2) - MID(OFFSET(INDIRECT(K9),7,1),1,3-1) + 1</f>
        <v>#REF!</v>
      </c>
      <c r="N143" t="e">
        <f ca="1">MID(OFFSET(INDIRECT(K9),12,3),3+1,2) - MID(OFFSET(INDIRECT(K9),12,3),1,3-1) + 1</f>
        <v>#REF!</v>
      </c>
      <c r="O143" t="e">
        <f ca="1">MID(OFFSET(INDIRECT(K9),8,4),3+1,2) - MID(OFFSET(INDIRECT(K9),8,4),1,3-1) + 1</f>
        <v>#REF!</v>
      </c>
    </row>
    <row r="144" spans="1: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e">
        <f ca="1">MID(OFFSET(INDIRECT(K9),11,0),3+1,2) - MID(OFFSET(INDIRECT(K9),11,0),1,3-1) + 1</f>
        <v>#REF!</v>
      </c>
      <c r="M144" t="e">
        <f ca="1">MID(OFFSET(INDIRECT(K9),8,1),3+1,2) - MID(OFFSET(INDIRECT(K9),8,1),1,3-1) + 1</f>
        <v>#REF!</v>
      </c>
      <c r="N144" t="e">
        <f ca="1">MID(OFFSET(INDIRECT(K9),13,3),3+1,2) - MID(OFFSET(INDIRECT(K9),13,3),1,3-1) + 1</f>
        <v>#REF!</v>
      </c>
      <c r="O144" t="e">
        <f ca="1">MID(OFFSET(INDIRECT(K9),9,4),3+1,2) - MID(OFFSET(INDIRECT(K9),9,4),1,3-1) + 1</f>
        <v>#REF!</v>
      </c>
    </row>
    <row r="145" spans="12:15">
      <c r="L145" t="e">
        <f ca="1">100 - SUM(L140:L144)</f>
        <v>#REF!</v>
      </c>
      <c r="M145" t="e">
        <f ca="1">100-SUM(M140:M144)</f>
        <v>#REF!</v>
      </c>
      <c r="N145" t="e">
        <f ca="1">100-SUM(N140:N144)</f>
        <v>#REF!</v>
      </c>
      <c r="O145" t="e">
        <f ca="1">100-SUM(O140:O144)</f>
        <v>#REF!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sheet01</vt:lpstr>
      <vt:lpstr>sheet02</vt:lpstr>
      <vt:lpstr>sheet03</vt:lpstr>
      <vt:lpstr>sheet04</vt:lpstr>
      <vt:lpstr>sheet05</vt:lpstr>
      <vt:lpstr>sheet06</vt:lpstr>
      <vt:lpstr>sheet07</vt:lpstr>
      <vt:lpstr>sheet08</vt:lpstr>
    </vt:vector>
  </TitlesOfParts>
  <Company/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Rhazes Spell</dc:creator>
  <cp:lastModifiedBy>Rhazes Spell</cp:lastModifiedBy>
  <dcterms:created xsi:type="dcterms:W3CDTF">2013-11-19T03:42:47Z</dcterms:created>
  <dcterms:modified xsi:type="dcterms:W3CDTF">2013-11-21T01:16:50Z</dcterms:modified>
</cp:coreProperties>
</file>