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in\Box\LLNL\Research\Disertation\Lab Tools\"/>
    </mc:Choice>
  </mc:AlternateContent>
  <xr:revisionPtr revIDLastSave="0" documentId="13_ncr:1_{72EDBE76-BB85-4416-81E6-A5BB221B59D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K33" i="1"/>
  <c r="R32" i="1" l="1"/>
  <c r="R34" i="1" s="1"/>
  <c r="R31" i="1"/>
  <c r="R33" i="1" s="1"/>
  <c r="R30" i="1"/>
  <c r="V26" i="1" s="1"/>
  <c r="V31" i="1" s="1"/>
  <c r="V32" i="1" l="1"/>
  <c r="V30" i="1"/>
  <c r="K28" i="1"/>
  <c r="V33" i="1" l="1"/>
  <c r="V34" i="1"/>
  <c r="K23" i="1"/>
  <c r="F23" i="1" l="1"/>
  <c r="F19" i="1" l="1"/>
  <c r="L22" i="1"/>
  <c r="G22" i="1"/>
  <c r="F27" i="1" l="1"/>
  <c r="F33" i="1" s="1"/>
  <c r="F29" i="1" l="1"/>
  <c r="F31" i="1" l="1"/>
  <c r="K29" i="1"/>
  <c r="K5" i="1" l="1"/>
  <c r="K30" i="1" s="1"/>
  <c r="K32" i="1" s="1"/>
  <c r="G5" i="1"/>
  <c r="K31" i="1" s="1"/>
  <c r="K20" i="1" l="1"/>
  <c r="L30" i="1"/>
  <c r="K21" i="1"/>
  <c r="K19" i="1"/>
  <c r="K22" i="1" l="1"/>
  <c r="L20" i="1"/>
  <c r="L21" i="1" s="1"/>
  <c r="L31" i="1"/>
  <c r="K9" i="1"/>
  <c r="K12" i="1" s="1"/>
  <c r="F30" i="1" s="1"/>
  <c r="G30" i="1" s="1"/>
  <c r="G31" i="1" s="1"/>
  <c r="F20" i="1"/>
  <c r="G9" i="1"/>
  <c r="E11" i="1" s="1"/>
  <c r="F21" i="1"/>
  <c r="K11" i="1"/>
  <c r="G21" i="1" l="1"/>
  <c r="F22" i="1"/>
  <c r="E12" i="1"/>
</calcChain>
</file>

<file path=xl/sharedStrings.xml><?xml version="1.0" encoding="utf-8"?>
<sst xmlns="http://schemas.openxmlformats.org/spreadsheetml/2006/main" count="72" uniqueCount="32">
  <si>
    <t>Mass of LiCl (g)</t>
  </si>
  <si>
    <t>Mass of KCl (g)</t>
  </si>
  <si>
    <t>LiCl as Input</t>
  </si>
  <si>
    <t>KCl as Input</t>
  </si>
  <si>
    <t>LiCl (wt%)</t>
  </si>
  <si>
    <r>
      <t>Total Volume of Eutectic LiCl-KCl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</si>
  <si>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Password:</t>
  </si>
  <si>
    <t>LiClKCl</t>
  </si>
  <si>
    <t>Analyte and AgCl Mixture Calculator</t>
  </si>
  <si>
    <t>AgCl (wt%)</t>
  </si>
  <si>
    <t>Volume of Mix (mL)</t>
  </si>
  <si>
    <t>Analyte (wt%)</t>
  </si>
  <si>
    <t>Mass of AgCl (g)</t>
  </si>
  <si>
    <r>
      <t>Total Mass of Eutectic LiCl-KCl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</si>
  <si>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Mass of Analyte (g)</t>
  </si>
  <si>
    <t>KCl (wt%)</t>
  </si>
  <si>
    <t>Sum</t>
  </si>
  <si>
    <t>Eutectic LiCl-KCl (58.0 mol% : 42.0 mol%) Calculator</t>
  </si>
  <si>
    <t>Total Mass (g)</t>
  </si>
  <si>
    <t>Mass of Eutectic (g)</t>
  </si>
  <si>
    <t>Analyte 1 (wt%)</t>
  </si>
  <si>
    <t>Analyte 2 (wt%)</t>
  </si>
  <si>
    <t>Mass of Analyte 1 (g)</t>
  </si>
  <si>
    <t>Mass of Analyte 2 (g)</t>
  </si>
  <si>
    <t>Gd = 1     La = 2</t>
  </si>
  <si>
    <t>Adjustments to existing mixtures</t>
  </si>
  <si>
    <t>Initial Mass of Mix (g)</t>
  </si>
  <si>
    <t>Initial Analyte 1 (g)</t>
  </si>
  <si>
    <t>Initial Analyte 2 (g)</t>
  </si>
  <si>
    <t>Add Analyte 1 (g)</t>
  </si>
  <si>
    <t>Add Analyte 2 (g)</t>
  </si>
  <si>
    <t>Sample Removal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</si>
</sst>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7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7" tint="-0.499984740745262"/>
      <name val="Cambria"/>
      <family val="1"/>
      <scheme val="major"/>
    </font>
    <font>
      <sz val="12"/>
      <color theme="5" tint="-0.499984740745262"/>
      <name val="Cambria"/>
      <family val="1"/>
      <scheme val="major"/>
    </font>
    <font>
      <sz val="11"/>
      <color theme="5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3" fillId="6" borderId="0" xfId="0" applyFont="1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10" borderId="2" xfId="0" applyFill="1" applyBorder="1"/>
    <xf numFmtId="0" fontId="0" fillId="10" borderId="0" xfId="0" applyFill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3" fillId="6" borderId="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0" fillId="5" borderId="0" xfId="0" applyFill="1" applyProtection="1">
      <protection locked="0"/>
    </xf>
    <xf numFmtId="2" fontId="0" fillId="2" borderId="18" xfId="0" applyNumberFormat="1" applyFill="1" applyBorder="1"/>
    <xf numFmtId="2" fontId="0" fillId="4" borderId="18" xfId="0" applyNumberFormat="1" applyFill="1" applyBorder="1"/>
    <xf numFmtId="0" fontId="0" fillId="10" borderId="3" xfId="0" applyFill="1" applyBorder="1" applyAlignment="1">
      <alignment horizontal="center"/>
    </xf>
    <xf numFmtId="0" fontId="5" fillId="3" borderId="18" xfId="0" applyFont="1" applyFill="1" applyBorder="1" applyProtection="1">
      <protection locked="0"/>
    </xf>
    <xf numFmtId="2" fontId="8" fillId="4" borderId="18" xfId="0" applyNumberFormat="1" applyFont="1" applyFill="1" applyBorder="1"/>
    <xf numFmtId="2" fontId="4" fillId="2" borderId="18" xfId="0" applyNumberFormat="1" applyFont="1" applyFill="1" applyBorder="1"/>
    <xf numFmtId="164" fontId="7" fillId="4" borderId="18" xfId="1" applyNumberFormat="1" applyFont="1" applyFill="1" applyBorder="1" applyAlignment="1">
      <alignment horizontal="center"/>
    </xf>
    <xf numFmtId="164" fontId="6" fillId="2" borderId="18" xfId="1" applyNumberFormat="1" applyFont="1" applyFill="1" applyBorder="1" applyAlignment="1">
      <alignment horizontal="center"/>
    </xf>
    <xf numFmtId="0" fontId="0" fillId="11" borderId="18" xfId="0" applyFill="1" applyBorder="1" applyProtection="1">
      <protection locked="0"/>
    </xf>
    <xf numFmtId="0" fontId="2" fillId="11" borderId="18" xfId="0" applyFont="1" applyFill="1" applyBorder="1"/>
    <xf numFmtId="0" fontId="5" fillId="3" borderId="18" xfId="0" applyFont="1" applyFill="1" applyBorder="1"/>
    <xf numFmtId="165" fontId="10" fillId="6" borderId="18" xfId="0" applyNumberFormat="1" applyFont="1" applyFill="1" applyBorder="1"/>
    <xf numFmtId="0" fontId="2" fillId="6" borderId="18" xfId="0" applyFont="1" applyFill="1" applyBorder="1" applyAlignment="1" applyProtection="1">
      <alignment horizontal="center"/>
      <protection locked="0"/>
    </xf>
    <xf numFmtId="0" fontId="10" fillId="6" borderId="18" xfId="0" applyFont="1" applyFill="1" applyBorder="1"/>
    <xf numFmtId="0" fontId="0" fillId="13" borderId="18" xfId="0" applyFill="1" applyBorder="1"/>
    <xf numFmtId="165" fontId="11" fillId="12" borderId="18" xfId="0" applyNumberFormat="1" applyFont="1" applyFill="1" applyBorder="1"/>
    <xf numFmtId="165" fontId="11" fillId="12" borderId="18" xfId="0" applyNumberFormat="1" applyFont="1" applyFill="1" applyBorder="1" applyAlignment="1">
      <alignment horizontal="center"/>
    </xf>
    <xf numFmtId="0" fontId="11" fillId="12" borderId="18" xfId="0" applyFont="1" applyFill="1" applyBorder="1"/>
    <xf numFmtId="10" fontId="5" fillId="3" borderId="18" xfId="1" applyNumberFormat="1" applyFont="1" applyFill="1" applyBorder="1" applyProtection="1">
      <protection locked="0"/>
    </xf>
    <xf numFmtId="0" fontId="0" fillId="6" borderId="8" xfId="0" applyFill="1" applyBorder="1"/>
    <xf numFmtId="165" fontId="11" fillId="10" borderId="3" xfId="0" applyNumberFormat="1" applyFont="1" applyFill="1" applyBorder="1"/>
    <xf numFmtId="0" fontId="0" fillId="10" borderId="8" xfId="0" applyFill="1" applyBorder="1"/>
    <xf numFmtId="165" fontId="10" fillId="6" borderId="18" xfId="0" applyNumberFormat="1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0" fillId="5" borderId="21" xfId="0" applyFill="1" applyBorder="1"/>
    <xf numFmtId="0" fontId="0" fillId="5" borderId="22" xfId="0" applyFill="1" applyBorder="1"/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11" borderId="18" xfId="0" applyFill="1" applyBorder="1" applyAlignment="1">
      <alignment horizontal="center"/>
    </xf>
    <xf numFmtId="0" fontId="0" fillId="11" borderId="20" xfId="0" applyFill="1" applyBorder="1" applyAlignment="1" applyProtection="1">
      <alignment horizontal="center"/>
      <protection locked="0"/>
    </xf>
    <xf numFmtId="0" fontId="0" fillId="10" borderId="25" xfId="0" applyFill="1" applyBorder="1"/>
    <xf numFmtId="0" fontId="5" fillId="3" borderId="18" xfId="1" applyNumberFormat="1" applyFont="1" applyFill="1" applyBorder="1" applyProtection="1">
      <protection locked="0"/>
    </xf>
    <xf numFmtId="10" fontId="11" fillId="12" borderId="18" xfId="1" applyNumberFormat="1" applyFont="1" applyFill="1" applyBorder="1" applyProtection="1"/>
    <xf numFmtId="0" fontId="2" fillId="5" borderId="23" xfId="0" applyFont="1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24" xfId="0" applyFill="1" applyBorder="1" applyProtection="1">
      <protection locked="0"/>
    </xf>
    <xf numFmtId="165" fontId="5" fillId="3" borderId="18" xfId="0" applyNumberFormat="1" applyFont="1" applyFill="1" applyBorder="1"/>
    <xf numFmtId="2" fontId="11" fillId="12" borderId="18" xfId="0" applyNumberFormat="1" applyFont="1" applyFill="1" applyBorder="1"/>
    <xf numFmtId="0" fontId="2" fillId="13" borderId="18" xfId="0" applyFon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18" xfId="0" applyFill="1" applyBorder="1" applyAlignment="1" applyProtection="1">
      <alignment horizontal="center"/>
      <protection locked="0"/>
    </xf>
    <xf numFmtId="0" fontId="0" fillId="11" borderId="18" xfId="0" applyFill="1" applyBorder="1" applyAlignment="1" applyProtection="1">
      <alignment horizontal="center"/>
      <protection locked="0"/>
    </xf>
    <xf numFmtId="0" fontId="0" fillId="13" borderId="23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0" fillId="11" borderId="19" xfId="0" applyFill="1" applyBorder="1" applyAlignment="1" applyProtection="1">
      <alignment horizontal="center"/>
      <protection locked="0"/>
    </xf>
    <xf numFmtId="0" fontId="0" fillId="11" borderId="20" xfId="0" applyFill="1" applyBorder="1" applyAlignment="1" applyProtection="1">
      <alignment horizontal="center"/>
      <protection locked="0"/>
    </xf>
    <xf numFmtId="0" fontId="0" fillId="11" borderId="18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5" borderId="0" xfId="0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0" fillId="5" borderId="0" xfId="0" applyFill="1" applyBorder="1" applyAlignment="1" applyProtection="1">
      <alignment horizontal="center"/>
      <protection locked="0"/>
    </xf>
    <xf numFmtId="10" fontId="0" fillId="5" borderId="0" xfId="0" applyNumberFormat="1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9" fontId="0" fillId="5" borderId="0" xfId="1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left"/>
      <protection locked="0"/>
    </xf>
    <xf numFmtId="2" fontId="0" fillId="5" borderId="0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797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35"/>
  <sheetViews>
    <sheetView tabSelected="1" topLeftCell="D1" zoomScaleNormal="100" zoomScaleSheetLayoutView="100" workbookViewId="0">
      <selection activeCell="R21" sqref="R21"/>
    </sheetView>
  </sheetViews>
  <sheetFormatPr defaultRowHeight="15" x14ac:dyDescent="0.25"/>
  <cols>
    <col min="1" max="2" width="2.7109375" style="23" customWidth="1"/>
    <col min="3" max="3" width="2.85546875" style="23" customWidth="1"/>
    <col min="4" max="6" width="9.140625" style="23"/>
    <col min="7" max="7" width="9.140625" style="23" customWidth="1"/>
    <col min="8" max="8" width="4.85546875" style="23" customWidth="1"/>
    <col min="9" max="12" width="9.140625" style="23"/>
    <col min="13" max="14" width="2.85546875" style="23" customWidth="1"/>
    <col min="15" max="15" width="4.28515625" style="23" customWidth="1"/>
    <col min="16" max="16" width="16.42578125" style="23" customWidth="1"/>
    <col min="17" max="17" width="12" style="23" customWidth="1"/>
    <col min="18" max="18" width="21.140625" style="23" bestFit="1" customWidth="1"/>
    <col min="19" max="19" width="9.140625" style="23"/>
    <col min="20" max="20" width="19.7109375" style="23" customWidth="1"/>
    <col min="21" max="21" width="9.140625" style="23"/>
    <col min="22" max="22" width="11.7109375" style="23" customWidth="1"/>
    <col min="23" max="16384" width="9.140625" style="23"/>
  </cols>
  <sheetData>
    <row r="1" spans="1:19" s="1" customFormat="1" ht="14.25" customHeight="1" thickBot="1" x14ac:dyDescent="0.3"/>
    <row r="2" spans="1:19" x14ac:dyDescent="0.25">
      <c r="A2" s="1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P2" s="91"/>
      <c r="Q2" s="91"/>
      <c r="R2" s="90"/>
      <c r="S2" s="90"/>
    </row>
    <row r="3" spans="1:19" ht="16.5" thickBot="1" x14ac:dyDescent="0.3">
      <c r="A3" s="1"/>
      <c r="B3" s="19"/>
      <c r="C3" s="43"/>
      <c r="D3" s="78" t="s">
        <v>17</v>
      </c>
      <c r="E3" s="78"/>
      <c r="F3" s="78"/>
      <c r="G3" s="78"/>
      <c r="H3" s="78"/>
      <c r="I3" s="78"/>
      <c r="J3" s="78"/>
      <c r="K3" s="78"/>
      <c r="L3" s="78"/>
      <c r="M3" s="21"/>
      <c r="N3" s="20"/>
      <c r="P3" s="92"/>
      <c r="Q3" s="92"/>
      <c r="R3" s="92"/>
      <c r="S3" s="90"/>
    </row>
    <row r="4" spans="1:19" ht="16.5" thickTop="1" x14ac:dyDescent="0.25">
      <c r="A4" s="1"/>
      <c r="B4" s="19"/>
      <c r="C4" s="2"/>
      <c r="D4" s="8"/>
      <c r="E4" s="8"/>
      <c r="F4" s="8"/>
      <c r="G4" s="8"/>
      <c r="H4" s="8"/>
      <c r="I4" s="8"/>
      <c r="J4" s="8"/>
      <c r="K4" s="8"/>
      <c r="L4" s="8"/>
      <c r="M4" s="9"/>
      <c r="N4" s="20"/>
      <c r="P4" s="93"/>
      <c r="Q4" s="92"/>
      <c r="R4" s="92"/>
      <c r="S4" s="90"/>
    </row>
    <row r="5" spans="1:19" ht="15.75" x14ac:dyDescent="0.25">
      <c r="A5" s="1"/>
      <c r="B5" s="19"/>
      <c r="C5" s="2"/>
      <c r="D5" s="8"/>
      <c r="E5" s="80" t="s">
        <v>4</v>
      </c>
      <c r="F5" s="80"/>
      <c r="G5" s="30">
        <f>0.58*42.394/(0.58*42.394+0.42*74.551)</f>
        <v>0.43986666175312528</v>
      </c>
      <c r="H5" s="8"/>
      <c r="I5" s="81" t="s">
        <v>15</v>
      </c>
      <c r="J5" s="81"/>
      <c r="K5" s="31">
        <f>0.42*74.551/(0.58*42.394+0.42*74.551)</f>
        <v>0.56013333824687461</v>
      </c>
      <c r="L5" s="8"/>
      <c r="M5" s="9"/>
      <c r="N5" s="20"/>
      <c r="P5" s="93"/>
      <c r="Q5" s="92"/>
      <c r="R5" s="92"/>
      <c r="S5" s="90"/>
    </row>
    <row r="6" spans="1:19" x14ac:dyDescent="0.25">
      <c r="A6" s="1"/>
      <c r="B6" s="19"/>
      <c r="C6" s="2"/>
      <c r="D6" s="3"/>
      <c r="E6" s="3"/>
      <c r="F6" s="3"/>
      <c r="G6" s="3"/>
      <c r="H6" s="3"/>
      <c r="I6" s="3"/>
      <c r="J6" s="3"/>
      <c r="K6" s="3"/>
      <c r="L6" s="3"/>
      <c r="M6" s="4"/>
      <c r="N6" s="20"/>
      <c r="P6" s="93"/>
      <c r="Q6" s="92"/>
      <c r="R6" s="92"/>
      <c r="S6" s="90"/>
    </row>
    <row r="7" spans="1:19" x14ac:dyDescent="0.25">
      <c r="A7" s="1"/>
      <c r="B7" s="19"/>
      <c r="C7" s="2"/>
      <c r="D7" s="3"/>
      <c r="E7" s="80" t="s">
        <v>2</v>
      </c>
      <c r="F7" s="80"/>
      <c r="G7" s="80"/>
      <c r="H7" s="3"/>
      <c r="I7" s="87" t="s">
        <v>3</v>
      </c>
      <c r="J7" s="87"/>
      <c r="K7" s="87"/>
      <c r="L7" s="3"/>
      <c r="M7" s="4"/>
      <c r="N7" s="20"/>
      <c r="P7" s="94"/>
      <c r="Q7" s="94"/>
      <c r="R7" s="94"/>
      <c r="S7" s="90"/>
    </row>
    <row r="8" spans="1:19" x14ac:dyDescent="0.25">
      <c r="A8" s="1"/>
      <c r="B8" s="19"/>
      <c r="C8" s="2"/>
      <c r="D8" s="3"/>
      <c r="E8" s="83" t="s">
        <v>0</v>
      </c>
      <c r="F8" s="83"/>
      <c r="G8" s="27">
        <v>25</v>
      </c>
      <c r="H8" s="3"/>
      <c r="I8" s="86" t="s">
        <v>1</v>
      </c>
      <c r="J8" s="86"/>
      <c r="K8" s="27">
        <v>330</v>
      </c>
      <c r="L8" s="3"/>
      <c r="M8" s="4"/>
      <c r="N8" s="20"/>
      <c r="P8" s="95"/>
      <c r="Q8" s="94"/>
      <c r="R8" s="94"/>
      <c r="S8" s="90"/>
    </row>
    <row r="9" spans="1:19" x14ac:dyDescent="0.25">
      <c r="A9" s="1"/>
      <c r="B9" s="19"/>
      <c r="C9" s="2"/>
      <c r="D9" s="3"/>
      <c r="E9" s="83" t="s">
        <v>1</v>
      </c>
      <c r="F9" s="83"/>
      <c r="G9" s="28">
        <f>G8/G5*K5</f>
        <v>31.835405302962521</v>
      </c>
      <c r="H9" s="3"/>
      <c r="I9" s="86" t="s">
        <v>0</v>
      </c>
      <c r="J9" s="86"/>
      <c r="K9" s="29">
        <f>K8/K5*G5</f>
        <v>259.14543639349478</v>
      </c>
      <c r="L9" s="3"/>
      <c r="M9" s="4"/>
      <c r="N9" s="20"/>
      <c r="P9" s="96"/>
      <c r="Q9" s="92"/>
      <c r="R9" s="97"/>
      <c r="S9" s="90"/>
    </row>
    <row r="10" spans="1:19" x14ac:dyDescent="0.25">
      <c r="A10" s="1"/>
      <c r="B10" s="19"/>
      <c r="C10" s="2"/>
      <c r="D10" s="3"/>
      <c r="E10" s="3"/>
      <c r="F10" s="3"/>
      <c r="G10" s="3"/>
      <c r="H10" s="3"/>
      <c r="I10" s="3"/>
      <c r="J10" s="3"/>
      <c r="K10" s="3"/>
      <c r="L10" s="3"/>
      <c r="M10" s="4"/>
      <c r="N10" s="20"/>
      <c r="P10" s="96"/>
      <c r="Q10" s="92"/>
      <c r="R10" s="97"/>
      <c r="S10" s="90"/>
    </row>
    <row r="11" spans="1:19" ht="17.25" x14ac:dyDescent="0.25">
      <c r="A11" s="1"/>
      <c r="B11" s="19"/>
      <c r="C11" s="2"/>
      <c r="D11" s="3"/>
      <c r="E11" s="25">
        <f>SUM(G8:G9)/1.1</f>
        <v>51.668550275420472</v>
      </c>
      <c r="F11" s="82" t="s">
        <v>5</v>
      </c>
      <c r="G11" s="82"/>
      <c r="H11" s="82"/>
      <c r="I11" s="82"/>
      <c r="J11" s="82"/>
      <c r="K11" s="24">
        <f>SUM(K8:K9)/2.02</f>
        <v>291.65615663044292</v>
      </c>
      <c r="L11" s="3"/>
      <c r="M11" s="4"/>
      <c r="N11" s="20"/>
      <c r="P11" s="96"/>
      <c r="Q11" s="97"/>
      <c r="R11" s="92"/>
      <c r="S11" s="90"/>
    </row>
    <row r="12" spans="1:19" ht="17.25" x14ac:dyDescent="0.25">
      <c r="A12" s="1"/>
      <c r="B12" s="19"/>
      <c r="C12" s="2"/>
      <c r="D12" s="3"/>
      <c r="E12" s="25">
        <f>SUM(G8:G9)</f>
        <v>56.835405302962521</v>
      </c>
      <c r="F12" s="82" t="s">
        <v>13</v>
      </c>
      <c r="G12" s="82"/>
      <c r="H12" s="82"/>
      <c r="I12" s="82"/>
      <c r="J12" s="82"/>
      <c r="K12" s="24">
        <f>SUM(K8:K9)</f>
        <v>589.14543639349472</v>
      </c>
      <c r="L12" s="3"/>
      <c r="M12" s="4"/>
      <c r="N12" s="20"/>
      <c r="P12" s="90"/>
      <c r="Q12" s="90"/>
      <c r="R12" s="90"/>
      <c r="S12" s="90"/>
    </row>
    <row r="13" spans="1:19" x14ac:dyDescent="0.25">
      <c r="A13" s="1"/>
      <c r="B13" s="19"/>
      <c r="C13" s="5"/>
      <c r="D13" s="6"/>
      <c r="E13" s="6"/>
      <c r="F13" s="6"/>
      <c r="G13" s="6"/>
      <c r="H13" s="6"/>
      <c r="I13" s="6"/>
      <c r="J13" s="6"/>
      <c r="K13" s="6"/>
      <c r="L13" s="6"/>
      <c r="M13" s="7"/>
      <c r="N13" s="20"/>
      <c r="P13" s="90"/>
      <c r="Q13" s="90"/>
      <c r="R13" s="90"/>
      <c r="S13" s="90"/>
    </row>
    <row r="14" spans="1:19" x14ac:dyDescent="0.25">
      <c r="A14" s="1"/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0"/>
      <c r="P14" s="90"/>
      <c r="Q14" s="90"/>
      <c r="R14" s="90"/>
      <c r="S14" s="90"/>
    </row>
    <row r="15" spans="1:19" ht="16.5" thickBot="1" x14ac:dyDescent="0.3">
      <c r="A15" s="1"/>
      <c r="B15" s="19"/>
      <c r="C15" s="45"/>
      <c r="D15" s="79" t="s">
        <v>8</v>
      </c>
      <c r="E15" s="79"/>
      <c r="F15" s="79"/>
      <c r="G15" s="79"/>
      <c r="H15" s="79"/>
      <c r="I15" s="79"/>
      <c r="J15" s="79"/>
      <c r="K15" s="79"/>
      <c r="L15" s="79"/>
      <c r="M15" s="22"/>
      <c r="N15" s="20"/>
      <c r="P15" s="90"/>
      <c r="Q15" s="90"/>
      <c r="R15" s="90"/>
      <c r="S15" s="90"/>
    </row>
    <row r="16" spans="1:19" ht="15.75" thickTop="1" x14ac:dyDescent="0.25">
      <c r="A16" s="1"/>
      <c r="B16" s="1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20"/>
      <c r="P16" s="90"/>
      <c r="Q16" s="90"/>
      <c r="R16" s="90"/>
      <c r="S16" s="90"/>
    </row>
    <row r="17" spans="1:22" x14ac:dyDescent="0.25">
      <c r="A17" s="1"/>
      <c r="B17" s="19"/>
      <c r="C17" s="10"/>
      <c r="D17" s="74" t="s">
        <v>9</v>
      </c>
      <c r="E17" s="74"/>
      <c r="F17" s="42">
        <v>0.01</v>
      </c>
      <c r="G17" s="75"/>
      <c r="H17" s="11"/>
      <c r="I17" s="65" t="s">
        <v>11</v>
      </c>
      <c r="J17" s="65"/>
      <c r="K17" s="42">
        <v>4.3E-3</v>
      </c>
      <c r="L17" s="84"/>
      <c r="M17" s="12"/>
      <c r="N17" s="20"/>
      <c r="P17" s="90"/>
      <c r="Q17" s="90"/>
      <c r="R17" s="90"/>
      <c r="S17" s="90"/>
    </row>
    <row r="18" spans="1:22" x14ac:dyDescent="0.25">
      <c r="A18" s="1"/>
      <c r="B18" s="19"/>
      <c r="C18" s="10"/>
      <c r="D18" s="33" t="s">
        <v>10</v>
      </c>
      <c r="E18" s="33"/>
      <c r="F18" s="34">
        <v>20</v>
      </c>
      <c r="G18" s="76"/>
      <c r="H18" s="11"/>
      <c r="I18" s="65" t="s">
        <v>10</v>
      </c>
      <c r="J18" s="65"/>
      <c r="K18" s="34">
        <v>53</v>
      </c>
      <c r="L18" s="85"/>
      <c r="M18" s="26"/>
      <c r="N18" s="20"/>
    </row>
    <row r="19" spans="1:22" x14ac:dyDescent="0.25">
      <c r="A19" s="1"/>
      <c r="B19" s="19"/>
      <c r="C19" s="10"/>
      <c r="D19" s="77" t="s">
        <v>12</v>
      </c>
      <c r="E19" s="77"/>
      <c r="F19" s="35">
        <f>F17*F23</f>
        <v>0.22</v>
      </c>
      <c r="G19" s="36" t="s">
        <v>16</v>
      </c>
      <c r="H19" s="11"/>
      <c r="I19" s="66" t="s">
        <v>14</v>
      </c>
      <c r="J19" s="66"/>
      <c r="K19" s="64">
        <f>K17*K23</f>
        <v>0.25069000000000002</v>
      </c>
      <c r="L19" s="47" t="s">
        <v>16</v>
      </c>
      <c r="M19" s="44"/>
      <c r="N19" s="20"/>
    </row>
    <row r="20" spans="1:22" x14ac:dyDescent="0.25">
      <c r="A20" s="1"/>
      <c r="B20" s="19"/>
      <c r="C20" s="10"/>
      <c r="D20" s="77" t="s">
        <v>1</v>
      </c>
      <c r="E20" s="77"/>
      <c r="F20" s="35">
        <f>(1-F17)*K5*F23</f>
        <v>12.199704107016929</v>
      </c>
      <c r="G20" s="46">
        <f>F19+F20</f>
        <v>12.41970410701693</v>
      </c>
      <c r="H20" s="11"/>
      <c r="I20" s="66" t="s">
        <v>1</v>
      </c>
      <c r="J20" s="66"/>
      <c r="K20" s="39">
        <f>(1-K17)*K5*K23</f>
        <v>32.515353793227682</v>
      </c>
      <c r="L20" s="40">
        <f>K19+K20</f>
        <v>32.766043793227681</v>
      </c>
      <c r="M20" s="44"/>
      <c r="N20" s="20"/>
    </row>
    <row r="21" spans="1:22" x14ac:dyDescent="0.25">
      <c r="A21" s="1"/>
      <c r="B21" s="19"/>
      <c r="C21" s="10"/>
      <c r="D21" s="77" t="s">
        <v>0</v>
      </c>
      <c r="E21" s="77"/>
      <c r="F21" s="35">
        <f>(1-F17)*G5*F23</f>
        <v>9.5802958929830684</v>
      </c>
      <c r="G21" s="46">
        <f>G20+F21</f>
        <v>22</v>
      </c>
      <c r="H21" s="11"/>
      <c r="I21" s="66" t="s">
        <v>0</v>
      </c>
      <c r="J21" s="66"/>
      <c r="K21" s="39">
        <f>(1-K17)*G5*K23</f>
        <v>25.533956206772316</v>
      </c>
      <c r="L21" s="40">
        <f>L20+K21</f>
        <v>58.3</v>
      </c>
      <c r="M21" s="44"/>
      <c r="N21" s="20"/>
    </row>
    <row r="22" spans="1:22" x14ac:dyDescent="0.25">
      <c r="A22" s="1"/>
      <c r="B22" s="19"/>
      <c r="C22" s="10"/>
      <c r="D22" s="88" t="s">
        <v>19</v>
      </c>
      <c r="E22" s="89"/>
      <c r="F22" s="35">
        <f>SUM(F20:F21)</f>
        <v>21.779999999999998</v>
      </c>
      <c r="G22" s="46" t="str">
        <f>"-----"</f>
        <v>-----</v>
      </c>
      <c r="H22" s="11"/>
      <c r="I22" s="72" t="s">
        <v>19</v>
      </c>
      <c r="J22" s="73"/>
      <c r="K22" s="39">
        <f>SUM(K20:K21)</f>
        <v>58.049309999999998</v>
      </c>
      <c r="L22" s="40" t="str">
        <f>"-----"</f>
        <v>-----</v>
      </c>
      <c r="M22" s="44"/>
      <c r="N22" s="20"/>
    </row>
    <row r="23" spans="1:22" x14ac:dyDescent="0.25">
      <c r="A23" s="1"/>
      <c r="B23" s="19"/>
      <c r="C23" s="10"/>
      <c r="D23" s="71" t="s">
        <v>18</v>
      </c>
      <c r="E23" s="71"/>
      <c r="F23" s="37">
        <f>1.1*F18</f>
        <v>22</v>
      </c>
      <c r="G23" s="32"/>
      <c r="H23" s="11"/>
      <c r="I23" s="70" t="s">
        <v>18</v>
      </c>
      <c r="J23" s="70"/>
      <c r="K23" s="41">
        <f>1.1*K18</f>
        <v>58.300000000000004</v>
      </c>
      <c r="L23" s="38"/>
      <c r="M23" s="12"/>
      <c r="N23" s="20"/>
      <c r="P23" s="60" t="s">
        <v>25</v>
      </c>
      <c r="Q23" s="61"/>
      <c r="R23" s="62"/>
      <c r="T23" s="60" t="s">
        <v>25</v>
      </c>
      <c r="U23" s="61"/>
      <c r="V23" s="62"/>
    </row>
    <row r="24" spans="1:22" x14ac:dyDescent="0.25">
      <c r="A24" s="1"/>
      <c r="B24" s="19"/>
      <c r="C24" s="10"/>
      <c r="D24" s="14"/>
      <c r="E24" s="14"/>
      <c r="F24" s="14"/>
      <c r="G24" s="14"/>
      <c r="H24" s="11"/>
      <c r="I24" s="14"/>
      <c r="J24" s="14"/>
      <c r="K24" s="14"/>
      <c r="L24" s="14"/>
      <c r="M24" s="12"/>
      <c r="N24" s="20"/>
      <c r="P24" s="65" t="s">
        <v>27</v>
      </c>
      <c r="Q24" s="65"/>
      <c r="R24" s="58">
        <v>0.88</v>
      </c>
      <c r="T24" s="65" t="s">
        <v>27</v>
      </c>
      <c r="U24" s="65"/>
      <c r="V24" s="58">
        <v>0.874</v>
      </c>
    </row>
    <row r="25" spans="1:22" ht="15" customHeight="1" x14ac:dyDescent="0.25">
      <c r="A25" s="1"/>
      <c r="B25" s="19"/>
      <c r="C25" s="11"/>
      <c r="D25" s="14"/>
      <c r="E25" s="14"/>
      <c r="F25" s="14"/>
      <c r="G25" s="11"/>
      <c r="H25" s="11"/>
      <c r="I25" s="65" t="s">
        <v>20</v>
      </c>
      <c r="J25" s="65"/>
      <c r="K25" s="42">
        <v>0.01</v>
      </c>
      <c r="L25" s="67" t="s">
        <v>24</v>
      </c>
      <c r="M25" s="57"/>
      <c r="N25" s="20"/>
      <c r="P25" s="65" t="s">
        <v>28</v>
      </c>
      <c r="Q25" s="65"/>
      <c r="R25" s="58">
        <v>0.57999999999999996</v>
      </c>
      <c r="T25" s="65" t="s">
        <v>28</v>
      </c>
      <c r="U25" s="65"/>
      <c r="V25" s="58">
        <v>0.876</v>
      </c>
    </row>
    <row r="26" spans="1:22" x14ac:dyDescent="0.25">
      <c r="A26" s="1"/>
      <c r="B26" s="48"/>
      <c r="C26" s="11"/>
      <c r="D26" s="74" t="s">
        <v>9</v>
      </c>
      <c r="E26" s="74"/>
      <c r="F26" s="42">
        <v>0.01</v>
      </c>
      <c r="G26" s="75"/>
      <c r="H26" s="11"/>
      <c r="I26" s="65" t="s">
        <v>21</v>
      </c>
      <c r="J26" s="65"/>
      <c r="K26" s="42">
        <v>0.01</v>
      </c>
      <c r="L26" s="68"/>
      <c r="M26" s="11"/>
      <c r="N26" s="49"/>
      <c r="P26" s="65" t="s">
        <v>26</v>
      </c>
      <c r="Q26" s="65"/>
      <c r="R26" s="34">
        <v>58.3</v>
      </c>
      <c r="T26" s="65" t="s">
        <v>26</v>
      </c>
      <c r="U26" s="65"/>
      <c r="V26" s="63">
        <f>R30+R31+R32</f>
        <v>58.23</v>
      </c>
    </row>
    <row r="27" spans="1:22" x14ac:dyDescent="0.25">
      <c r="B27" s="50"/>
      <c r="C27" s="10"/>
      <c r="D27" s="33" t="s">
        <v>10</v>
      </c>
      <c r="E27" s="33"/>
      <c r="F27" s="34">
        <f>10*PI()*0.5^2</f>
        <v>7.8539816339744828</v>
      </c>
      <c r="G27" s="76"/>
      <c r="H27" s="11"/>
      <c r="I27" s="65" t="s">
        <v>10</v>
      </c>
      <c r="J27" s="65"/>
      <c r="K27" s="34">
        <v>53</v>
      </c>
      <c r="L27" s="68"/>
      <c r="M27" s="26"/>
      <c r="N27" s="51"/>
      <c r="P27" s="65" t="s">
        <v>29</v>
      </c>
      <c r="Q27" s="65"/>
      <c r="R27" s="34">
        <v>0</v>
      </c>
      <c r="T27" s="65" t="s">
        <v>29</v>
      </c>
      <c r="U27" s="65"/>
      <c r="V27" s="34">
        <v>0.3</v>
      </c>
    </row>
    <row r="28" spans="1:22" x14ac:dyDescent="0.25">
      <c r="B28" s="50"/>
      <c r="C28" s="10"/>
      <c r="D28" s="33"/>
      <c r="E28" s="33"/>
      <c r="F28" s="34"/>
      <c r="G28" s="56"/>
      <c r="H28" s="11"/>
      <c r="I28" s="66" t="s">
        <v>22</v>
      </c>
      <c r="J28" s="66"/>
      <c r="K28" s="39">
        <f>K25*K33</f>
        <v>0.57999999999999996</v>
      </c>
      <c r="L28" s="69"/>
      <c r="M28" s="26"/>
      <c r="N28" s="51"/>
      <c r="P28" s="65" t="s">
        <v>30</v>
      </c>
      <c r="Q28" s="65"/>
      <c r="R28" s="34">
        <v>0.3</v>
      </c>
      <c r="T28" s="65" t="s">
        <v>30</v>
      </c>
      <c r="U28" s="65"/>
      <c r="V28" s="34">
        <v>0</v>
      </c>
    </row>
    <row r="29" spans="1:22" x14ac:dyDescent="0.25">
      <c r="B29" s="50"/>
      <c r="C29" s="10"/>
      <c r="D29" s="77" t="s">
        <v>12</v>
      </c>
      <c r="E29" s="77"/>
      <c r="F29" s="35">
        <f>F26*F33</f>
        <v>8.6393797973719322E-2</v>
      </c>
      <c r="G29" s="36" t="s">
        <v>16</v>
      </c>
      <c r="H29" s="11"/>
      <c r="I29" s="66" t="s">
        <v>23</v>
      </c>
      <c r="J29" s="66"/>
      <c r="K29" s="39">
        <f>K26*K33</f>
        <v>0.57999999999999996</v>
      </c>
      <c r="L29" s="47" t="s">
        <v>16</v>
      </c>
      <c r="M29" s="44"/>
      <c r="N29" s="51"/>
      <c r="P29" s="65" t="s">
        <v>31</v>
      </c>
      <c r="Q29" s="65"/>
      <c r="R29" s="34">
        <v>0.37</v>
      </c>
      <c r="T29" s="65" t="s">
        <v>31</v>
      </c>
      <c r="U29" s="65"/>
      <c r="V29" s="34">
        <v>0.37</v>
      </c>
    </row>
    <row r="30" spans="1:22" x14ac:dyDescent="0.25">
      <c r="B30" s="50"/>
      <c r="C30" s="10"/>
      <c r="D30" s="77" t="s">
        <v>1</v>
      </c>
      <c r="E30" s="77"/>
      <c r="F30" s="35">
        <f>(1-F26)*K12*F33</f>
        <v>5038.9526690829107</v>
      </c>
      <c r="G30" s="46">
        <f>F29+F30</f>
        <v>5039.0390628808846</v>
      </c>
      <c r="H30" s="11"/>
      <c r="I30" s="66" t="s">
        <v>1</v>
      </c>
      <c r="J30" s="66"/>
      <c r="K30" s="39">
        <f>(1-K25-K26)*K5*K33</f>
        <v>31.837978945952351</v>
      </c>
      <c r="L30" s="40">
        <f>K29+K30</f>
        <v>32.417978945952349</v>
      </c>
      <c r="M30" s="44"/>
      <c r="N30" s="51"/>
      <c r="P30" s="72" t="s">
        <v>19</v>
      </c>
      <c r="Q30" s="73"/>
      <c r="R30" s="39">
        <f>-(R26-R25-R24)/R26*R29+R26-R25-R24</f>
        <v>56.479265866209261</v>
      </c>
      <c r="T30" s="72" t="s">
        <v>19</v>
      </c>
      <c r="U30" s="73"/>
      <c r="V30" s="39">
        <f>-(V26-V25-V24)/V26*V29+V26-V25-V24</f>
        <v>56.121119697750295</v>
      </c>
    </row>
    <row r="31" spans="1:22" x14ac:dyDescent="0.25">
      <c r="B31" s="50"/>
      <c r="C31" s="10"/>
      <c r="D31" s="77" t="s">
        <v>0</v>
      </c>
      <c r="E31" s="77"/>
      <c r="F31" s="35">
        <f>(1-F26)*G12*F33</f>
        <v>0</v>
      </c>
      <c r="G31" s="46">
        <f>G30+F31</f>
        <v>5039.0390628808846</v>
      </c>
      <c r="H31" s="11"/>
      <c r="I31" s="66" t="s">
        <v>0</v>
      </c>
      <c r="J31" s="66"/>
      <c r="K31" s="39">
        <f>(1-K26-K25)*G5*K33</f>
        <v>25.002021054047642</v>
      </c>
      <c r="L31" s="40">
        <f>L30+K31</f>
        <v>57.419999999999987</v>
      </c>
      <c r="M31" s="44"/>
      <c r="N31" s="51"/>
      <c r="P31" s="66" t="s">
        <v>22</v>
      </c>
      <c r="Q31" s="66"/>
      <c r="R31" s="39">
        <f>R24+R27-R24/R26*R29</f>
        <v>0.87441509433962261</v>
      </c>
      <c r="T31" s="66" t="s">
        <v>22</v>
      </c>
      <c r="U31" s="66"/>
      <c r="V31" s="39">
        <f>V24+V27-V24/V26*V29</f>
        <v>1.1684465052378499</v>
      </c>
    </row>
    <row r="32" spans="1:22" x14ac:dyDescent="0.25">
      <c r="B32" s="50"/>
      <c r="C32" s="10"/>
      <c r="D32" s="55"/>
      <c r="E32" s="55"/>
      <c r="F32" s="35"/>
      <c r="G32" s="46"/>
      <c r="H32" s="11"/>
      <c r="I32" s="72" t="s">
        <v>19</v>
      </c>
      <c r="J32" s="73"/>
      <c r="K32" s="39">
        <f>SUM(K30:K31)</f>
        <v>56.839999999999989</v>
      </c>
      <c r="L32" s="40"/>
      <c r="M32" s="44"/>
      <c r="N32" s="51"/>
      <c r="P32" s="66" t="s">
        <v>23</v>
      </c>
      <c r="Q32" s="66"/>
      <c r="R32" s="39">
        <f>R25+R28-R25/R26*R29</f>
        <v>0.87631903945111478</v>
      </c>
      <c r="T32" s="66" t="s">
        <v>23</v>
      </c>
      <c r="U32" s="66"/>
      <c r="V32" s="39">
        <f>V25+V28-V25/V26*V29</f>
        <v>0.87043379701184953</v>
      </c>
    </row>
    <row r="33" spans="2:22" x14ac:dyDescent="0.25">
      <c r="B33" s="50"/>
      <c r="C33" s="10"/>
      <c r="D33" s="71" t="s">
        <v>18</v>
      </c>
      <c r="E33" s="71"/>
      <c r="F33" s="37">
        <f>1.1*F27</f>
        <v>8.639379797371932</v>
      </c>
      <c r="G33" s="32"/>
      <c r="H33" s="11"/>
      <c r="I33" s="70" t="s">
        <v>18</v>
      </c>
      <c r="J33" s="70"/>
      <c r="K33" s="41">
        <f>58</f>
        <v>58</v>
      </c>
      <c r="L33" s="38"/>
      <c r="M33" s="12"/>
      <c r="N33" s="51"/>
      <c r="P33" s="66" t="s">
        <v>20</v>
      </c>
      <c r="Q33" s="66"/>
      <c r="R33" s="59">
        <f>R31/(R30+R31+R32)</f>
        <v>1.5016573833756186E-2</v>
      </c>
      <c r="T33" s="66" t="s">
        <v>20</v>
      </c>
      <c r="U33" s="66"/>
      <c r="V33" s="59">
        <f>V31/(V30+V31+V32)</f>
        <v>2.0090208136826857E-2</v>
      </c>
    </row>
    <row r="34" spans="2:22" x14ac:dyDescent="0.25">
      <c r="B34" s="50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51"/>
      <c r="P34" s="66" t="s">
        <v>21</v>
      </c>
      <c r="Q34" s="66"/>
      <c r="R34" s="59">
        <f>R32/(R30+R31+R32)</f>
        <v>1.5049270813173877E-2</v>
      </c>
      <c r="T34" s="66" t="s">
        <v>21</v>
      </c>
      <c r="U34" s="66"/>
      <c r="V34" s="59">
        <f>V32/(V30+V31+V32)</f>
        <v>1.4966193208594387E-2</v>
      </c>
    </row>
    <row r="35" spans="2:22" ht="15.75" thickBot="1" x14ac:dyDescent="0.3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4"/>
    </row>
  </sheetData>
  <mergeCells count="65">
    <mergeCell ref="P33:Q33"/>
    <mergeCell ref="P34:Q34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P28:Q28"/>
    <mergeCell ref="P29:Q29"/>
    <mergeCell ref="P30:Q30"/>
    <mergeCell ref="P31:Q31"/>
    <mergeCell ref="P32:Q32"/>
    <mergeCell ref="P24:Q24"/>
    <mergeCell ref="P25:Q25"/>
    <mergeCell ref="P26:Q26"/>
    <mergeCell ref="P27:Q27"/>
    <mergeCell ref="I7:K7"/>
    <mergeCell ref="I9:J9"/>
    <mergeCell ref="F12:J12"/>
    <mergeCell ref="I18:J18"/>
    <mergeCell ref="D23:E23"/>
    <mergeCell ref="D21:E21"/>
    <mergeCell ref="I23:J23"/>
    <mergeCell ref="I21:J21"/>
    <mergeCell ref="G17:G18"/>
    <mergeCell ref="D22:E22"/>
    <mergeCell ref="I22:J22"/>
    <mergeCell ref="D3:L3"/>
    <mergeCell ref="D15:L15"/>
    <mergeCell ref="D17:E17"/>
    <mergeCell ref="D19:E19"/>
    <mergeCell ref="D20:E20"/>
    <mergeCell ref="I17:J17"/>
    <mergeCell ref="I19:J19"/>
    <mergeCell ref="I20:J20"/>
    <mergeCell ref="E5:F5"/>
    <mergeCell ref="I5:J5"/>
    <mergeCell ref="F11:J11"/>
    <mergeCell ref="E8:F8"/>
    <mergeCell ref="L17:L18"/>
    <mergeCell ref="E9:F9"/>
    <mergeCell ref="I8:J8"/>
    <mergeCell ref="E7:G7"/>
    <mergeCell ref="D33:E33"/>
    <mergeCell ref="I26:J26"/>
    <mergeCell ref="I32:J32"/>
    <mergeCell ref="I27:J27"/>
    <mergeCell ref="I29:J29"/>
    <mergeCell ref="I30:J30"/>
    <mergeCell ref="D26:E26"/>
    <mergeCell ref="G26:G27"/>
    <mergeCell ref="D29:E29"/>
    <mergeCell ref="D30:E30"/>
    <mergeCell ref="D31:E31"/>
    <mergeCell ref="I25:J25"/>
    <mergeCell ref="I28:J28"/>
    <mergeCell ref="L25:L28"/>
    <mergeCell ref="I31:J31"/>
    <mergeCell ref="I33:J33"/>
  </mergeCells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cp:lastPrinted>2014-03-20T21:53:04Z</cp:lastPrinted>
  <dcterms:created xsi:type="dcterms:W3CDTF">2013-11-25T19:20:20Z</dcterms:created>
  <dcterms:modified xsi:type="dcterms:W3CDTF">2023-01-16T22:45:56Z</dcterms:modified>
</cp:coreProperties>
</file>