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in\Box\LLNL\Research\Disertation\Lab Tools\"/>
    </mc:Choice>
  </mc:AlternateContent>
  <xr:revisionPtr revIDLastSave="0" documentId="13_ncr:1_{4D062B37-B2F5-4B4E-85A1-9B6FB92A485D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Yoon_et_al" sheetId="7" r:id="rId1"/>
    <sheet name="Yang_Hudson" sheetId="5" r:id="rId2"/>
    <sheet name="Comparison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5" l="1" a="1"/>
  <c r="G15" i="5" s="1"/>
  <c r="H11" i="5"/>
  <c r="G15" i="7" a="1"/>
  <c r="G15" i="7" s="1"/>
  <c r="H11" i="7"/>
  <c r="Q20" i="7" l="1"/>
  <c r="R20" i="7"/>
  <c r="S20" i="7"/>
  <c r="Q21" i="7"/>
  <c r="R21" i="7"/>
  <c r="S21" i="7"/>
  <c r="Q22" i="7"/>
  <c r="R22" i="7"/>
  <c r="S22" i="7"/>
  <c r="Q23" i="7"/>
  <c r="R23" i="7"/>
  <c r="S23" i="7"/>
  <c r="Q24" i="7"/>
  <c r="R24" i="7"/>
  <c r="S24" i="7"/>
  <c r="Q25" i="7"/>
  <c r="R25" i="7"/>
  <c r="S25" i="7"/>
  <c r="Q26" i="7"/>
  <c r="R26" i="7"/>
  <c r="S26" i="7"/>
  <c r="P21" i="7"/>
  <c r="P22" i="7"/>
  <c r="P23" i="7"/>
  <c r="P24" i="7"/>
  <c r="P25" i="7"/>
  <c r="P26" i="7"/>
  <c r="P20" i="7"/>
  <c r="O21" i="7"/>
  <c r="O22" i="7"/>
  <c r="O23" i="7"/>
  <c r="O24" i="7"/>
  <c r="O25" i="7"/>
  <c r="O26" i="7"/>
  <c r="O20" i="7"/>
  <c r="N26" i="7"/>
  <c r="N25" i="7"/>
  <c r="N24" i="7"/>
  <c r="N23" i="7"/>
  <c r="N22" i="7"/>
  <c r="N21" i="7"/>
  <c r="N20" i="7"/>
  <c r="C9" i="7" l="1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E12" i="7"/>
  <c r="C8" i="7"/>
  <c r="E12" i="5" l="1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8" i="5"/>
  <c r="B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<sst xmlns="http://schemas.openxmlformats.org/spreadsheetml/2006/main" count="85" uniqueCount="47">
  <si>
    <r>
      <t>Potential of AgCl/Ag electrode vs. Cl</t>
    </r>
    <r>
      <rPr>
        <b/>
        <vertAlign val="superscript"/>
        <sz val="14"/>
        <color theme="1"/>
        <rFont val="Calibri"/>
        <family val="2"/>
        <scheme val="minor"/>
      </rPr>
      <t>-</t>
    </r>
    <r>
      <rPr>
        <b/>
        <sz val="14"/>
        <color theme="1"/>
        <rFont val="Calibri"/>
        <family val="2"/>
        <scheme val="minor"/>
      </rPr>
      <t>/Cl</t>
    </r>
    <r>
      <rPr>
        <b/>
        <vertAlign val="sub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 electrode calculator</t>
    </r>
  </si>
  <si>
    <t>ln(x)</t>
  </si>
  <si>
    <t>Temperature</t>
  </si>
  <si>
    <t>ln(mole fraction)</t>
  </si>
  <si>
    <t>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</si>
  <si>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</si>
  <si>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</si>
  <si>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</si>
  <si>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</si>
  <si>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</si>
  <si>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</si>
  <si>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</si>
  <si>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</si>
  <si>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</si>
  <si>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</si>
  <si>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</si>
  <si>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</si>
  <si>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</si>
  <si>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</si>
  <si>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</si>
  <si>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</si>
  <si>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</si>
  <si>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</si>
  <si>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</si>
  <si>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</si>
  <si>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</si>
  <si>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</si>
  <si>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E (Ag/AgCl)</t>
  </si>
  <si>
    <r>
      <t>V vs. Cl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/Cl</t>
    </r>
    <r>
      <rPr>
        <vertAlign val="subscript"/>
        <sz val="11"/>
        <color theme="1"/>
        <rFont val="Calibri"/>
        <family val="2"/>
        <scheme val="minor"/>
      </rPr>
      <t>2</t>
    </r>
  </si>
  <si>
    <t>Using regressed coefficients, the potential of Ag/AgCl electrode is calculated</t>
  </si>
  <si>
    <t>DATA</t>
  </si>
  <si>
    <t>Mole Fraction (x)</t>
  </si>
  <si>
    <t>Temperature (K)</t>
  </si>
  <si>
    <t>E (V)</t>
  </si>
  <si>
    <t>T (K)</t>
  </si>
  <si>
    <t>Yang-Hudson</t>
  </si>
  <si>
    <t>AgCl (mol%)</t>
  </si>
  <si>
    <t>SCE = Standard Chlorine Electrode</t>
  </si>
  <si>
    <t>Yoon et al.</t>
  </si>
  <si>
    <t>T = 723 K</t>
  </si>
  <si>
    <t>T = 748 K</t>
  </si>
  <si>
    <t>T = 773 K</t>
  </si>
  <si>
    <t>T = 798 K</t>
  </si>
  <si>
    <t>T = 823 K</t>
  </si>
  <si>
    <t>wt% to mol%</t>
  </si>
  <si>
    <t>Data Taken from Table 1 of Yoon, D.; Baggett, A.; Phongikaroon, S.; King, J. A.; Marsden, K. Fundamental Data Acquisition toward Silver-Silver Chloride Reference Electrode. J. Electrochem. Soc. 2019, 166 (6), E159. https://doi.org/10.1149/2.0721906jes.</t>
  </si>
  <si>
    <t>Data Taken from Table 1 of Yang, L.; Hudson, R. G. Some Investigations of the Ag∕AgCl in LiCl-KCl Eutectic Reference Electrode. J. Electrochem. Soc. 1959, 106 (11), 986. https://doi.org/10.1149/1.2427195.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</si>
</sst>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1"/>
      <color theme="9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medium">
        <color indexed="64"/>
      </right>
      <top/>
      <bottom style="thin">
        <color theme="6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2">
    <xf numFmtId="0" fontId="0" fillId="0" borderId="0" xfId="0"/>
    <xf numFmtId="164" fontId="0" fillId="0" borderId="0" xfId="0" applyNumberFormat="1"/>
    <xf numFmtId="0" fontId="0" fillId="3" borderId="0" xfId="0" applyFill="1"/>
    <xf numFmtId="0" fontId="6" fillId="4" borderId="9" xfId="0" applyFont="1" applyFill="1" applyBorder="1" applyAlignment="1">
      <alignment horizontal="centerContinuous"/>
    </xf>
    <xf numFmtId="0" fontId="0" fillId="4" borderId="0" xfId="0" applyFill="1"/>
    <xf numFmtId="0" fontId="0" fillId="4" borderId="6" xfId="0" applyFill="1" applyBorder="1"/>
    <xf numFmtId="0" fontId="6" fillId="4" borderId="9" xfId="0" applyFont="1" applyFill="1" applyBorder="1" applyAlignment="1">
      <alignment horizontal="center"/>
    </xf>
    <xf numFmtId="0" fontId="0" fillId="4" borderId="12" xfId="0" applyFill="1" applyBorder="1"/>
    <xf numFmtId="0" fontId="0" fillId="4" borderId="17" xfId="0" applyFill="1" applyBorder="1"/>
    <xf numFmtId="0" fontId="0" fillId="4" borderId="15" xfId="0" applyFill="1" applyBorder="1"/>
    <xf numFmtId="0" fontId="6" fillId="0" borderId="0" xfId="0" applyFont="1" applyAlignment="1">
      <alignment horizontal="center"/>
    </xf>
    <xf numFmtId="0" fontId="0" fillId="5" borderId="12" xfId="0" applyFill="1" applyBorder="1"/>
    <xf numFmtId="0" fontId="0" fillId="5" borderId="0" xfId="0" applyFill="1"/>
    <xf numFmtId="0" fontId="0" fillId="5" borderId="16" xfId="0" applyFill="1" applyBorder="1"/>
    <xf numFmtId="0" fontId="0" fillId="5" borderId="21" xfId="0" applyFill="1" applyBorder="1"/>
    <xf numFmtId="0" fontId="1" fillId="5" borderId="0" xfId="0" applyFont="1" applyFill="1" applyAlignment="1">
      <alignment horizontal="right"/>
    </xf>
    <xf numFmtId="0" fontId="0" fillId="5" borderId="18" xfId="0" applyFill="1" applyBorder="1"/>
    <xf numFmtId="0" fontId="0" fillId="5" borderId="11" xfId="0" applyFill="1" applyBorder="1"/>
    <xf numFmtId="0" fontId="0" fillId="5" borderId="13" xfId="0" applyFill="1" applyBorder="1"/>
    <xf numFmtId="0" fontId="0" fillId="5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2" xfId="0" applyFill="1" applyBorder="1"/>
    <xf numFmtId="10" fontId="0" fillId="6" borderId="0" xfId="1" applyNumberFormat="1" applyFont="1" applyFill="1" applyBorder="1"/>
    <xf numFmtId="0" fontId="0" fillId="4" borderId="13" xfId="0" applyFill="1" applyBorder="1"/>
    <xf numFmtId="0" fontId="6" fillId="4" borderId="8" xfId="0" applyFont="1" applyFill="1" applyBorder="1" applyAlignment="1">
      <alignment horizontal="center"/>
    </xf>
    <xf numFmtId="0" fontId="0" fillId="4" borderId="3" xfId="0" applyFill="1" applyBorder="1"/>
    <xf numFmtId="0" fontId="0" fillId="4" borderId="7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5" borderId="0" xfId="0" applyFont="1" applyFill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6" fillId="4" borderId="8" xfId="0" applyFont="1" applyFill="1" applyBorder="1" applyAlignment="1">
      <alignment horizontal="centerContinuous"/>
    </xf>
    <xf numFmtId="0" fontId="0" fillId="5" borderId="10" xfId="0" applyFill="1" applyBorder="1"/>
    <xf numFmtId="0" fontId="6" fillId="4" borderId="3" xfId="0" applyFont="1" applyFill="1" applyBorder="1" applyAlignment="1">
      <alignment horizontal="center"/>
    </xf>
    <xf numFmtId="164" fontId="0" fillId="6" borderId="0" xfId="0" applyNumberFormat="1" applyFill="1"/>
    <xf numFmtId="0" fontId="6" fillId="0" borderId="0" xfId="0" applyFont="1" applyAlignment="1">
      <alignment horizontal="centerContinuous"/>
    </xf>
    <xf numFmtId="0" fontId="0" fillId="5" borderId="21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 wrapText="1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"/>
    </xf>
    <xf numFmtId="0" fontId="0" fillId="4" borderId="0" xfId="0" applyFill="1" applyBorder="1" applyAlignment="1"/>
    <xf numFmtId="0" fontId="0" fillId="4" borderId="6" xfId="0" applyFill="1" applyBorder="1" applyAlignment="1"/>
    <xf numFmtId="0" fontId="6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9" fontId="0" fillId="0" borderId="0" xfId="1" applyFont="1"/>
    <xf numFmtId="10" fontId="10" fillId="5" borderId="3" xfId="1" applyNumberFormat="1" applyFont="1" applyFill="1" applyBorder="1" applyAlignment="1">
      <alignment horizontal="center"/>
    </xf>
    <xf numFmtId="0" fontId="10" fillId="5" borderId="3" xfId="0" applyFont="1" applyFill="1" applyBorder="1"/>
    <xf numFmtId="0" fontId="11" fillId="0" borderId="0" xfId="0" applyFont="1"/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05688156167984"/>
          <c:y val="4.9323053368328956E-2"/>
          <c:w val="0.71837714621609794"/>
          <c:h val="0.71278324584426944"/>
        </c:manualLayout>
      </c:layout>
      <c:scatterChart>
        <c:scatterStyle val="lineMarker"/>
        <c:varyColors val="0"/>
        <c:ser>
          <c:idx val="0"/>
          <c:order val="0"/>
          <c:tx>
            <c:strRef>
              <c:f>Yoon_et_al!$P$19</c:f>
              <c:strCache>
                <c:ptCount val="1"/>
                <c:pt idx="0">
                  <c:v>T = 748 K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noFill/>
              <a:ln>
                <a:solidFill>
                  <a:schemeClr val="tx1"/>
                </a:solidFill>
              </a:ln>
            </c:spPr>
          </c:marker>
          <c:trendline>
            <c:trendlineType val="log"/>
            <c:dispRSqr val="0"/>
            <c:dispEq val="0"/>
          </c:trendline>
          <c:xVal>
            <c:numRef>
              <c:f>Yoon_et_al!$N$20:$N$26</c:f>
              <c:numCache>
                <c:formatCode>0%</c:formatCode>
                <c:ptCount val="7"/>
                <c:pt idx="0">
                  <c:v>3.8999999999999999E-4</c:v>
                </c:pt>
                <c:pt idx="1">
                  <c:v>4.3E-3</c:v>
                </c:pt>
                <c:pt idx="2">
                  <c:v>0.01</c:v>
                </c:pt>
                <c:pt idx="3">
                  <c:v>2.1999999999999999E-2</c:v>
                </c:pt>
                <c:pt idx="4">
                  <c:v>0.05</c:v>
                </c:pt>
                <c:pt idx="5">
                  <c:v>0.1</c:v>
                </c:pt>
                <c:pt idx="6">
                  <c:v>1</c:v>
                </c:pt>
              </c:numCache>
            </c:numRef>
          </c:xVal>
          <c:yVal>
            <c:numRef>
              <c:f>Yoon_et_al!$P$20:$P$26</c:f>
              <c:numCache>
                <c:formatCode>General</c:formatCode>
                <c:ptCount val="7"/>
                <c:pt idx="0">
                  <c:v>-1.3280000000000001</c:v>
                </c:pt>
                <c:pt idx="1">
                  <c:v>-1.1990000000000001</c:v>
                </c:pt>
                <c:pt idx="2">
                  <c:v>-1.1393</c:v>
                </c:pt>
                <c:pt idx="3">
                  <c:v>-1.0927</c:v>
                </c:pt>
                <c:pt idx="4">
                  <c:v>-1.0407</c:v>
                </c:pt>
                <c:pt idx="5">
                  <c:v>-0.99070000000000003</c:v>
                </c:pt>
                <c:pt idx="6">
                  <c:v>-0.90029999999999999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F2-4C58-9275-60782425E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298688"/>
        <c:axId val="358299264"/>
      </c:scatterChart>
      <c:valAx>
        <c:axId val="358298688"/>
        <c:scaling>
          <c:orientation val="minMax"/>
          <c:max val="1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AgCl (mol%)</a:t>
                </a:r>
              </a:p>
            </c:rich>
          </c:tx>
          <c:layout>
            <c:manualLayout>
              <c:xMode val="edge"/>
              <c:yMode val="edge"/>
              <c:x val="0.44936160323709534"/>
              <c:y val="0.87357611548556435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9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358299264"/>
        <c:crossesAt val="-1.4"/>
        <c:crossBetween val="midCat"/>
        <c:majorUnit val="0.25"/>
      </c:valAx>
      <c:valAx>
        <c:axId val="358299264"/>
        <c:scaling>
          <c:orientation val="minMax"/>
          <c:max val="-0.8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sz="9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AgCl/Ag</a:t>
                </a:r>
                <a:r>
                  <a:rPr lang="en-US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(V vs. SCE)</a:t>
                </a:r>
              </a:p>
            </c:rich>
          </c:tx>
          <c:layout>
            <c:manualLayout>
              <c:xMode val="edge"/>
              <c:yMode val="edge"/>
              <c:x val="2.6041666666666668E-2"/>
              <c:y val="0.13960083114610672"/>
            </c:manualLayout>
          </c:layout>
          <c:overlay val="0"/>
        </c:title>
        <c:numFmt formatCode="#,##0.0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9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358298688"/>
        <c:crosses val="autoZero"/>
        <c:crossBetween val="midCat"/>
        <c:majorUnit val="0.1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35312465824584433"/>
          <c:y val="0.46076456567259699"/>
          <c:w val="0.53402811953193352"/>
          <c:h val="0.2457121880439410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05688156167984"/>
          <c:y val="4.9323053368328956E-2"/>
          <c:w val="0.71837714621609794"/>
          <c:h val="0.71278324584426944"/>
        </c:manualLayout>
      </c:layout>
      <c:scatterChart>
        <c:scatterStyle val="lineMarker"/>
        <c:varyColors val="0"/>
        <c:ser>
          <c:idx val="0"/>
          <c:order val="0"/>
          <c:tx>
            <c:strRef>
              <c:f>Yoon_et_al!$Q$19</c:f>
              <c:strCache>
                <c:ptCount val="1"/>
                <c:pt idx="0">
                  <c:v>T = 773 K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noFill/>
              <a:ln>
                <a:solidFill>
                  <a:schemeClr val="tx1"/>
                </a:solidFill>
              </a:ln>
            </c:spPr>
          </c:marker>
          <c:trendline>
            <c:trendlineType val="log"/>
            <c:dispRSqr val="0"/>
            <c:dispEq val="0"/>
          </c:trendline>
          <c:xVal>
            <c:numRef>
              <c:f>Yoon_et_al!$N$20:$N$26</c:f>
              <c:numCache>
                <c:formatCode>0%</c:formatCode>
                <c:ptCount val="7"/>
                <c:pt idx="0">
                  <c:v>3.8999999999999999E-4</c:v>
                </c:pt>
                <c:pt idx="1">
                  <c:v>4.3E-3</c:v>
                </c:pt>
                <c:pt idx="2">
                  <c:v>0.01</c:v>
                </c:pt>
                <c:pt idx="3">
                  <c:v>2.1999999999999999E-2</c:v>
                </c:pt>
                <c:pt idx="4">
                  <c:v>0.05</c:v>
                </c:pt>
                <c:pt idx="5">
                  <c:v>0.1</c:v>
                </c:pt>
                <c:pt idx="6">
                  <c:v>1</c:v>
                </c:pt>
              </c:numCache>
            </c:numRef>
          </c:xVal>
          <c:yVal>
            <c:numRef>
              <c:f>Yoon_et_al!$Q$20:$Q$26</c:f>
              <c:numCache>
                <c:formatCode>General</c:formatCode>
                <c:ptCount val="7"/>
                <c:pt idx="0">
                  <c:v>-1.339</c:v>
                </c:pt>
                <c:pt idx="1">
                  <c:v>-1.21</c:v>
                </c:pt>
                <c:pt idx="2">
                  <c:v>-1.1439999999999999</c:v>
                </c:pt>
                <c:pt idx="3">
                  <c:v>-1.095</c:v>
                </c:pt>
                <c:pt idx="4">
                  <c:v>-1.0484</c:v>
                </c:pt>
                <c:pt idx="5">
                  <c:v>-0.98729999999999996</c:v>
                </c:pt>
                <c:pt idx="6">
                  <c:v>-0.89729999999999999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F2-4C58-9275-60782425E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298688"/>
        <c:axId val="358299264"/>
      </c:scatterChart>
      <c:valAx>
        <c:axId val="358298688"/>
        <c:scaling>
          <c:orientation val="minMax"/>
          <c:max val="1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AgCl (mol%)</a:t>
                </a:r>
              </a:p>
            </c:rich>
          </c:tx>
          <c:layout>
            <c:manualLayout>
              <c:xMode val="edge"/>
              <c:yMode val="edge"/>
              <c:x val="0.44936160323709534"/>
              <c:y val="0.87357611548556435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9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358299264"/>
        <c:crossesAt val="-1.4"/>
        <c:crossBetween val="midCat"/>
        <c:majorUnit val="0.25"/>
      </c:valAx>
      <c:valAx>
        <c:axId val="358299264"/>
        <c:scaling>
          <c:orientation val="minMax"/>
          <c:max val="-0.8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sz="9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AgCl/Ag</a:t>
                </a:r>
                <a:r>
                  <a:rPr lang="en-US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(V vs. SCE)</a:t>
                </a:r>
              </a:p>
            </c:rich>
          </c:tx>
          <c:layout>
            <c:manualLayout>
              <c:xMode val="edge"/>
              <c:yMode val="edge"/>
              <c:x val="2.6041666666666668E-2"/>
              <c:y val="0.13960083114610672"/>
            </c:manualLayout>
          </c:layout>
          <c:overlay val="0"/>
        </c:title>
        <c:numFmt formatCode="#,##0.0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9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358298688"/>
        <c:crosses val="autoZero"/>
        <c:crossBetween val="midCat"/>
        <c:majorUnit val="0.1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35312465824584433"/>
          <c:y val="0.42537958071696741"/>
          <c:w val="0.53402811953193352"/>
          <c:h val="0.28109704641350214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05688156167984"/>
          <c:y val="4.9323053368328956E-2"/>
          <c:w val="0.71837714621609794"/>
          <c:h val="0.71278324584426944"/>
        </c:manualLayout>
      </c:layout>
      <c:scatterChart>
        <c:scatterStyle val="lineMarker"/>
        <c:varyColors val="0"/>
        <c:ser>
          <c:idx val="0"/>
          <c:order val="0"/>
          <c:tx>
            <c:strRef>
              <c:f>Yoon_et_al!$R$19</c:f>
              <c:strCache>
                <c:ptCount val="1"/>
                <c:pt idx="0">
                  <c:v>T = 798 K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noFill/>
              <a:ln>
                <a:solidFill>
                  <a:schemeClr val="tx1"/>
                </a:solidFill>
              </a:ln>
            </c:spPr>
          </c:marker>
          <c:trendline>
            <c:trendlineType val="log"/>
            <c:dispRSqr val="0"/>
            <c:dispEq val="0"/>
          </c:trendline>
          <c:xVal>
            <c:numRef>
              <c:f>Yoon_et_al!$N$20:$N$26</c:f>
              <c:numCache>
                <c:formatCode>0%</c:formatCode>
                <c:ptCount val="7"/>
                <c:pt idx="0">
                  <c:v>3.8999999999999999E-4</c:v>
                </c:pt>
                <c:pt idx="1">
                  <c:v>4.3E-3</c:v>
                </c:pt>
                <c:pt idx="2">
                  <c:v>0.01</c:v>
                </c:pt>
                <c:pt idx="3">
                  <c:v>2.1999999999999999E-2</c:v>
                </c:pt>
                <c:pt idx="4">
                  <c:v>0.05</c:v>
                </c:pt>
                <c:pt idx="5">
                  <c:v>0.1</c:v>
                </c:pt>
                <c:pt idx="6">
                  <c:v>1</c:v>
                </c:pt>
              </c:numCache>
            </c:numRef>
          </c:xVal>
          <c:yVal>
            <c:numRef>
              <c:f>Yoon_et_al!$R$20:$R$26</c:f>
              <c:numCache>
                <c:formatCode>General</c:formatCode>
                <c:ptCount val="7"/>
                <c:pt idx="0">
                  <c:v>-1.3520000000000001</c:v>
                </c:pt>
                <c:pt idx="1">
                  <c:v>-1.206</c:v>
                </c:pt>
                <c:pt idx="2">
                  <c:v>-1.147</c:v>
                </c:pt>
                <c:pt idx="3">
                  <c:v>-1.097</c:v>
                </c:pt>
                <c:pt idx="4">
                  <c:v>-1.0418000000000001</c:v>
                </c:pt>
                <c:pt idx="5">
                  <c:v>-0.98729999999999996</c:v>
                </c:pt>
                <c:pt idx="6">
                  <c:v>-0.88700000000000001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F2-4C58-9275-60782425E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298688"/>
        <c:axId val="358299264"/>
      </c:scatterChart>
      <c:valAx>
        <c:axId val="358298688"/>
        <c:scaling>
          <c:orientation val="minMax"/>
          <c:max val="1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AgCl (mol%)</a:t>
                </a:r>
              </a:p>
            </c:rich>
          </c:tx>
          <c:layout>
            <c:manualLayout>
              <c:xMode val="edge"/>
              <c:yMode val="edge"/>
              <c:x val="0.44936160323709534"/>
              <c:y val="0.87357611548556435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9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358299264"/>
        <c:crossesAt val="-1.4"/>
        <c:crossBetween val="midCat"/>
        <c:majorUnit val="0.25"/>
      </c:valAx>
      <c:valAx>
        <c:axId val="358299264"/>
        <c:scaling>
          <c:orientation val="minMax"/>
          <c:max val="-0.8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sz="9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AgCl/Ag</a:t>
                </a:r>
                <a:r>
                  <a:rPr lang="en-US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(V vs. SCE)</a:t>
                </a:r>
              </a:p>
            </c:rich>
          </c:tx>
          <c:layout>
            <c:manualLayout>
              <c:xMode val="edge"/>
              <c:yMode val="edge"/>
              <c:x val="2.6041666666666668E-2"/>
              <c:y val="0.13960083114610672"/>
            </c:manualLayout>
          </c:layout>
          <c:overlay val="0"/>
        </c:title>
        <c:numFmt formatCode="#,##0.0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9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358298688"/>
        <c:crosses val="autoZero"/>
        <c:crossBetween val="midCat"/>
        <c:majorUnit val="0.1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35312465824584433"/>
          <c:y val="0.42537958071696741"/>
          <c:w val="0.53402811953193352"/>
          <c:h val="0.28109704641350214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05688156167984"/>
          <c:y val="4.9323053368328956E-2"/>
          <c:w val="0.71837714621609794"/>
          <c:h val="0.7127832458442694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noFill/>
              <a:ln>
                <a:solidFill>
                  <a:schemeClr val="tx1"/>
                </a:solidFill>
              </a:ln>
            </c:spPr>
          </c:marker>
          <c:trendline>
            <c:trendlineType val="log"/>
            <c:dispRSqr val="0"/>
            <c:dispEq val="0"/>
          </c:trendline>
          <c:xVal>
            <c:numRef>
              <c:f>Yang_Hudson!$P$20:$P$25</c:f>
              <c:numCache>
                <c:formatCode>General</c:formatCode>
                <c:ptCount val="6"/>
                <c:pt idx="0">
                  <c:v>1.46E-2</c:v>
                </c:pt>
                <c:pt idx="1">
                  <c:v>3.6700000000000003E-2</c:v>
                </c:pt>
                <c:pt idx="2">
                  <c:v>4.5199999999999997E-2</c:v>
                </c:pt>
                <c:pt idx="3">
                  <c:v>0.1966</c:v>
                </c:pt>
                <c:pt idx="4">
                  <c:v>0.50249999999999995</c:v>
                </c:pt>
                <c:pt idx="5">
                  <c:v>1</c:v>
                </c:pt>
              </c:numCache>
            </c:numRef>
          </c:xVal>
          <c:yVal>
            <c:numRef>
              <c:f>Yang_Hudson!$Q$20:$Q$25</c:f>
              <c:numCache>
                <c:formatCode>General</c:formatCode>
                <c:ptCount val="6"/>
                <c:pt idx="0">
                  <c:v>-1.1474</c:v>
                </c:pt>
                <c:pt idx="1">
                  <c:v>-1.0833999999999999</c:v>
                </c:pt>
                <c:pt idx="2">
                  <c:v>-1.0693999999999999</c:v>
                </c:pt>
                <c:pt idx="3">
                  <c:v>-0.98350000000000004</c:v>
                </c:pt>
                <c:pt idx="4">
                  <c:v>-0.93879999999999997</c:v>
                </c:pt>
                <c:pt idx="5">
                  <c:v>-0.90100000000000002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69-4C10-8E47-A97F608D4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298688"/>
        <c:axId val="358299264"/>
      </c:scatterChart>
      <c:valAx>
        <c:axId val="358298688"/>
        <c:scaling>
          <c:orientation val="minMax"/>
          <c:max val="1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AgCl (mol%)</a:t>
                </a:r>
              </a:p>
            </c:rich>
          </c:tx>
          <c:layout>
            <c:manualLayout>
              <c:xMode val="edge"/>
              <c:yMode val="edge"/>
              <c:x val="0.44936160323709534"/>
              <c:y val="0.87357611548556435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9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358299264"/>
        <c:crossesAt val="-1.4"/>
        <c:crossBetween val="midCat"/>
        <c:majorUnit val="0.25"/>
      </c:valAx>
      <c:valAx>
        <c:axId val="358299264"/>
        <c:scaling>
          <c:orientation val="minMax"/>
          <c:max val="-0.8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sz="9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AgCl/Ag</a:t>
                </a:r>
                <a:r>
                  <a:rPr lang="en-US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(V vs. SCE)</a:t>
                </a:r>
              </a:p>
            </c:rich>
          </c:tx>
          <c:layout>
            <c:manualLayout>
              <c:xMode val="edge"/>
              <c:yMode val="edge"/>
              <c:x val="2.6041666666666668E-2"/>
              <c:y val="0.13960083114610672"/>
            </c:manualLayout>
          </c:layout>
          <c:overlay val="0"/>
        </c:title>
        <c:numFmt formatCode="#,##0.0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9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358298688"/>
        <c:crosses val="autoZero"/>
        <c:crossBetween val="midCat"/>
        <c:majorUnit val="0.1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49412149205041"/>
          <c:y val="4.7302791696492485E-2"/>
          <c:w val="0.82540598768411566"/>
          <c:h val="0.85621760916249101"/>
        </c:manualLayout>
      </c:layout>
      <c:scatterChart>
        <c:scatterStyle val="lineMarker"/>
        <c:varyColors val="0"/>
        <c:ser>
          <c:idx val="0"/>
          <c:order val="0"/>
          <c:tx>
            <c:v>Yang and Hundson</c:v>
          </c:tx>
          <c:spPr>
            <a:ln w="19050">
              <a:noFill/>
            </a:ln>
          </c:spPr>
          <c:marker>
            <c:symbol val="diamond"/>
            <c:size val="5"/>
            <c:spPr>
              <a:noFill/>
              <a:ln>
                <a:solidFill>
                  <a:schemeClr val="tx1"/>
                </a:solidFill>
              </a:ln>
            </c:spPr>
          </c:marker>
          <c:trendline>
            <c:trendlineType val="log"/>
            <c:dispRSqr val="0"/>
            <c:dispEq val="0"/>
          </c:trendline>
          <c:xVal>
            <c:numRef>
              <c:f>Yang_Hudson!$P$20:$P$25</c:f>
              <c:numCache>
                <c:formatCode>General</c:formatCode>
                <c:ptCount val="6"/>
                <c:pt idx="0">
                  <c:v>1.46E-2</c:v>
                </c:pt>
                <c:pt idx="1">
                  <c:v>3.6700000000000003E-2</c:v>
                </c:pt>
                <c:pt idx="2">
                  <c:v>4.5199999999999997E-2</c:v>
                </c:pt>
                <c:pt idx="3">
                  <c:v>0.1966</c:v>
                </c:pt>
                <c:pt idx="4">
                  <c:v>0.50249999999999995</c:v>
                </c:pt>
                <c:pt idx="5">
                  <c:v>1</c:v>
                </c:pt>
              </c:numCache>
            </c:numRef>
          </c:xVal>
          <c:yVal>
            <c:numRef>
              <c:f>Yang_Hudson!$Q$20:$Q$25</c:f>
              <c:numCache>
                <c:formatCode>General</c:formatCode>
                <c:ptCount val="6"/>
                <c:pt idx="0">
                  <c:v>-1.1474</c:v>
                </c:pt>
                <c:pt idx="1">
                  <c:v>-1.0833999999999999</c:v>
                </c:pt>
                <c:pt idx="2">
                  <c:v>-1.0693999999999999</c:v>
                </c:pt>
                <c:pt idx="3">
                  <c:v>-0.98350000000000004</c:v>
                </c:pt>
                <c:pt idx="4">
                  <c:v>-0.93879999999999997</c:v>
                </c:pt>
                <c:pt idx="5">
                  <c:v>-0.90100000000000002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D1-48C9-92E7-D6BC3761894B}"/>
            </c:ext>
          </c:extLst>
        </c:ser>
        <c:ser>
          <c:idx val="1"/>
          <c:order val="1"/>
          <c:tx>
            <c:v>Yoon et al.</c:v>
          </c:tx>
          <c:spPr>
            <a:ln w="19050">
              <a:noFill/>
            </a:ln>
          </c:spPr>
          <c:marker>
            <c:symbol val="x"/>
            <c:size val="4"/>
            <c:spPr>
              <a:noFill/>
              <a:ln>
                <a:solidFill>
                  <a:schemeClr val="tx1"/>
                </a:solidFill>
              </a:ln>
            </c:spPr>
          </c:marker>
          <c:trendline>
            <c:spPr>
              <a:ln>
                <a:prstDash val="dash"/>
              </a:ln>
            </c:spPr>
            <c:trendlineType val="log"/>
            <c:dispRSqr val="0"/>
            <c:dispEq val="0"/>
          </c:trendline>
          <c:xVal>
            <c:numRef>
              <c:f>Yoon_et_al!$N$20:$N$26</c:f>
              <c:numCache>
                <c:formatCode>0%</c:formatCode>
                <c:ptCount val="7"/>
                <c:pt idx="0">
                  <c:v>3.8999999999999999E-4</c:v>
                </c:pt>
                <c:pt idx="1">
                  <c:v>4.3E-3</c:v>
                </c:pt>
                <c:pt idx="2">
                  <c:v>0.01</c:v>
                </c:pt>
                <c:pt idx="3">
                  <c:v>2.1999999999999999E-2</c:v>
                </c:pt>
                <c:pt idx="4">
                  <c:v>0.05</c:v>
                </c:pt>
                <c:pt idx="5">
                  <c:v>0.1</c:v>
                </c:pt>
                <c:pt idx="6">
                  <c:v>1</c:v>
                </c:pt>
              </c:numCache>
            </c:numRef>
          </c:xVal>
          <c:yVal>
            <c:numRef>
              <c:f>Yoon_et_al!$Q$20:$Q$26</c:f>
              <c:numCache>
                <c:formatCode>General</c:formatCode>
                <c:ptCount val="7"/>
                <c:pt idx="0">
                  <c:v>-1.339</c:v>
                </c:pt>
                <c:pt idx="1">
                  <c:v>-1.21</c:v>
                </c:pt>
                <c:pt idx="2">
                  <c:v>-1.1439999999999999</c:v>
                </c:pt>
                <c:pt idx="3">
                  <c:v>-1.095</c:v>
                </c:pt>
                <c:pt idx="4">
                  <c:v>-1.0484</c:v>
                </c:pt>
                <c:pt idx="5">
                  <c:v>-0.98729999999999996</c:v>
                </c:pt>
                <c:pt idx="6">
                  <c:v>-0.89729999999999999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D1-48C9-92E7-D6BC37618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298688"/>
        <c:axId val="358299264"/>
      </c:scatterChart>
      <c:valAx>
        <c:axId val="358298688"/>
        <c:scaling>
          <c:orientation val="minMax"/>
          <c:max val="1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AgCl (mol%)</a:t>
                </a:r>
              </a:p>
            </c:rich>
          </c:tx>
          <c:layout>
            <c:manualLayout>
              <c:xMode val="edge"/>
              <c:yMode val="edge"/>
              <c:x val="0.46988766180024416"/>
              <c:y val="0.95438415652588882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358299264"/>
        <c:crossesAt val="-1.4"/>
        <c:crossBetween val="midCat"/>
        <c:majorUnit val="0.25"/>
      </c:valAx>
      <c:valAx>
        <c:axId val="358299264"/>
        <c:scaling>
          <c:orientation val="minMax"/>
          <c:max val="-0.8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</a:t>
                </a:r>
                <a:r>
                  <a:rPr lang="en-US" baseline="-25000"/>
                  <a:t>AgCl/Ag</a:t>
                </a:r>
                <a:r>
                  <a:rPr lang="en-US"/>
                  <a:t> (V vs. SCE)</a:t>
                </a:r>
              </a:p>
            </c:rich>
          </c:tx>
          <c:layout>
            <c:manualLayout>
              <c:xMode val="edge"/>
              <c:yMode val="edge"/>
              <c:x val="2.4575546916947962E-2"/>
              <c:y val="0.38606553726238768"/>
            </c:manualLayout>
          </c:layout>
          <c:overlay val="0"/>
        </c:title>
        <c:numFmt formatCode="#,##0.0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358298688"/>
        <c:crosses val="autoZero"/>
        <c:crossBetween val="midCat"/>
        <c:majorUnit val="0.1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59758567939334217"/>
          <c:y val="0.45290066014475461"/>
          <c:w val="0.23967175805259366"/>
          <c:h val="0.15480474031655134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C4BFCC-B66C-43F2-A72F-2F11C61287B0}">
  <sheetPr/>
  <sheetViews>
    <sheetView zoomScale="170" workbookViewId="0" zoomToFit="1"/>
  </sheetViews>
  <pageMargins left="0.7" right="0.7" top="0.75" bottom="0.75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$I$11" lockText="1" noThreeD="1"/>
</file>

<file path=xl/ctrlProps/ctrlProp2.xml><?xml version="1.0" encoding="utf-8"?>
<formControlPr xmlns="http://schemas.microsoft.com/office/spreadsheetml/2009/9/main" objectType="CheckBox" fmlaLink="$I$13" lockText="1" noThreeD="1"/>
</file>

<file path=xl/ctrlProps/ctrlProp3.xml><?xml version="1.0" encoding="utf-8"?>
<formControlPr xmlns="http://schemas.microsoft.com/office/spreadsheetml/2009/9/main" objectType="CheckBox" checked="Checked" fmlaLink="$I$11" lockText="1" noThreeD="1"/>
</file>

<file path=xl/ctrlProps/ctrlProp4.xml><?xml version="1.0" encoding="utf-8"?>
<formControlPr xmlns="http://schemas.microsoft.com/office/spreadsheetml/2009/9/main" objectType="CheckBox" fmlaLink="$I$13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152400</xdr:rowOff>
        </xdr:from>
        <xdr:to>
          <xdr:col>6</xdr:col>
          <xdr:colOff>38100</xdr:colOff>
          <xdr:row>11</xdr:row>
          <xdr:rowOff>9525</xdr:rowOff>
        </xdr:to>
        <xdr:sp macro="" textlink="">
          <xdr:nvSpPr>
            <xdr:cNvPr id="6145" name="Check Box 1" descr="Weight Percent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5FA37BFC-CCF9-498C-ADE4-C4514CF1B8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Weight Percent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161925</xdr:rowOff>
        </xdr:from>
        <xdr:to>
          <xdr:col>5</xdr:col>
          <xdr:colOff>619125</xdr:colOff>
          <xdr:row>13</xdr:row>
          <xdr:rowOff>19050</xdr:rowOff>
        </xdr:to>
        <xdr:sp macro="" textlink="">
          <xdr:nvSpPr>
            <xdr:cNvPr id="6146" name="Check Box 2" descr="Weight Percent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4F3F48FA-53ED-4BF6-A600-96632348F7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Mole Percent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85725</xdr:colOff>
      <xdr:row>17</xdr:row>
      <xdr:rowOff>76201</xdr:rowOff>
    </xdr:from>
    <xdr:to>
      <xdr:col>7</xdr:col>
      <xdr:colOff>659130</xdr:colOff>
      <xdr:row>24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4E831B-CFC4-4595-A062-6A0AA1A427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66675</xdr:colOff>
      <xdr:row>25</xdr:row>
      <xdr:rowOff>9525</xdr:rowOff>
    </xdr:from>
    <xdr:to>
      <xdr:col>7</xdr:col>
      <xdr:colOff>640080</xdr:colOff>
      <xdr:row>32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42360E-EBC7-8100-08FE-370133C79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66675</xdr:colOff>
      <xdr:row>33</xdr:row>
      <xdr:rowOff>76200</xdr:rowOff>
    </xdr:from>
    <xdr:to>
      <xdr:col>7</xdr:col>
      <xdr:colOff>640080</xdr:colOff>
      <xdr:row>41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3E94CF-C948-2EF5-D6FF-1E27AD33F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152400</xdr:rowOff>
        </xdr:from>
        <xdr:to>
          <xdr:col>6</xdr:col>
          <xdr:colOff>38100</xdr:colOff>
          <xdr:row>11</xdr:row>
          <xdr:rowOff>9525</xdr:rowOff>
        </xdr:to>
        <xdr:sp macro="" textlink="">
          <xdr:nvSpPr>
            <xdr:cNvPr id="4097" name="Check Box 1" descr="Weight Percent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Weight Percent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161925</xdr:rowOff>
        </xdr:from>
        <xdr:to>
          <xdr:col>5</xdr:col>
          <xdr:colOff>619125</xdr:colOff>
          <xdr:row>13</xdr:row>
          <xdr:rowOff>19050</xdr:rowOff>
        </xdr:to>
        <xdr:sp macro="" textlink="">
          <xdr:nvSpPr>
            <xdr:cNvPr id="4098" name="Check Box 2" descr="Weight Percent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Mole Percent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66675</xdr:colOff>
      <xdr:row>18</xdr:row>
      <xdr:rowOff>180975</xdr:rowOff>
    </xdr:from>
    <xdr:to>
      <xdr:col>7</xdr:col>
      <xdr:colOff>640080</xdr:colOff>
      <xdr:row>28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0.30924</cdr:x>
      <cdr:y>0.09375</cdr:y>
    </cdr:from>
    <cdr:to>
      <cdr:x>0.63802</cdr:x>
      <cdr:y>0.25521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EE41186-AD58-104F-5303-4330E94FF6BF}"/>
            </a:ext>
          </a:extLst>
        </cdr:cNvPr>
        <cdr:cNvSpPr txBox="1"/>
      </cdr:nvSpPr>
      <cdr:spPr>
        <a:xfrm xmlns:a="http://schemas.openxmlformats.org/drawingml/2006/main">
          <a:off x="904875" y="171450"/>
          <a:ext cx="96202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T = ~ 773K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9CFE5-4E4F-DB82-E6E3-FC654FC010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0.61514</cdr:x>
      <cdr:y>0.72371</cdr:y>
    </cdr:from>
    <cdr:to>
      <cdr:x>0.8771</cdr:x>
      <cdr:y>0.82086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ADC4B92-AD3B-7DF4-B10D-FD75EBA81BA0}"/>
            </a:ext>
          </a:extLst>
        </cdr:cNvPr>
        <cdr:cNvSpPr txBox="1"/>
      </cdr:nvSpPr>
      <cdr:spPr>
        <a:xfrm xmlns:a="http://schemas.openxmlformats.org/drawingml/2006/main">
          <a:off x="5328397" y="4549588"/>
          <a:ext cx="2269191" cy="6107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 = 773 K for Yoon et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al. data</a:t>
          </a:r>
        </a:p>
        <a:p xmlns:a="http://schemas.openxmlformats.org/drawingml/2006/main"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T = ~773 K for Yang and Hudson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81BC-527B-4F9F-8216-D0520CCE402E}">
  <dimension ref="A1:S63"/>
  <sheetViews>
    <sheetView workbookViewId="0">
      <selection activeCell="M6" sqref="M6"/>
    </sheetView>
  </sheetViews>
  <sheetFormatPr defaultRowHeight="15" x14ac:dyDescent="0.25"/>
  <cols>
    <col min="1" max="1" width="18" bestFit="1" customWidth="1"/>
    <col min="2" max="2" width="15.7109375" bestFit="1" customWidth="1"/>
    <col min="3" max="3" width="14.5703125" bestFit="1" customWidth="1"/>
    <col min="6" max="6" width="13.42578125" bestFit="1" customWidth="1"/>
    <col min="7" max="7" width="12.7109375" bestFit="1" customWidth="1"/>
    <col min="8" max="8" width="12.5703125" bestFit="1" customWidth="1"/>
  </cols>
  <sheetData>
    <row r="1" spans="1:19" ht="22.5" thickBot="1" x14ac:dyDescent="0.4">
      <c r="A1" s="42" t="s">
        <v>0</v>
      </c>
      <c r="B1" s="43"/>
      <c r="C1" s="43"/>
      <c r="D1" s="43"/>
      <c r="E1" s="43"/>
      <c r="F1" s="43"/>
      <c r="G1" s="43"/>
      <c r="H1" s="44"/>
    </row>
    <row r="2" spans="1:19" ht="15.75" customHeight="1" thickTop="1" x14ac:dyDescent="0.25">
      <c r="A2" s="63" t="s">
        <v>45</v>
      </c>
      <c r="B2" s="64"/>
      <c r="C2" s="64"/>
      <c r="D2" s="64"/>
      <c r="E2" s="64"/>
      <c r="F2" s="64"/>
      <c r="G2" s="64"/>
      <c r="H2" s="65"/>
    </row>
    <row r="3" spans="1:19" ht="15" customHeight="1" x14ac:dyDescent="0.25">
      <c r="A3" s="66"/>
      <c r="B3" s="67"/>
      <c r="C3" s="67"/>
      <c r="D3" s="67"/>
      <c r="E3" s="67"/>
      <c r="F3" s="67"/>
      <c r="G3" s="67"/>
      <c r="H3" s="68"/>
      <c r="S3" s="1"/>
    </row>
    <row r="4" spans="1:19" x14ac:dyDescent="0.25">
      <c r="A4" s="66"/>
      <c r="B4" s="67"/>
      <c r="C4" s="67"/>
      <c r="D4" s="67"/>
      <c r="E4" s="67"/>
      <c r="F4" s="67"/>
      <c r="G4" s="67"/>
      <c r="H4" s="68"/>
    </row>
    <row r="5" spans="1:19" x14ac:dyDescent="0.25">
      <c r="A5" s="69"/>
      <c r="B5" s="70"/>
      <c r="C5" s="70"/>
      <c r="D5" s="70"/>
      <c r="E5" s="70"/>
      <c r="F5" s="70"/>
      <c r="G5" s="70"/>
      <c r="H5" s="71"/>
    </row>
    <row r="6" spans="1:19" x14ac:dyDescent="0.25">
      <c r="A6" s="48" t="s">
        <v>30</v>
      </c>
      <c r="B6" s="49"/>
      <c r="C6" s="49"/>
      <c r="D6" s="49"/>
      <c r="E6" s="13"/>
      <c r="F6" s="11"/>
      <c r="G6" s="11"/>
      <c r="H6" s="18"/>
    </row>
    <row r="7" spans="1:19" x14ac:dyDescent="0.25">
      <c r="A7" s="32" t="s">
        <v>31</v>
      </c>
      <c r="B7" s="28" t="s">
        <v>32</v>
      </c>
      <c r="C7" s="28" t="s">
        <v>1</v>
      </c>
      <c r="D7" s="28" t="s">
        <v>33</v>
      </c>
      <c r="E7" s="14"/>
      <c r="F7" s="41" t="s">
        <v>29</v>
      </c>
      <c r="G7" s="41"/>
      <c r="H7" s="19"/>
    </row>
    <row r="8" spans="1:19" x14ac:dyDescent="0.25">
      <c r="A8" s="33">
        <v>3.8999999999999999E-4</v>
      </c>
      <c r="B8" s="29">
        <v>723</v>
      </c>
      <c r="C8" s="29">
        <f>LN(A8)</f>
        <v>-7.8493638188405823</v>
      </c>
      <c r="D8" s="29">
        <v>-1.3220000000000001</v>
      </c>
      <c r="E8" s="14"/>
      <c r="F8" s="41"/>
      <c r="G8" s="41"/>
      <c r="H8" s="19"/>
    </row>
    <row r="9" spans="1:19" x14ac:dyDescent="0.25">
      <c r="A9" s="33">
        <v>3.8999999999999999E-4</v>
      </c>
      <c r="B9" s="29">
        <v>748</v>
      </c>
      <c r="C9" s="29">
        <f t="shared" ref="C9:C42" si="0">LN(A9)</f>
        <v>-7.8493638188405823</v>
      </c>
      <c r="D9" s="29">
        <v>-1.3280000000000001</v>
      </c>
      <c r="E9" s="14"/>
      <c r="F9" s="41"/>
      <c r="G9" s="41"/>
      <c r="H9" s="19"/>
    </row>
    <row r="10" spans="1:19" x14ac:dyDescent="0.25">
      <c r="A10" s="33">
        <v>3.8999999999999999E-4</v>
      </c>
      <c r="B10" s="29">
        <v>773</v>
      </c>
      <c r="C10" s="29">
        <f t="shared" si="0"/>
        <v>-7.8493638188405823</v>
      </c>
      <c r="D10" s="29">
        <v>-1.339</v>
      </c>
      <c r="E10" s="14"/>
      <c r="F10" s="12"/>
      <c r="G10" s="12"/>
      <c r="H10" s="61" t="s">
        <v>44</v>
      </c>
    </row>
    <row r="11" spans="1:19" x14ac:dyDescent="0.25">
      <c r="A11" s="33">
        <v>3.8999999999999999E-4</v>
      </c>
      <c r="B11" s="29">
        <v>798</v>
      </c>
      <c r="C11" s="29">
        <f t="shared" si="0"/>
        <v>-7.8493638188405823</v>
      </c>
      <c r="D11" s="29">
        <v>-1.3520000000000001</v>
      </c>
      <c r="E11" s="39"/>
      <c r="F11" s="40"/>
      <c r="G11" s="23">
        <v>0.05</v>
      </c>
      <c r="H11" s="60">
        <f>G11/143.3212/(G11/143.3212+(100-G11)/55.9)*100</f>
        <v>1.9507600333482675E-2</v>
      </c>
      <c r="I11" s="62" t="b">
        <v>1</v>
      </c>
    </row>
    <row r="12" spans="1:19" x14ac:dyDescent="0.25">
      <c r="A12" s="33">
        <v>3.8999999999999999E-4</v>
      </c>
      <c r="B12" s="29">
        <v>823</v>
      </c>
      <c r="C12" s="29">
        <f t="shared" si="0"/>
        <v>-7.8493638188405823</v>
      </c>
      <c r="D12" s="29">
        <v>-1.361</v>
      </c>
      <c r="E12" s="39" t="str">
        <f>"- OR -         "</f>
        <v xml:space="preserve">- OR -         </v>
      </c>
      <c r="F12" s="40"/>
      <c r="G12" s="12"/>
      <c r="H12" s="19"/>
    </row>
    <row r="13" spans="1:19" x14ac:dyDescent="0.25">
      <c r="A13" s="33">
        <v>4.3E-3</v>
      </c>
      <c r="B13" s="29">
        <v>723</v>
      </c>
      <c r="C13" s="29">
        <f t="shared" si="0"/>
        <v>-5.4491402562826199</v>
      </c>
      <c r="D13" s="29">
        <v>-1.1950000000000001</v>
      </c>
      <c r="E13" s="39"/>
      <c r="F13" s="40"/>
      <c r="G13" s="23">
        <v>0.2</v>
      </c>
      <c r="H13" s="19"/>
      <c r="I13" s="62" t="b">
        <v>0</v>
      </c>
    </row>
    <row r="14" spans="1:19" x14ac:dyDescent="0.25">
      <c r="A14" s="33">
        <v>4.3E-3</v>
      </c>
      <c r="B14" s="29">
        <v>748</v>
      </c>
      <c r="C14" s="29">
        <f t="shared" si="0"/>
        <v>-5.4491402562826199</v>
      </c>
      <c r="D14" s="29">
        <v>-1.1990000000000001</v>
      </c>
      <c r="E14" s="14"/>
      <c r="F14" s="12"/>
      <c r="G14" s="12"/>
      <c r="H14" s="19"/>
    </row>
    <row r="15" spans="1:19" ht="18.75" x14ac:dyDescent="0.35">
      <c r="A15" s="33">
        <v>4.3E-3</v>
      </c>
      <c r="B15" s="29">
        <v>773</v>
      </c>
      <c r="C15" s="29">
        <f t="shared" si="0"/>
        <v>-5.4491402562826199</v>
      </c>
      <c r="D15" s="29">
        <v>-1.21</v>
      </c>
      <c r="E15" s="14"/>
      <c r="F15" s="15" t="s">
        <v>27</v>
      </c>
      <c r="G15" s="37" cm="1">
        <f t="array" ref="G15">_xlfn.IFS(AND(I13=FALSE,I11=FALSE), "Check a box",AND(I11=TRUE,I13 =FALSE),B60+B62*LN(H11)+B61*G17,AND(I13=TRUE,I11=FALSE),B60+B62*LN(G13)+B61*G17, AND(I11=TRUE, I13=TRUE), "Check 1 box")</f>
        <v>-1.1073300419197591</v>
      </c>
      <c r="H15" s="19" t="s">
        <v>28</v>
      </c>
    </row>
    <row r="16" spans="1:19" x14ac:dyDescent="0.25">
      <c r="A16" s="33">
        <v>4.3E-3</v>
      </c>
      <c r="B16" s="29">
        <v>798</v>
      </c>
      <c r="C16" s="29">
        <f t="shared" si="0"/>
        <v>-5.4491402562826199</v>
      </c>
      <c r="D16" s="29">
        <v>-1.206</v>
      </c>
      <c r="E16" s="14"/>
      <c r="F16" s="12"/>
      <c r="G16" s="12"/>
      <c r="H16" s="19"/>
    </row>
    <row r="17" spans="1:19" x14ac:dyDescent="0.25">
      <c r="A17" s="33">
        <v>4.3E-3</v>
      </c>
      <c r="B17" s="29">
        <v>823</v>
      </c>
      <c r="C17" s="29">
        <f t="shared" si="0"/>
        <v>-5.4491402562826199</v>
      </c>
      <c r="D17" s="29">
        <v>-1.2110000000000001</v>
      </c>
      <c r="E17" s="14"/>
      <c r="F17" s="30" t="s">
        <v>34</v>
      </c>
      <c r="G17">
        <v>800</v>
      </c>
      <c r="H17" s="19"/>
    </row>
    <row r="18" spans="1:19" x14ac:dyDescent="0.25">
      <c r="A18" s="33">
        <v>0.01</v>
      </c>
      <c r="B18" s="29">
        <v>723</v>
      </c>
      <c r="C18" s="29">
        <f t="shared" si="0"/>
        <v>-4.6051701859880909</v>
      </c>
      <c r="D18" s="29">
        <v>-1.139</v>
      </c>
      <c r="E18" s="14"/>
      <c r="F18" s="12"/>
      <c r="G18" s="12"/>
      <c r="H18" s="19"/>
      <c r="N18" t="s">
        <v>38</v>
      </c>
      <c r="P18">
        <v>1</v>
      </c>
      <c r="Q18">
        <v>2</v>
      </c>
      <c r="R18">
        <v>3</v>
      </c>
      <c r="S18">
        <v>4</v>
      </c>
    </row>
    <row r="19" spans="1:19" x14ac:dyDescent="0.25">
      <c r="A19" s="33">
        <v>0.01</v>
      </c>
      <c r="B19" s="29">
        <v>748</v>
      </c>
      <c r="C19" s="29">
        <f t="shared" si="0"/>
        <v>-4.6051701859880909</v>
      </c>
      <c r="D19" s="29">
        <v>-1.1393</v>
      </c>
      <c r="E19" s="14"/>
      <c r="F19" s="12"/>
      <c r="G19" s="12"/>
      <c r="H19" s="19"/>
      <c r="N19" t="s">
        <v>36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</row>
    <row r="20" spans="1:19" x14ac:dyDescent="0.25">
      <c r="A20" s="33">
        <v>0.01</v>
      </c>
      <c r="B20" s="29">
        <v>773</v>
      </c>
      <c r="C20" s="29">
        <f t="shared" si="0"/>
        <v>-4.6051701859880909</v>
      </c>
      <c r="D20" s="29">
        <v>-1.1439999999999999</v>
      </c>
      <c r="E20" s="14"/>
      <c r="F20" s="12"/>
      <c r="G20" s="12"/>
      <c r="H20" s="19"/>
      <c r="N20" s="59">
        <f>A8</f>
        <v>3.8999999999999999E-4</v>
      </c>
      <c r="O20">
        <f ca="1">OFFSET($D$8,M20,0)</f>
        <v>-1.3220000000000001</v>
      </c>
      <c r="P20">
        <f ca="1">OFFSET($D$8,$M20+P$18,0)</f>
        <v>-1.3280000000000001</v>
      </c>
      <c r="Q20">
        <f t="shared" ref="Q20:S20" ca="1" si="1">OFFSET($D$8,$M20+Q$18,0)</f>
        <v>-1.339</v>
      </c>
      <c r="R20">
        <f t="shared" ca="1" si="1"/>
        <v>-1.3520000000000001</v>
      </c>
      <c r="S20">
        <f t="shared" ca="1" si="1"/>
        <v>-1.361</v>
      </c>
    </row>
    <row r="21" spans="1:19" x14ac:dyDescent="0.25">
      <c r="A21" s="33">
        <v>0.01</v>
      </c>
      <c r="B21" s="29">
        <v>798</v>
      </c>
      <c r="C21" s="29">
        <f t="shared" si="0"/>
        <v>-4.6051701859880909</v>
      </c>
      <c r="D21" s="29">
        <v>-1.147</v>
      </c>
      <c r="E21" s="14"/>
      <c r="F21" s="12"/>
      <c r="G21" s="12"/>
      <c r="H21" s="19"/>
      <c r="M21">
        <v>5</v>
      </c>
      <c r="N21" s="59">
        <f>A13</f>
        <v>4.3E-3</v>
      </c>
      <c r="O21">
        <f t="shared" ref="O21:O26" ca="1" si="2">OFFSET($D$8,M21,0)</f>
        <v>-1.1950000000000001</v>
      </c>
      <c r="P21">
        <f t="shared" ref="P21:S26" ca="1" si="3">OFFSET($D$8,$M21+P$18,0)</f>
        <v>-1.1990000000000001</v>
      </c>
      <c r="Q21">
        <f t="shared" ca="1" si="3"/>
        <v>-1.21</v>
      </c>
      <c r="R21">
        <f t="shared" ca="1" si="3"/>
        <v>-1.206</v>
      </c>
      <c r="S21">
        <f t="shared" ca="1" si="3"/>
        <v>-1.2110000000000001</v>
      </c>
    </row>
    <row r="22" spans="1:19" x14ac:dyDescent="0.25">
      <c r="A22" s="33">
        <v>0.01</v>
      </c>
      <c r="B22" s="29">
        <v>823</v>
      </c>
      <c r="C22" s="29">
        <f t="shared" si="0"/>
        <v>-4.6051701859880909</v>
      </c>
      <c r="D22" s="29">
        <v>-1.1507000000000001</v>
      </c>
      <c r="E22" s="14"/>
      <c r="F22" s="12"/>
      <c r="G22" s="12"/>
      <c r="H22" s="19"/>
      <c r="M22">
        <v>10</v>
      </c>
      <c r="N22" s="59">
        <f>A18</f>
        <v>0.01</v>
      </c>
      <c r="O22">
        <f t="shared" ca="1" si="2"/>
        <v>-1.139</v>
      </c>
      <c r="P22">
        <f t="shared" ca="1" si="3"/>
        <v>-1.1393</v>
      </c>
      <c r="Q22">
        <f t="shared" ca="1" si="3"/>
        <v>-1.1439999999999999</v>
      </c>
      <c r="R22">
        <f t="shared" ca="1" si="3"/>
        <v>-1.147</v>
      </c>
      <c r="S22">
        <f t="shared" ca="1" si="3"/>
        <v>-1.1507000000000001</v>
      </c>
    </row>
    <row r="23" spans="1:19" x14ac:dyDescent="0.25">
      <c r="A23" s="33">
        <v>2.1999999999999999E-2</v>
      </c>
      <c r="B23" s="29">
        <v>723</v>
      </c>
      <c r="C23" s="29">
        <f t="shared" si="0"/>
        <v>-3.8167128256238212</v>
      </c>
      <c r="D23" s="29">
        <v>-1.0892999999999999</v>
      </c>
      <c r="E23" s="14"/>
      <c r="F23" s="12"/>
      <c r="G23" s="12"/>
      <c r="H23" s="19"/>
      <c r="M23">
        <v>15</v>
      </c>
      <c r="N23" s="59">
        <f>A23</f>
        <v>2.1999999999999999E-2</v>
      </c>
      <c r="O23">
        <f t="shared" ca="1" si="2"/>
        <v>-1.0892999999999999</v>
      </c>
      <c r="P23">
        <f t="shared" ca="1" si="3"/>
        <v>-1.0927</v>
      </c>
      <c r="Q23">
        <f t="shared" ca="1" si="3"/>
        <v>-1.095</v>
      </c>
      <c r="R23">
        <f t="shared" ca="1" si="3"/>
        <v>-1.097</v>
      </c>
      <c r="S23">
        <f t="shared" ca="1" si="3"/>
        <v>-1.0940000000000001</v>
      </c>
    </row>
    <row r="24" spans="1:19" x14ac:dyDescent="0.25">
      <c r="A24" s="33">
        <v>2.1999999999999999E-2</v>
      </c>
      <c r="B24" s="29">
        <v>748</v>
      </c>
      <c r="C24" s="29">
        <f t="shared" si="0"/>
        <v>-3.8167128256238212</v>
      </c>
      <c r="D24" s="29">
        <v>-1.0927</v>
      </c>
      <c r="E24" s="14"/>
      <c r="F24" s="12"/>
      <c r="G24" s="12"/>
      <c r="H24" s="19"/>
      <c r="M24">
        <v>20</v>
      </c>
      <c r="N24" s="59">
        <f>A28</f>
        <v>0.05</v>
      </c>
      <c r="O24">
        <f t="shared" ca="1" si="2"/>
        <v>-1.0329999999999999</v>
      </c>
      <c r="P24">
        <f t="shared" ca="1" si="3"/>
        <v>-1.0407</v>
      </c>
      <c r="Q24">
        <f t="shared" ca="1" si="3"/>
        <v>-1.0484</v>
      </c>
      <c r="R24">
        <f t="shared" ca="1" si="3"/>
        <v>-1.0418000000000001</v>
      </c>
      <c r="S24">
        <f t="shared" ca="1" si="3"/>
        <v>-1.044</v>
      </c>
    </row>
    <row r="25" spans="1:19" x14ac:dyDescent="0.25">
      <c r="A25" s="33">
        <v>2.1999999999999999E-2</v>
      </c>
      <c r="B25" s="29">
        <v>773</v>
      </c>
      <c r="C25" s="29">
        <f t="shared" si="0"/>
        <v>-3.8167128256238212</v>
      </c>
      <c r="D25" s="29">
        <v>-1.095</v>
      </c>
      <c r="E25" s="14"/>
      <c r="F25" s="12"/>
      <c r="G25" s="12"/>
      <c r="H25" s="19"/>
      <c r="M25">
        <v>25</v>
      </c>
      <c r="N25" s="59">
        <f>A33</f>
        <v>0.1</v>
      </c>
      <c r="O25">
        <f t="shared" ca="1" si="2"/>
        <v>-0.98170000000000002</v>
      </c>
      <c r="P25">
        <f t="shared" ca="1" si="3"/>
        <v>-0.99070000000000003</v>
      </c>
      <c r="Q25">
        <f t="shared" ca="1" si="3"/>
        <v>-0.98729999999999996</v>
      </c>
      <c r="R25">
        <f t="shared" ca="1" si="3"/>
        <v>-0.98729999999999996</v>
      </c>
      <c r="S25">
        <f t="shared" ca="1" si="3"/>
        <v>-0.98529999999999995</v>
      </c>
    </row>
    <row r="26" spans="1:19" x14ac:dyDescent="0.25">
      <c r="A26" s="33">
        <v>2.1999999999999999E-2</v>
      </c>
      <c r="B26" s="29">
        <v>798</v>
      </c>
      <c r="C26" s="29">
        <f t="shared" si="0"/>
        <v>-3.8167128256238212</v>
      </c>
      <c r="D26" s="29">
        <v>-1.097</v>
      </c>
      <c r="E26" s="14"/>
      <c r="F26" s="12"/>
      <c r="G26" s="12"/>
      <c r="H26" s="19"/>
      <c r="M26">
        <v>30</v>
      </c>
      <c r="N26" s="59">
        <f>A38</f>
        <v>1</v>
      </c>
      <c r="O26">
        <f t="shared" ca="1" si="2"/>
        <v>-0.8982</v>
      </c>
      <c r="P26">
        <f t="shared" ca="1" si="3"/>
        <v>-0.90029999999999999</v>
      </c>
      <c r="Q26">
        <f t="shared" ca="1" si="3"/>
        <v>-0.89729999999999999</v>
      </c>
      <c r="R26">
        <f t="shared" ca="1" si="3"/>
        <v>-0.88700000000000001</v>
      </c>
      <c r="S26">
        <f t="shared" ca="1" si="3"/>
        <v>-0.87770000000000004</v>
      </c>
    </row>
    <row r="27" spans="1:19" x14ac:dyDescent="0.25">
      <c r="A27" s="33">
        <v>2.1999999999999999E-2</v>
      </c>
      <c r="B27" s="29">
        <v>823</v>
      </c>
      <c r="C27" s="29">
        <f t="shared" si="0"/>
        <v>-3.8167128256238212</v>
      </c>
      <c r="D27" s="29">
        <v>-1.0940000000000001</v>
      </c>
      <c r="E27" s="14"/>
      <c r="F27" s="12"/>
      <c r="G27" s="12"/>
      <c r="H27" s="19"/>
    </row>
    <row r="28" spans="1:19" x14ac:dyDescent="0.25">
      <c r="A28" s="33">
        <v>0.05</v>
      </c>
      <c r="B28" s="29">
        <v>723</v>
      </c>
      <c r="C28" s="29">
        <f t="shared" si="0"/>
        <v>-2.9957322735539909</v>
      </c>
      <c r="D28" s="29">
        <v>-1.0329999999999999</v>
      </c>
      <c r="E28" s="14"/>
      <c r="F28" s="12"/>
      <c r="G28" s="12"/>
      <c r="H28" s="19"/>
    </row>
    <row r="29" spans="1:19" x14ac:dyDescent="0.25">
      <c r="A29" s="33">
        <v>0.05</v>
      </c>
      <c r="B29" s="29">
        <v>748</v>
      </c>
      <c r="C29" s="29">
        <f t="shared" si="0"/>
        <v>-2.9957322735539909</v>
      </c>
      <c r="D29" s="29">
        <v>-1.0407</v>
      </c>
      <c r="E29" s="14"/>
      <c r="F29" s="12"/>
      <c r="G29" s="12"/>
      <c r="H29" s="19"/>
    </row>
    <row r="30" spans="1:19" x14ac:dyDescent="0.25">
      <c r="A30" s="33">
        <v>0.05</v>
      </c>
      <c r="B30" s="29">
        <v>773</v>
      </c>
      <c r="C30" s="29">
        <f t="shared" si="0"/>
        <v>-2.9957322735539909</v>
      </c>
      <c r="D30" s="29">
        <v>-1.0484</v>
      </c>
      <c r="E30" s="14"/>
      <c r="F30" s="12"/>
      <c r="G30" s="12"/>
      <c r="H30" s="19"/>
    </row>
    <row r="31" spans="1:19" x14ac:dyDescent="0.25">
      <c r="A31" s="33">
        <v>0.05</v>
      </c>
      <c r="B31" s="29">
        <v>798</v>
      </c>
      <c r="C31" s="29">
        <f t="shared" si="0"/>
        <v>-2.9957322735539909</v>
      </c>
      <c r="D31" s="29">
        <v>-1.0418000000000001</v>
      </c>
      <c r="E31" s="14"/>
      <c r="F31" s="12"/>
      <c r="G31" s="12"/>
      <c r="H31" s="19"/>
    </row>
    <row r="32" spans="1:19" x14ac:dyDescent="0.25">
      <c r="A32" s="33">
        <v>0.05</v>
      </c>
      <c r="B32" s="29">
        <v>823</v>
      </c>
      <c r="C32" s="29">
        <f t="shared" si="0"/>
        <v>-2.9957322735539909</v>
      </c>
      <c r="D32" s="29">
        <v>-1.044</v>
      </c>
      <c r="E32" s="14"/>
      <c r="F32" s="12"/>
      <c r="G32" s="12"/>
      <c r="H32" s="19"/>
    </row>
    <row r="33" spans="1:11" x14ac:dyDescent="0.25">
      <c r="A33" s="33">
        <v>0.1</v>
      </c>
      <c r="B33" s="29">
        <v>723</v>
      </c>
      <c r="C33" s="29">
        <f t="shared" si="0"/>
        <v>-2.3025850929940455</v>
      </c>
      <c r="D33" s="29">
        <v>-0.98170000000000002</v>
      </c>
      <c r="E33" s="14"/>
      <c r="F33" s="12"/>
      <c r="G33" s="12"/>
      <c r="H33" s="19"/>
    </row>
    <row r="34" spans="1:11" x14ac:dyDescent="0.25">
      <c r="A34" s="33">
        <v>0.1</v>
      </c>
      <c r="B34" s="29">
        <v>748</v>
      </c>
      <c r="C34" s="29">
        <f t="shared" si="0"/>
        <v>-2.3025850929940455</v>
      </c>
      <c r="D34" s="29">
        <v>-0.99070000000000003</v>
      </c>
      <c r="E34" s="14"/>
      <c r="F34" s="12"/>
      <c r="G34" s="12"/>
      <c r="H34" s="19"/>
    </row>
    <row r="35" spans="1:11" x14ac:dyDescent="0.25">
      <c r="A35" s="33">
        <v>0.1</v>
      </c>
      <c r="B35" s="29">
        <v>773</v>
      </c>
      <c r="C35" s="29">
        <f t="shared" si="0"/>
        <v>-2.3025850929940455</v>
      </c>
      <c r="D35" s="29">
        <v>-0.98729999999999996</v>
      </c>
      <c r="E35" s="14"/>
      <c r="F35" s="12"/>
      <c r="G35" s="12"/>
      <c r="H35" s="19"/>
    </row>
    <row r="36" spans="1:11" x14ac:dyDescent="0.25">
      <c r="A36" s="33">
        <v>0.1</v>
      </c>
      <c r="B36" s="29">
        <v>798</v>
      </c>
      <c r="C36" s="29">
        <f t="shared" si="0"/>
        <v>-2.3025850929940455</v>
      </c>
      <c r="D36" s="29">
        <v>-0.98729999999999996</v>
      </c>
      <c r="E36" s="14"/>
      <c r="F36" s="12"/>
      <c r="G36" s="12"/>
      <c r="H36" s="19"/>
    </row>
    <row r="37" spans="1:11" x14ac:dyDescent="0.25">
      <c r="A37" s="33">
        <v>0.1</v>
      </c>
      <c r="B37" s="29">
        <v>823</v>
      </c>
      <c r="C37" s="29">
        <f t="shared" si="0"/>
        <v>-2.3025850929940455</v>
      </c>
      <c r="D37" s="29">
        <v>-0.98529999999999995</v>
      </c>
      <c r="E37" s="14"/>
      <c r="F37" s="12"/>
      <c r="G37" s="12"/>
      <c r="H37" s="19"/>
    </row>
    <row r="38" spans="1:11" x14ac:dyDescent="0.25">
      <c r="A38" s="33">
        <v>1</v>
      </c>
      <c r="B38" s="29">
        <v>723</v>
      </c>
      <c r="C38" s="29">
        <f t="shared" si="0"/>
        <v>0</v>
      </c>
      <c r="D38" s="29">
        <v>-0.8982</v>
      </c>
      <c r="E38" s="14"/>
      <c r="F38" s="12"/>
      <c r="G38" s="12"/>
      <c r="H38" s="19"/>
    </row>
    <row r="39" spans="1:11" x14ac:dyDescent="0.25">
      <c r="A39" s="33">
        <v>1</v>
      </c>
      <c r="B39" s="29">
        <v>748</v>
      </c>
      <c r="C39" s="29">
        <f t="shared" si="0"/>
        <v>0</v>
      </c>
      <c r="D39" s="29">
        <v>-0.90029999999999999</v>
      </c>
      <c r="E39" s="14"/>
      <c r="F39" s="12"/>
      <c r="G39" s="12"/>
      <c r="H39" s="19"/>
    </row>
    <row r="40" spans="1:11" x14ac:dyDescent="0.25">
      <c r="A40" s="33">
        <v>1</v>
      </c>
      <c r="B40" s="29">
        <v>773</v>
      </c>
      <c r="C40" s="29">
        <f t="shared" si="0"/>
        <v>0</v>
      </c>
      <c r="D40" s="29">
        <v>-0.89729999999999999</v>
      </c>
      <c r="E40" s="14"/>
      <c r="F40" s="12"/>
      <c r="G40" s="12"/>
      <c r="H40" s="19"/>
    </row>
    <row r="41" spans="1:11" x14ac:dyDescent="0.25">
      <c r="A41" s="33">
        <v>1</v>
      </c>
      <c r="B41" s="29">
        <v>798</v>
      </c>
      <c r="C41" s="29">
        <f t="shared" si="0"/>
        <v>0</v>
      </c>
      <c r="D41" s="29">
        <v>-0.88700000000000001</v>
      </c>
      <c r="E41" s="14"/>
      <c r="F41" s="12"/>
      <c r="G41" s="12"/>
      <c r="H41" s="19"/>
    </row>
    <row r="42" spans="1:11" x14ac:dyDescent="0.25">
      <c r="A42" s="33">
        <v>1</v>
      </c>
      <c r="B42" s="29">
        <v>823</v>
      </c>
      <c r="C42" s="29">
        <f t="shared" si="0"/>
        <v>0</v>
      </c>
      <c r="D42" s="29">
        <v>-0.87770000000000004</v>
      </c>
      <c r="E42" s="56"/>
      <c r="F42" s="57"/>
      <c r="G42" s="57"/>
      <c r="H42" s="58"/>
    </row>
    <row r="43" spans="1:11" x14ac:dyDescent="0.25">
      <c r="A43" s="22"/>
      <c r="B43" s="4"/>
      <c r="C43" s="4"/>
      <c r="D43" s="7"/>
      <c r="E43" s="55"/>
      <c r="F43" s="4"/>
      <c r="G43" s="4"/>
      <c r="H43" s="26"/>
    </row>
    <row r="44" spans="1:11" x14ac:dyDescent="0.25">
      <c r="A44" s="4" t="s">
        <v>5</v>
      </c>
      <c r="B44" s="4"/>
      <c r="C44" s="4"/>
      <c r="D44" s="4"/>
      <c r="E44" s="4"/>
      <c r="F44" s="4"/>
      <c r="G44" s="4"/>
      <c r="H44" s="4"/>
    </row>
    <row r="45" spans="1:11" ht="15.75" thickBot="1" x14ac:dyDescent="0.3">
      <c r="A45" s="4"/>
      <c r="B45" s="4"/>
      <c r="C45" s="4"/>
      <c r="D45" s="4"/>
      <c r="E45" s="4"/>
      <c r="F45" s="4"/>
      <c r="G45" s="4"/>
      <c r="H45" s="4"/>
    </row>
    <row r="46" spans="1:11" x14ac:dyDescent="0.25">
      <c r="A46" s="3" t="s">
        <v>6</v>
      </c>
      <c r="B46" s="3"/>
      <c r="C46" s="4"/>
      <c r="D46" s="4"/>
      <c r="E46" s="4"/>
      <c r="F46" s="4"/>
      <c r="G46" s="4"/>
      <c r="H46" s="4"/>
    </row>
    <row r="47" spans="1:11" x14ac:dyDescent="0.25">
      <c r="A47" s="52" t="s">
        <v>7</v>
      </c>
      <c r="B47" s="52">
        <v>0.99470933112148829</v>
      </c>
      <c r="C47" s="4"/>
      <c r="D47" s="4"/>
      <c r="E47" s="4"/>
      <c r="F47" s="4"/>
      <c r="G47" s="4"/>
      <c r="H47" s="4"/>
      <c r="J47" s="38"/>
      <c r="K47" s="38"/>
    </row>
    <row r="48" spans="1:11" x14ac:dyDescent="0.25">
      <c r="A48" s="52" t="s">
        <v>8</v>
      </c>
      <c r="B48" s="52">
        <v>0.98944665342015869</v>
      </c>
      <c r="C48" s="4"/>
      <c r="D48" s="4"/>
      <c r="E48" s="4"/>
      <c r="F48" s="4"/>
      <c r="G48" s="4"/>
      <c r="H48" s="4"/>
    </row>
    <row r="49" spans="1:18" x14ac:dyDescent="0.25">
      <c r="A49" s="52" t="s">
        <v>9</v>
      </c>
      <c r="B49" s="52">
        <v>0.98878706925891868</v>
      </c>
      <c r="C49" s="4"/>
      <c r="D49" s="4"/>
      <c r="E49" s="4"/>
      <c r="F49" s="4"/>
      <c r="G49" s="4"/>
      <c r="H49" s="4"/>
    </row>
    <row r="50" spans="1:18" x14ac:dyDescent="0.25">
      <c r="A50" s="52" t="s">
        <v>10</v>
      </c>
      <c r="B50" s="52">
        <v>1.4671357393962936E-2</v>
      </c>
      <c r="C50" s="4"/>
      <c r="D50" s="4"/>
      <c r="E50" s="4"/>
      <c r="F50" s="4"/>
      <c r="G50" s="4"/>
      <c r="H50" s="4"/>
    </row>
    <row r="51" spans="1:18" ht="15.75" thickBot="1" x14ac:dyDescent="0.3">
      <c r="A51" s="53" t="s">
        <v>11</v>
      </c>
      <c r="B51" s="53">
        <v>35</v>
      </c>
      <c r="C51" s="4"/>
      <c r="D51" s="4"/>
      <c r="E51" s="4"/>
      <c r="F51" s="4"/>
      <c r="G51" s="4"/>
      <c r="H51" s="4"/>
    </row>
    <row r="52" spans="1:18" x14ac:dyDescent="0.25">
      <c r="A52" s="4"/>
      <c r="B52" s="4"/>
      <c r="C52" s="4"/>
      <c r="D52" s="4"/>
      <c r="E52" s="4"/>
      <c r="F52" s="4"/>
      <c r="G52" s="4"/>
      <c r="H52" s="4"/>
    </row>
    <row r="53" spans="1:18" ht="15.75" thickBot="1" x14ac:dyDescent="0.3">
      <c r="A53" s="4" t="s">
        <v>12</v>
      </c>
      <c r="B53" s="4"/>
      <c r="C53" s="4"/>
      <c r="D53" s="4"/>
      <c r="E53" s="4"/>
      <c r="F53" s="4"/>
      <c r="G53" s="4"/>
      <c r="H53" s="4"/>
    </row>
    <row r="54" spans="1:18" x14ac:dyDescent="0.25">
      <c r="A54" s="6"/>
      <c r="B54" s="6" t="s">
        <v>17</v>
      </c>
      <c r="C54" s="6" t="s">
        <v>18</v>
      </c>
      <c r="D54" s="6" t="s">
        <v>19</v>
      </c>
      <c r="E54" s="6" t="s">
        <v>20</v>
      </c>
      <c r="F54" s="6" t="s">
        <v>21</v>
      </c>
      <c r="G54" s="4"/>
      <c r="H54" s="4"/>
    </row>
    <row r="55" spans="1:18" x14ac:dyDescent="0.25">
      <c r="A55" s="52" t="s">
        <v>13</v>
      </c>
      <c r="B55" s="52">
        <v>2</v>
      </c>
      <c r="C55" s="52">
        <v>0.6457921395681383</v>
      </c>
      <c r="D55" s="52">
        <v>0.32289606978406915</v>
      </c>
      <c r="E55" s="52">
        <v>1500.1067514415513</v>
      </c>
      <c r="F55" s="52">
        <v>2.3672450380187753E-32</v>
      </c>
      <c r="G55" s="4"/>
      <c r="H55" s="4"/>
      <c r="J55" s="10"/>
      <c r="K55" s="10"/>
      <c r="L55" s="10"/>
      <c r="M55" s="10"/>
      <c r="N55" s="10"/>
      <c r="O55" s="10"/>
    </row>
    <row r="56" spans="1:18" x14ac:dyDescent="0.25">
      <c r="A56" s="52" t="s">
        <v>14</v>
      </c>
      <c r="B56" s="52">
        <v>32</v>
      </c>
      <c r="C56" s="52">
        <v>6.8879592890045103E-3</v>
      </c>
      <c r="D56" s="52">
        <v>2.1524872778139095E-4</v>
      </c>
      <c r="E56" s="52"/>
      <c r="F56" s="52"/>
      <c r="G56" s="4"/>
      <c r="H56" s="4"/>
    </row>
    <row r="57" spans="1:18" ht="15.75" thickBot="1" x14ac:dyDescent="0.3">
      <c r="A57" s="53" t="s">
        <v>15</v>
      </c>
      <c r="B57" s="53">
        <v>34</v>
      </c>
      <c r="C57" s="53">
        <v>0.65268009885714284</v>
      </c>
      <c r="D57" s="53"/>
      <c r="E57" s="53"/>
      <c r="F57" s="53"/>
      <c r="G57" s="4"/>
      <c r="H57" s="4"/>
    </row>
    <row r="58" spans="1:18" ht="15.75" thickBot="1" x14ac:dyDescent="0.3">
      <c r="A58" s="4"/>
      <c r="B58" s="4"/>
      <c r="C58" s="4"/>
      <c r="D58" s="4"/>
      <c r="E58" s="4"/>
      <c r="F58" s="4"/>
      <c r="G58" s="4"/>
      <c r="H58" s="4"/>
    </row>
    <row r="59" spans="1:18" x14ac:dyDescent="0.25">
      <c r="A59" s="6"/>
      <c r="B59" s="6" t="s">
        <v>22</v>
      </c>
      <c r="C59" s="6" t="s">
        <v>10</v>
      </c>
      <c r="D59" s="6" t="s">
        <v>23</v>
      </c>
      <c r="E59" s="6" t="s">
        <v>24</v>
      </c>
      <c r="F59" s="6" t="s">
        <v>25</v>
      </c>
      <c r="G59" s="6" t="s">
        <v>26</v>
      </c>
      <c r="H59" s="54"/>
      <c r="I59" s="51"/>
    </row>
    <row r="60" spans="1:18" x14ac:dyDescent="0.25">
      <c r="A60" s="52" t="s">
        <v>16</v>
      </c>
      <c r="B60" s="52">
        <v>-0.80259591535187425</v>
      </c>
      <c r="C60" s="52">
        <v>5.443598831239807E-2</v>
      </c>
      <c r="D60" s="52">
        <v>-14.743847594828713</v>
      </c>
      <c r="E60" s="52">
        <v>8.063370079867575E-16</v>
      </c>
      <c r="F60" s="52">
        <v>-0.91347839502960226</v>
      </c>
      <c r="G60" s="52">
        <v>-0.69171343567414623</v>
      </c>
      <c r="H60" s="52"/>
      <c r="I60" s="5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5">
      <c r="A61" s="52" t="s">
        <v>32</v>
      </c>
      <c r="B61" s="52">
        <v>-9.0514285714285694E-5</v>
      </c>
      <c r="C61" s="52">
        <v>7.0142504380136785E-5</v>
      </c>
      <c r="D61" s="52">
        <v>-1.2904341884308006</v>
      </c>
      <c r="E61" s="52">
        <v>0.20614664960608811</v>
      </c>
      <c r="F61" s="52">
        <v>-2.3338989167998248E-4</v>
      </c>
      <c r="G61" s="52">
        <v>5.2361320251411106E-5</v>
      </c>
      <c r="H61" s="52"/>
      <c r="I61" s="50"/>
    </row>
    <row r="62" spans="1:18" ht="15.75" thickBot="1" x14ac:dyDescent="0.3">
      <c r="A62" s="53" t="s">
        <v>1</v>
      </c>
      <c r="B62" s="53">
        <v>5.9010815832923461E-2</v>
      </c>
      <c r="C62" s="53">
        <v>1.0776459367464325E-3</v>
      </c>
      <c r="D62" s="53">
        <v>54.759001839774548</v>
      </c>
      <c r="E62" s="53">
        <v>3.3589372892952106E-33</v>
      </c>
      <c r="F62" s="53">
        <v>5.6815722891920356E-2</v>
      </c>
      <c r="G62" s="53">
        <v>6.1205908773926565E-2</v>
      </c>
      <c r="H62" s="52"/>
      <c r="I62" s="50"/>
    </row>
    <row r="63" spans="1:18" x14ac:dyDescent="0.25">
      <c r="A63" s="4"/>
      <c r="B63" s="4"/>
      <c r="C63" s="4"/>
      <c r="D63" s="4"/>
      <c r="E63" s="4"/>
      <c r="F63" s="4"/>
      <c r="G63" s="4"/>
      <c r="H63" s="4"/>
    </row>
  </sheetData>
  <mergeCells count="7">
    <mergeCell ref="E13:F13"/>
    <mergeCell ref="A2:H5"/>
    <mergeCell ref="A1:H1"/>
    <mergeCell ref="A6:D6"/>
    <mergeCell ref="F7:G9"/>
    <mergeCell ref="E11:F11"/>
    <mergeCell ref="E12:F1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 altText="Weight Percent">
                <anchor moveWithCells="1">
                  <from>
                    <xdr:col>5</xdr:col>
                    <xdr:colOff>0</xdr:colOff>
                    <xdr:row>9</xdr:row>
                    <xdr:rowOff>152400</xdr:rowOff>
                  </from>
                  <to>
                    <xdr:col>6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 altText="Weight Percent">
                <anchor moveWithCells="1">
                  <from>
                    <xdr:col>5</xdr:col>
                    <xdr:colOff>0</xdr:colOff>
                    <xdr:row>11</xdr:row>
                    <xdr:rowOff>161925</xdr:rowOff>
                  </from>
                  <to>
                    <xdr:col>5</xdr:col>
                    <xdr:colOff>619125</xdr:colOff>
                    <xdr:row>13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48"/>
  <sheetViews>
    <sheetView tabSelected="1" workbookViewId="0">
      <selection activeCell="A3" sqref="A3:H4"/>
    </sheetView>
  </sheetViews>
  <sheetFormatPr defaultRowHeight="15" x14ac:dyDescent="0.25"/>
  <cols>
    <col min="1" max="1" width="18" bestFit="1" customWidth="1"/>
    <col min="2" max="2" width="15.7109375" bestFit="1" customWidth="1"/>
    <col min="3" max="3" width="14.5703125" bestFit="1" customWidth="1"/>
    <col min="6" max="6" width="13.42578125" bestFit="1" customWidth="1"/>
    <col min="7" max="7" width="12.7109375" bestFit="1" customWidth="1"/>
    <col min="8" max="8" width="12.5703125" bestFit="1" customWidth="1"/>
  </cols>
  <sheetData>
    <row r="1" spans="1:19" ht="22.5" thickBot="1" x14ac:dyDescent="0.4">
      <c r="A1" s="42" t="s">
        <v>0</v>
      </c>
      <c r="B1" s="43"/>
      <c r="C1" s="43"/>
      <c r="D1" s="43"/>
      <c r="E1" s="43"/>
      <c r="F1" s="43"/>
      <c r="G1" s="43"/>
      <c r="H1" s="44"/>
    </row>
    <row r="2" spans="1:19" ht="15.75" thickTop="1" x14ac:dyDescent="0.25">
      <c r="A2" s="20"/>
      <c r="B2" s="2"/>
      <c r="C2" s="2"/>
      <c r="D2" s="2"/>
      <c r="E2" s="2"/>
      <c r="F2" s="2"/>
      <c r="G2" s="2"/>
      <c r="H2" s="31"/>
    </row>
    <row r="3" spans="1:19" x14ac:dyDescent="0.25">
      <c r="A3" s="45" t="s">
        <v>46</v>
      </c>
      <c r="B3" s="46"/>
      <c r="C3" s="46"/>
      <c r="D3" s="46"/>
      <c r="E3" s="46"/>
      <c r="F3" s="46"/>
      <c r="G3" s="46"/>
      <c r="H3" s="47"/>
      <c r="S3" s="1"/>
    </row>
    <row r="4" spans="1:19" x14ac:dyDescent="0.25">
      <c r="A4" s="45"/>
      <c r="B4" s="46"/>
      <c r="C4" s="46"/>
      <c r="D4" s="46"/>
      <c r="E4" s="46"/>
      <c r="F4" s="46"/>
      <c r="G4" s="46"/>
      <c r="H4" s="47"/>
    </row>
    <row r="5" spans="1:19" x14ac:dyDescent="0.25">
      <c r="A5" s="20"/>
      <c r="B5" s="2"/>
      <c r="C5" s="2"/>
      <c r="D5" s="2"/>
      <c r="E5" s="2"/>
      <c r="F5" s="2"/>
      <c r="G5" s="2"/>
      <c r="H5" s="31"/>
    </row>
    <row r="6" spans="1:19" x14ac:dyDescent="0.25">
      <c r="A6" s="48" t="s">
        <v>30</v>
      </c>
      <c r="B6" s="49"/>
      <c r="C6" s="49"/>
      <c r="D6" s="49"/>
      <c r="E6" s="13"/>
      <c r="F6" s="11"/>
      <c r="G6" s="11"/>
      <c r="H6" s="18"/>
    </row>
    <row r="7" spans="1:19" x14ac:dyDescent="0.25">
      <c r="A7" s="32" t="s">
        <v>31</v>
      </c>
      <c r="B7" s="28" t="s">
        <v>32</v>
      </c>
      <c r="C7" s="28" t="s">
        <v>1</v>
      </c>
      <c r="D7" s="28" t="s">
        <v>33</v>
      </c>
      <c r="E7" s="14"/>
      <c r="F7" s="41" t="s">
        <v>29</v>
      </c>
      <c r="G7" s="41"/>
      <c r="H7" s="19"/>
    </row>
    <row r="8" spans="1:19" x14ac:dyDescent="0.25">
      <c r="A8" s="33">
        <v>1.46E-2</v>
      </c>
      <c r="B8" s="29">
        <f>768</f>
        <v>768</v>
      </c>
      <c r="C8" s="29">
        <f>LN(A8)</f>
        <v>-4.2267337502678464</v>
      </c>
      <c r="D8" s="29">
        <v>-1.1474</v>
      </c>
      <c r="E8" s="14"/>
      <c r="F8" s="41"/>
      <c r="G8" s="41"/>
      <c r="H8" s="19"/>
    </row>
    <row r="9" spans="1:19" x14ac:dyDescent="0.25">
      <c r="A9" s="33">
        <v>1.46E-2</v>
      </c>
      <c r="B9" s="29">
        <v>801</v>
      </c>
      <c r="C9" s="29">
        <f t="shared" ref="C9:C28" si="0">LN(A9)</f>
        <v>-4.2267337502678464</v>
      </c>
      <c r="D9" s="29">
        <v>-1.1493</v>
      </c>
      <c r="E9" s="14"/>
      <c r="F9" s="41"/>
      <c r="G9" s="41"/>
      <c r="H9" s="19"/>
    </row>
    <row r="10" spans="1:19" x14ac:dyDescent="0.25">
      <c r="A10" s="33">
        <v>1.46E-2</v>
      </c>
      <c r="B10" s="29">
        <v>823</v>
      </c>
      <c r="C10" s="29">
        <f t="shared" si="0"/>
        <v>-4.2267337502678464</v>
      </c>
      <c r="D10" s="29">
        <v>-1.1524000000000001</v>
      </c>
      <c r="E10" s="14"/>
      <c r="F10" s="12"/>
      <c r="G10" s="12"/>
      <c r="H10" s="61" t="s">
        <v>44</v>
      </c>
    </row>
    <row r="11" spans="1:19" x14ac:dyDescent="0.25">
      <c r="A11" s="33">
        <v>3.6700000000000003E-2</v>
      </c>
      <c r="B11" s="29">
        <v>775</v>
      </c>
      <c r="C11" s="29">
        <f t="shared" si="0"/>
        <v>-3.3049785239216125</v>
      </c>
      <c r="D11" s="29">
        <v>-1.0833999999999999</v>
      </c>
      <c r="E11" s="39"/>
      <c r="F11" s="40"/>
      <c r="G11" s="23">
        <v>0.01</v>
      </c>
      <c r="H11" s="60">
        <f>G11/143.3212/(G11/143.3212+(100-G11)/55.9)*100</f>
        <v>3.9005680892589827E-3</v>
      </c>
      <c r="I11" s="62" t="b">
        <v>1</v>
      </c>
    </row>
    <row r="12" spans="1:19" x14ac:dyDescent="0.25">
      <c r="A12" s="33">
        <v>3.6700000000000003E-2</v>
      </c>
      <c r="B12" s="29">
        <v>796</v>
      </c>
      <c r="C12" s="29">
        <f t="shared" si="0"/>
        <v>-3.3049785239216125</v>
      </c>
      <c r="D12" s="29">
        <v>-1.0825</v>
      </c>
      <c r="E12" s="39" t="str">
        <f>"- OR -         "</f>
        <v xml:space="preserve">- OR -         </v>
      </c>
      <c r="F12" s="40"/>
      <c r="G12" s="12"/>
      <c r="H12" s="19"/>
    </row>
    <row r="13" spans="1:19" x14ac:dyDescent="0.25">
      <c r="A13" s="33">
        <v>3.6700000000000003E-2</v>
      </c>
      <c r="B13" s="29">
        <v>804</v>
      </c>
      <c r="C13" s="29">
        <f t="shared" si="0"/>
        <v>-3.3049785239216125</v>
      </c>
      <c r="D13" s="29">
        <v>-1.0826</v>
      </c>
      <c r="E13" s="39"/>
      <c r="F13" s="40"/>
      <c r="G13" s="23">
        <v>0.2</v>
      </c>
      <c r="H13" s="19"/>
      <c r="I13" s="62" t="b">
        <v>0</v>
      </c>
    </row>
    <row r="14" spans="1:19" x14ac:dyDescent="0.25">
      <c r="A14" s="33">
        <v>3.6700000000000003E-2</v>
      </c>
      <c r="B14" s="29">
        <v>825</v>
      </c>
      <c r="C14" s="29">
        <f t="shared" si="0"/>
        <v>-3.3049785239216125</v>
      </c>
      <c r="D14" s="29">
        <v>-1.0818000000000001</v>
      </c>
      <c r="E14" s="14"/>
      <c r="F14" s="12"/>
      <c r="G14" s="12"/>
      <c r="H14" s="19"/>
    </row>
    <row r="15" spans="1:19" ht="18.75" x14ac:dyDescent="0.35">
      <c r="A15" s="33">
        <v>4.5199999999999997E-2</v>
      </c>
      <c r="B15" s="29">
        <v>769</v>
      </c>
      <c r="C15" s="29">
        <f t="shared" si="0"/>
        <v>-3.0966581921439515</v>
      </c>
      <c r="D15" s="29">
        <v>-1.0693999999999999</v>
      </c>
      <c r="E15" s="14"/>
      <c r="F15" s="15" t="s">
        <v>27</v>
      </c>
      <c r="G15" s="37" cm="1">
        <f t="array" ref="G15">_xlfn.IFS(AND(I13=FALSE,I11=FALSE), "Check a box",AND(I11=TRUE,I13 =FALSE),B46+B48*LN(H11)+B47*G17,AND(I13=TRUE,I11=FALSE),B46+B48*LN(G13)+B47*G17, AND(I11=TRUE, I13=TRUE), "Check 1 box")</f>
        <v>-1.2231084369678027</v>
      </c>
      <c r="H15" s="19" t="s">
        <v>28</v>
      </c>
    </row>
    <row r="16" spans="1:19" x14ac:dyDescent="0.25">
      <c r="A16" s="33">
        <v>4.5199999999999997E-2</v>
      </c>
      <c r="B16" s="29">
        <v>798</v>
      </c>
      <c r="C16" s="29">
        <f t="shared" si="0"/>
        <v>-3.0966581921439515</v>
      </c>
      <c r="D16" s="29">
        <v>-1.0687</v>
      </c>
      <c r="E16" s="14"/>
      <c r="F16" s="12"/>
      <c r="G16" s="12"/>
      <c r="H16" s="19"/>
    </row>
    <row r="17" spans="1:17" x14ac:dyDescent="0.25">
      <c r="A17" s="33">
        <v>4.5199999999999997E-2</v>
      </c>
      <c r="B17" s="29">
        <v>824</v>
      </c>
      <c r="C17" s="29">
        <f t="shared" si="0"/>
        <v>-3.0966581921439515</v>
      </c>
      <c r="D17" s="29">
        <v>-1.0680000000000001</v>
      </c>
      <c r="E17" s="14"/>
      <c r="F17" s="30" t="s">
        <v>34</v>
      </c>
      <c r="G17">
        <v>773</v>
      </c>
      <c r="H17" s="19"/>
    </row>
    <row r="18" spans="1:17" x14ac:dyDescent="0.25">
      <c r="A18" s="33">
        <v>0.1966</v>
      </c>
      <c r="B18" s="29">
        <v>767</v>
      </c>
      <c r="C18" s="29">
        <f t="shared" si="0"/>
        <v>-1.6265840712690709</v>
      </c>
      <c r="D18" s="29">
        <v>-0.98350000000000004</v>
      </c>
      <c r="E18" s="14"/>
      <c r="F18" s="12"/>
      <c r="G18" s="12"/>
      <c r="H18" s="19"/>
      <c r="N18" t="s">
        <v>35</v>
      </c>
    </row>
    <row r="19" spans="1:17" x14ac:dyDescent="0.25">
      <c r="A19" s="33">
        <v>0.1966</v>
      </c>
      <c r="B19" s="29">
        <v>803</v>
      </c>
      <c r="C19" s="29">
        <f t="shared" si="0"/>
        <v>-1.6265840712690709</v>
      </c>
      <c r="D19" s="29">
        <v>-0.97709999999999997</v>
      </c>
      <c r="E19" s="14"/>
      <c r="F19" s="12"/>
      <c r="G19" s="12"/>
      <c r="H19" s="19"/>
      <c r="N19" t="s">
        <v>36</v>
      </c>
      <c r="O19" t="s">
        <v>4</v>
      </c>
    </row>
    <row r="20" spans="1:17" x14ac:dyDescent="0.25">
      <c r="A20" s="33">
        <v>0.1966</v>
      </c>
      <c r="B20" s="29">
        <v>823</v>
      </c>
      <c r="C20" s="29">
        <f t="shared" si="0"/>
        <v>-1.6265840712690709</v>
      </c>
      <c r="D20" s="29">
        <v>-0.97430000000000005</v>
      </c>
      <c r="E20" s="14"/>
      <c r="F20" s="12"/>
      <c r="G20" s="12"/>
      <c r="H20" s="19"/>
      <c r="N20">
        <v>0.1</v>
      </c>
      <c r="O20">
        <v>-1.3044472445585182</v>
      </c>
      <c r="P20" s="33">
        <v>1.46E-2</v>
      </c>
      <c r="Q20" s="29">
        <v>-1.1474</v>
      </c>
    </row>
    <row r="21" spans="1:17" x14ac:dyDescent="0.25">
      <c r="A21" s="33">
        <v>0.50249999999999995</v>
      </c>
      <c r="B21" s="29">
        <v>767</v>
      </c>
      <c r="C21" s="29">
        <f t="shared" si="0"/>
        <v>-0.68815963904890631</v>
      </c>
      <c r="D21" s="29">
        <v>-0.93879999999999997</v>
      </c>
      <c r="E21" s="14"/>
      <c r="F21" s="12"/>
      <c r="G21" s="12"/>
      <c r="H21" s="19"/>
      <c r="N21">
        <v>0.39</v>
      </c>
      <c r="O21">
        <v>-1.2231171410107329</v>
      </c>
      <c r="P21" s="33">
        <v>3.6700000000000003E-2</v>
      </c>
      <c r="Q21" s="29">
        <v>-1.0833999999999999</v>
      </c>
    </row>
    <row r="22" spans="1:17" x14ac:dyDescent="0.25">
      <c r="A22" s="33">
        <v>0.50249999999999995</v>
      </c>
      <c r="B22" s="29">
        <v>773</v>
      </c>
      <c r="C22" s="29">
        <f t="shared" si="0"/>
        <v>-0.68815963904890631</v>
      </c>
      <c r="D22" s="29">
        <v>-0.93459999999999999</v>
      </c>
      <c r="E22" s="14"/>
      <c r="F22" s="12"/>
      <c r="G22" s="12"/>
      <c r="H22" s="19"/>
      <c r="N22">
        <v>0.5</v>
      </c>
      <c r="O22">
        <v>-1.2082694288787243</v>
      </c>
      <c r="P22" s="33">
        <v>4.5199999999999997E-2</v>
      </c>
      <c r="Q22" s="29">
        <v>-1.0693999999999999</v>
      </c>
    </row>
    <row r="23" spans="1:17" x14ac:dyDescent="0.25">
      <c r="A23" s="33">
        <v>0.50249999999999995</v>
      </c>
      <c r="B23" s="29">
        <v>797</v>
      </c>
      <c r="C23" s="29">
        <f t="shared" si="0"/>
        <v>-0.68815963904890631</v>
      </c>
      <c r="D23" s="29">
        <v>-0.9294</v>
      </c>
      <c r="E23" s="14"/>
      <c r="F23" s="12"/>
      <c r="G23" s="12"/>
      <c r="H23" s="19"/>
      <c r="N23">
        <v>1</v>
      </c>
      <c r="O23">
        <v>-1.1668478982587334</v>
      </c>
      <c r="P23" s="33">
        <v>0.1966</v>
      </c>
      <c r="Q23" s="29">
        <v>-0.98350000000000004</v>
      </c>
    </row>
    <row r="24" spans="1:17" x14ac:dyDescent="0.25">
      <c r="A24" s="33">
        <v>0.50249999999999995</v>
      </c>
      <c r="B24" s="29">
        <v>825</v>
      </c>
      <c r="C24" s="29">
        <f t="shared" si="0"/>
        <v>-0.68815963904890631</v>
      </c>
      <c r="D24" s="29">
        <v>-0.92030000000000001</v>
      </c>
      <c r="E24" s="14"/>
      <c r="F24" s="12"/>
      <c r="G24" s="12"/>
      <c r="H24" s="19"/>
      <c r="N24">
        <v>2</v>
      </c>
      <c r="O24">
        <v>-1.1254263676387426</v>
      </c>
      <c r="P24" s="33">
        <v>0.50249999999999995</v>
      </c>
      <c r="Q24" s="29">
        <v>-0.93879999999999997</v>
      </c>
    </row>
    <row r="25" spans="1:17" x14ac:dyDescent="0.25">
      <c r="A25" s="33">
        <v>1</v>
      </c>
      <c r="B25" s="29">
        <v>770</v>
      </c>
      <c r="C25" s="29">
        <f t="shared" si="0"/>
        <v>0</v>
      </c>
      <c r="D25" s="29">
        <v>-0.90100000000000002</v>
      </c>
      <c r="E25" s="14"/>
      <c r="F25" s="12"/>
      <c r="G25" s="12"/>
      <c r="H25" s="19"/>
      <c r="N25">
        <v>5</v>
      </c>
      <c r="O25">
        <v>-1.0706700825789397</v>
      </c>
      <c r="P25" s="33">
        <v>1</v>
      </c>
      <c r="Q25" s="29">
        <v>-0.90100000000000002</v>
      </c>
    </row>
    <row r="26" spans="1:17" x14ac:dyDescent="0.25">
      <c r="A26" s="33">
        <v>1</v>
      </c>
      <c r="B26" s="29">
        <v>790</v>
      </c>
      <c r="C26" s="29">
        <f t="shared" si="0"/>
        <v>0</v>
      </c>
      <c r="D26" s="29">
        <v>-0.89500000000000002</v>
      </c>
      <c r="E26" s="14"/>
      <c r="F26" s="12"/>
      <c r="G26" s="12"/>
      <c r="H26" s="19"/>
      <c r="N26">
        <v>10</v>
      </c>
      <c r="O26">
        <v>-1.0292485519589487</v>
      </c>
    </row>
    <row r="27" spans="1:17" x14ac:dyDescent="0.25">
      <c r="A27" s="33">
        <v>1</v>
      </c>
      <c r="B27" s="29">
        <v>810</v>
      </c>
      <c r="C27" s="29">
        <f t="shared" si="0"/>
        <v>0</v>
      </c>
      <c r="D27" s="29">
        <v>-0.88949999999999996</v>
      </c>
      <c r="E27" s="14"/>
      <c r="F27" s="12"/>
      <c r="G27" s="12"/>
      <c r="H27" s="19"/>
      <c r="N27">
        <v>20</v>
      </c>
      <c r="O27">
        <v>-0.98782702133895794</v>
      </c>
    </row>
    <row r="28" spans="1:17" x14ac:dyDescent="0.25">
      <c r="A28" s="33">
        <v>1</v>
      </c>
      <c r="B28" s="29">
        <v>825</v>
      </c>
      <c r="C28" s="29">
        <f t="shared" si="0"/>
        <v>0</v>
      </c>
      <c r="D28" s="29">
        <v>-0.88419999999999999</v>
      </c>
      <c r="E28" s="14"/>
      <c r="F28" s="12"/>
      <c r="G28" s="12"/>
      <c r="H28" s="19"/>
    </row>
    <row r="29" spans="1:17" x14ac:dyDescent="0.25">
      <c r="A29" s="22"/>
      <c r="B29" s="4"/>
      <c r="C29" s="4"/>
      <c r="D29" s="8"/>
      <c r="E29" s="14"/>
      <c r="F29" s="12"/>
      <c r="G29" s="12"/>
      <c r="H29" s="19"/>
    </row>
    <row r="30" spans="1:17" x14ac:dyDescent="0.25">
      <c r="A30" s="22" t="s">
        <v>5</v>
      </c>
      <c r="B30" s="4"/>
      <c r="C30" s="4"/>
      <c r="D30" s="9"/>
      <c r="E30" s="14" t="s">
        <v>37</v>
      </c>
      <c r="F30" s="12"/>
      <c r="G30" s="12"/>
      <c r="H30" s="19"/>
    </row>
    <row r="31" spans="1:17" ht="15.75" thickBot="1" x14ac:dyDescent="0.3">
      <c r="A31" s="22"/>
      <c r="B31" s="4"/>
      <c r="C31" s="4"/>
      <c r="D31" s="9"/>
      <c r="E31" s="14"/>
      <c r="F31" s="12"/>
      <c r="G31" s="12"/>
      <c r="H31" s="19"/>
    </row>
    <row r="32" spans="1:17" x14ac:dyDescent="0.25">
      <c r="A32" s="34" t="s">
        <v>6</v>
      </c>
      <c r="B32" s="3"/>
      <c r="C32" s="4"/>
      <c r="D32" s="9"/>
      <c r="E32" s="14"/>
      <c r="F32" s="12"/>
      <c r="G32" s="12"/>
      <c r="H32" s="19"/>
    </row>
    <row r="33" spans="1:18" x14ac:dyDescent="0.25">
      <c r="A33" s="22" t="s">
        <v>7</v>
      </c>
      <c r="B33" s="4">
        <v>0.99775503989537873</v>
      </c>
      <c r="C33" s="4"/>
      <c r="D33" s="9"/>
      <c r="E33" s="14"/>
      <c r="F33" s="12"/>
      <c r="G33" s="12"/>
      <c r="H33" s="19"/>
      <c r="J33" s="38"/>
      <c r="K33" s="38"/>
    </row>
    <row r="34" spans="1:18" x14ac:dyDescent="0.25">
      <c r="A34" s="22" t="s">
        <v>8</v>
      </c>
      <c r="B34" s="4">
        <v>0.99551511963662875</v>
      </c>
      <c r="C34" s="4"/>
      <c r="D34" s="9"/>
      <c r="E34" s="14"/>
      <c r="F34" s="12"/>
      <c r="G34" s="12"/>
      <c r="H34" s="19"/>
    </row>
    <row r="35" spans="1:18" x14ac:dyDescent="0.25">
      <c r="A35" s="22" t="s">
        <v>9</v>
      </c>
      <c r="B35" s="4">
        <v>0.99501679959625422</v>
      </c>
      <c r="C35" s="4"/>
      <c r="D35" s="9"/>
      <c r="E35" s="14"/>
      <c r="F35" s="12"/>
      <c r="G35" s="12"/>
      <c r="H35" s="19"/>
    </row>
    <row r="36" spans="1:18" x14ac:dyDescent="0.25">
      <c r="A36" s="22" t="s">
        <v>10</v>
      </c>
      <c r="B36" s="4">
        <v>6.58013292924353E-3</v>
      </c>
      <c r="C36" s="4"/>
      <c r="D36" s="9"/>
      <c r="E36" s="14"/>
      <c r="F36" s="12"/>
      <c r="G36" s="12"/>
      <c r="H36" s="19"/>
    </row>
    <row r="37" spans="1:18" ht="15.75" thickBot="1" x14ac:dyDescent="0.3">
      <c r="A37" s="21" t="s">
        <v>11</v>
      </c>
      <c r="B37" s="5">
        <v>21</v>
      </c>
      <c r="C37" s="4"/>
      <c r="D37" s="9"/>
      <c r="E37" s="14"/>
      <c r="F37" s="12"/>
      <c r="G37" s="12"/>
      <c r="H37" s="19"/>
    </row>
    <row r="38" spans="1:18" x14ac:dyDescent="0.25">
      <c r="A38" s="22"/>
      <c r="B38" s="4"/>
      <c r="C38" s="4"/>
      <c r="D38" s="9"/>
      <c r="E38" s="16"/>
      <c r="F38" s="17"/>
      <c r="G38" s="17"/>
      <c r="H38" s="35"/>
    </row>
    <row r="39" spans="1:18" ht="15.75" thickBot="1" x14ac:dyDescent="0.3">
      <c r="A39" s="22" t="s">
        <v>12</v>
      </c>
      <c r="B39" s="4"/>
      <c r="C39" s="4"/>
      <c r="D39" s="4"/>
      <c r="E39" s="7"/>
      <c r="F39" s="7"/>
      <c r="G39" s="7"/>
      <c r="H39" s="24"/>
    </row>
    <row r="40" spans="1:18" x14ac:dyDescent="0.25">
      <c r="A40" s="25"/>
      <c r="B40" s="6" t="s">
        <v>17</v>
      </c>
      <c r="C40" s="6" t="s">
        <v>18</v>
      </c>
      <c r="D40" s="6" t="s">
        <v>19</v>
      </c>
      <c r="E40" s="6" t="s">
        <v>20</v>
      </c>
      <c r="F40" s="6" t="s">
        <v>21</v>
      </c>
      <c r="G40" s="4"/>
      <c r="H40" s="26"/>
    </row>
    <row r="41" spans="1:18" x14ac:dyDescent="0.25">
      <c r="A41" s="22" t="s">
        <v>13</v>
      </c>
      <c r="B41" s="4">
        <v>2</v>
      </c>
      <c r="C41" s="4">
        <v>0.17299710569235513</v>
      </c>
      <c r="D41" s="4">
        <v>8.6498552846177565E-2</v>
      </c>
      <c r="E41" s="4">
        <v>1997.74249273277</v>
      </c>
      <c r="F41" s="4">
        <v>7.3410429067549545E-22</v>
      </c>
      <c r="G41" s="4"/>
      <c r="H41" s="26"/>
      <c r="J41" s="10"/>
      <c r="K41" s="10"/>
      <c r="L41" s="10"/>
      <c r="M41" s="10"/>
      <c r="N41" s="10"/>
      <c r="O41" s="10"/>
    </row>
    <row r="42" spans="1:18" x14ac:dyDescent="0.25">
      <c r="A42" s="22" t="s">
        <v>14</v>
      </c>
      <c r="B42" s="4">
        <v>18</v>
      </c>
      <c r="C42" s="4">
        <v>7.7936668859727076E-4</v>
      </c>
      <c r="D42" s="4">
        <v>4.3298149366515045E-5</v>
      </c>
      <c r="E42" s="4"/>
      <c r="F42" s="4"/>
      <c r="G42" s="4"/>
      <c r="H42" s="26"/>
    </row>
    <row r="43" spans="1:18" ht="15.75" thickBot="1" x14ac:dyDescent="0.3">
      <c r="A43" s="21" t="s">
        <v>15</v>
      </c>
      <c r="B43" s="5">
        <v>20</v>
      </c>
      <c r="C43" s="5">
        <v>0.1737764723809524</v>
      </c>
      <c r="D43" s="5"/>
      <c r="E43" s="5"/>
      <c r="F43" s="5"/>
      <c r="G43" s="4"/>
      <c r="H43" s="26"/>
    </row>
    <row r="44" spans="1:18" ht="15.75" thickBot="1" x14ac:dyDescent="0.3">
      <c r="A44" s="22"/>
      <c r="B44" s="4"/>
      <c r="C44" s="4"/>
      <c r="D44" s="4"/>
      <c r="E44" s="4"/>
      <c r="F44" s="4"/>
      <c r="G44" s="4"/>
      <c r="H44" s="26"/>
    </row>
    <row r="45" spans="1:18" x14ac:dyDescent="0.25">
      <c r="A45" s="25"/>
      <c r="B45" s="6" t="s">
        <v>22</v>
      </c>
      <c r="C45" s="6" t="s">
        <v>10</v>
      </c>
      <c r="D45" s="6" t="s">
        <v>23</v>
      </c>
      <c r="E45" s="6" t="s">
        <v>24</v>
      </c>
      <c r="F45" s="6" t="s">
        <v>25</v>
      </c>
      <c r="G45" s="6" t="s">
        <v>26</v>
      </c>
      <c r="H45" s="36"/>
      <c r="I45" s="10"/>
    </row>
    <row r="46" spans="1:18" x14ac:dyDescent="0.25">
      <c r="A46" s="22" t="s">
        <v>16</v>
      </c>
      <c r="B46" s="4">
        <v>-1.0005593245033471</v>
      </c>
      <c r="C46" s="4">
        <v>5.2544546944387809E-2</v>
      </c>
      <c r="D46" s="4">
        <v>-19.042115360939754</v>
      </c>
      <c r="E46" s="4">
        <v>2.2435448389874265E-13</v>
      </c>
      <c r="F46" s="4">
        <v>-1.1109513212732913</v>
      </c>
      <c r="G46" s="4">
        <v>-0.89016732773340279</v>
      </c>
      <c r="H46" s="26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5">
      <c r="A47" s="22" t="s">
        <v>2</v>
      </c>
      <c r="B47" s="4">
        <v>1.4089277987604525E-4</v>
      </c>
      <c r="C47" s="4">
        <v>6.600483993335571E-5</v>
      </c>
      <c r="D47" s="4">
        <v>2.1345825551323658</v>
      </c>
      <c r="E47" s="4">
        <v>4.6799509219439525E-2</v>
      </c>
      <c r="F47" s="4">
        <v>2.2217568974764487E-6</v>
      </c>
      <c r="G47" s="4">
        <v>2.7956380285461404E-4</v>
      </c>
      <c r="H47" s="26"/>
    </row>
    <row r="48" spans="1:18" ht="15.75" thickBot="1" x14ac:dyDescent="0.3">
      <c r="A48" s="21" t="s">
        <v>3</v>
      </c>
      <c r="B48" s="5">
        <v>5.9758636811491128E-2</v>
      </c>
      <c r="C48" s="5">
        <v>9.4559004982255163E-4</v>
      </c>
      <c r="D48" s="5">
        <v>63.197192930176634</v>
      </c>
      <c r="E48" s="5">
        <v>1.3692090228643261E-22</v>
      </c>
      <c r="F48" s="5">
        <v>5.7772025834786307E-2</v>
      </c>
      <c r="G48" s="5">
        <v>6.1745247788195949E-2</v>
      </c>
      <c r="H48" s="27"/>
    </row>
  </sheetData>
  <mergeCells count="7">
    <mergeCell ref="E12:F12"/>
    <mergeCell ref="E13:F13"/>
    <mergeCell ref="A6:D6"/>
    <mergeCell ref="A3:H4"/>
    <mergeCell ref="A1:H1"/>
    <mergeCell ref="F7:G9"/>
    <mergeCell ref="E11:F1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 altText="Weight Percent">
                <anchor moveWithCells="1">
                  <from>
                    <xdr:col>5</xdr:col>
                    <xdr:colOff>0</xdr:colOff>
                    <xdr:row>9</xdr:row>
                    <xdr:rowOff>152400</xdr:rowOff>
                  </from>
                  <to>
                    <xdr:col>6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 altText="Weight Percent">
                <anchor moveWithCells="1">
                  <from>
                    <xdr:col>5</xdr:col>
                    <xdr:colOff>0</xdr:colOff>
                    <xdr:row>11</xdr:row>
                    <xdr:rowOff>161925</xdr:rowOff>
                  </from>
                  <to>
                    <xdr:col>5</xdr:col>
                    <xdr:colOff>619125</xdr:colOff>
                    <xdr:row>13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Yoon_et_al</vt:lpstr>
      <vt:lpstr>Yang_Hudson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Rappleye</dc:creator>
  <cp:lastModifiedBy>Devin</cp:lastModifiedBy>
  <dcterms:created xsi:type="dcterms:W3CDTF">2013-08-26T17:51:40Z</dcterms:created>
  <dcterms:modified xsi:type="dcterms:W3CDTF">2023-01-16T22:56:16Z</dcterms:modified>
</cp:coreProperties>
</file>