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Devin\Box\Papers\"/>
    </mc:Choice>
  </mc:AlternateContent>
  <xr:revisionPtr revIDLastSave="0" documentId="13_ncr:1_{5D77E66B-56BF-4872-A9F4-665BE0F311A1}" xr6:coauthVersionLast="47" xr6:coauthVersionMax="47" xr10:uidLastSave="{00000000-0000-0000-0000-000000000000}"/>
  <bookViews>
    <workbookView xWindow="-120" yWindow="-120" windowWidth="38640" windowHeight="21240" xr2:uid="{CFD47A29-D0F7-4837-8561-FF057F143BCA}"/>
  </bookViews>
  <sheets>
    <sheet name="Introduction" sheetId="12" r:id="rId1"/>
    <sheet name="Inputs and Calculations" sheetId="1" r:id="rId2"/>
    <sheet name="Solver Install Instructions" sheetId="13" r:id="rId3"/>
    <sheet name="Solver Setup Instructions" sheetId="14" r:id="rId4"/>
  </sheets>
  <definedNames>
    <definedName name="A">'Inputs and Calculations'!$C$9</definedName>
    <definedName name="A_U" localSheetId="1">'Inputs and Calculations'!$D$9</definedName>
    <definedName name="COx">'Inputs and Calculations'!$F$9</definedName>
    <definedName name="COx_U" localSheetId="1">'Inputs and Calculations'!$G$9</definedName>
    <definedName name="Dia">#REF!</definedName>
    <definedName name="DOx">'Inputs and Calculations'!$G$37</definedName>
    <definedName name="DOx_U" localSheetId="1">'Inputs and Calculations'!#REF!</definedName>
    <definedName name="e_">'Inputs and Calculations'!$I$9</definedName>
    <definedName name="Eeq">'Inputs and Calculations'!#REF!</definedName>
    <definedName name="Eeq_U">#REF!</definedName>
    <definedName name="Ep">'Inputs and Calculations'!#REF!</definedName>
    <definedName name="Ep_U" localSheetId="1">'Inputs and Calculations'!#REF!</definedName>
    <definedName name="F">'Inputs and Calculations'!$L$9</definedName>
    <definedName name="F_U" localSheetId="1">'Inputs and Calculations'!$M$9</definedName>
    <definedName name="Ip">'Inputs and Calculations'!$G$18</definedName>
    <definedName name="Ip_calc">'Inputs and Calculations'!$J$18</definedName>
    <definedName name="Ip_U" localSheetId="1">'Inputs and Calculations'!$H$18</definedName>
    <definedName name="MW">'Inputs and Calculations'!$C$10</definedName>
    <definedName name="MW_U" localSheetId="1">'Inputs and Calculations'!#REF!</definedName>
    <definedName name="n">'Inputs and Calculations'!$F$10</definedName>
    <definedName name="n_U" localSheetId="1">'Inputs and Calculations'!$G$10</definedName>
    <definedName name="R_">'Inputs and Calculations'!$I$10</definedName>
    <definedName name="R_U" localSheetId="1">'Inputs and Calculations'!$J$10</definedName>
    <definedName name="rA">'Inputs and Calculations'!$L$10</definedName>
    <definedName name="rA_U" localSheetId="1">'Inputs and Calculations'!#REF!</definedName>
    <definedName name="Ru">'Inputs and Calculations'!#REF!</definedName>
    <definedName name="Ru_U" localSheetId="1">'Inputs and Calculations'!#REF!</definedName>
    <definedName name="solver_adj" localSheetId="1" hidden="1">'Inputs and Calculations'!$G$37</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'Inputs and Calculations'!$G$37</definedName>
    <definedName name="solver_lhs2" localSheetId="1" hidden="1">'Inputs and Calculations'!$G$37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'Inputs and Calculations'!$L$33</definedName>
    <definedName name="solver_pre" localSheetId="1" hidden="1">0.000001</definedName>
    <definedName name="solver_rbv" localSheetId="1" hidden="1">1</definedName>
    <definedName name="solver_rel1" localSheetId="1" hidden="1">3</definedName>
    <definedName name="solver_rel2" localSheetId="1" hidden="1">3</definedName>
    <definedName name="solver_rhs1" localSheetId="1" hidden="1">0.00000001</definedName>
    <definedName name="solver_rhs2" localSheetId="1" hidden="1">0.000001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T">'Inputs and Calculations'!$C$11</definedName>
    <definedName name="T_U" localSheetId="1">'Inputs and Calculations'!$D$11</definedName>
    <definedName name="Γ">'Inputs and Calculations'!$E$14</definedName>
    <definedName name="Γ_U" localSheetId="1">'Inputs and Calculations'!$D$19</definedName>
    <definedName name="ΔE">'Inputs and Calculations'!$F$11</definedName>
    <definedName name="ΔE_U" localSheetId="1">'Inputs and Calculations'!$G$11</definedName>
    <definedName name="Δεs">'Inputs and Calculations'!$H$14</definedName>
    <definedName name="Δεs_U" localSheetId="1">'Inputs and Calculations'!#REF!</definedName>
    <definedName name="ν">'Inputs and Calculations'!$C$18</definedName>
    <definedName name="ν_U" localSheetId="1">'Inputs and Calculations'!$D$18</definedName>
    <definedName name="ρ">'Inputs and Calculations'!#REF!</definedName>
    <definedName name="ρ_U" localSheetId="1">'Inputs and Calculations'!#REF!</definedName>
    <definedName name="ρD">'Inputs and Calculations'!$I$11</definedName>
    <definedName name="ρD_U" localSheetId="1">'Inputs and Calculations'!#REF!</definedName>
    <definedName name="χ">'Inputs and Calculations'!$J$14</definedName>
    <definedName name="χ_U" localSheetId="1">'Inputs and Calculations'!#REF!</definedName>
    <definedName name="ψp">'Inputs and Calculations'!#REF!</definedName>
    <definedName name="ψp_U" localSheetId="1">'Inputs and Calculations'!#REF!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H14" i="1"/>
  <c r="R8" i="12"/>
  <c r="R9" i="12"/>
  <c r="R10" i="12"/>
  <c r="R7" i="12"/>
  <c r="J14" i="1" l="1"/>
  <c r="G25" i="1" s="1"/>
  <c r="I25" i="1" s="1"/>
  <c r="F25" i="1"/>
  <c r="F26" i="1"/>
  <c r="F27" i="1"/>
  <c r="F28" i="1"/>
  <c r="F24" i="1"/>
  <c r="G24" i="1" s="1"/>
  <c r="I24" i="1" s="1"/>
  <c r="F33" i="1"/>
  <c r="G33" i="1" s="1"/>
  <c r="F31" i="1"/>
  <c r="F30" i="1"/>
  <c r="F29" i="1"/>
  <c r="G29" i="1" s="1"/>
  <c r="F32" i="1"/>
  <c r="G26" i="1" l="1"/>
  <c r="I26" i="1" s="1"/>
  <c r="L33" i="1" s="1"/>
  <c r="G27" i="1"/>
  <c r="I27" i="1" s="1"/>
  <c r="J18" i="1"/>
  <c r="J19" i="1" s="1"/>
  <c r="G28" i="1"/>
  <c r="I28" i="1" s="1"/>
  <c r="G31" i="1"/>
  <c r="H31" i="1" s="1"/>
  <c r="H33" i="1"/>
  <c r="H29" i="1"/>
  <c r="G32" i="1"/>
  <c r="H32" i="1" s="1"/>
  <c r="G30" i="1"/>
  <c r="H30" i="1" s="1"/>
</calcChain>
</file>

<file path=xl/sharedStrings.xml><?xml version="1.0" encoding="utf-8"?>
<sst xmlns="http://schemas.openxmlformats.org/spreadsheetml/2006/main" count="105" uniqueCount="92">
  <si>
    <t>T</t>
  </si>
  <si>
    <t>K</t>
  </si>
  <si>
    <t>R</t>
  </si>
  <si>
    <t>n</t>
  </si>
  <si>
    <t>F</t>
  </si>
  <si>
    <t>C/mol</t>
  </si>
  <si>
    <t>A</t>
  </si>
  <si>
    <t>ν</t>
  </si>
  <si>
    <t>Inputs</t>
  </si>
  <si>
    <t>V</t>
  </si>
  <si>
    <r>
      <t>mol cm</t>
    </r>
    <r>
      <rPr>
        <vertAlign val="superscript"/>
        <sz val="11"/>
        <color theme="1"/>
        <rFont val="Times New Roman"/>
        <family val="1"/>
      </rPr>
      <t>-3</t>
    </r>
  </si>
  <si>
    <r>
      <t>J mol</t>
    </r>
    <r>
      <rPr>
        <vertAlign val="superscript"/>
        <sz val="11"/>
        <color theme="1"/>
        <rFont val="Times New Roman"/>
        <family val="1"/>
      </rPr>
      <t>-1</t>
    </r>
    <r>
      <rPr>
        <sz val="11"/>
        <color theme="1"/>
        <rFont val="Times New Roman"/>
        <family val="1"/>
      </rPr>
      <t xml:space="preserve"> K</t>
    </r>
    <r>
      <rPr>
        <vertAlign val="superscript"/>
        <sz val="11"/>
        <color theme="1"/>
        <rFont val="Times New Roman"/>
        <family val="1"/>
      </rPr>
      <t>-1</t>
    </r>
  </si>
  <si>
    <r>
      <t>cm</t>
    </r>
    <r>
      <rPr>
        <vertAlign val="superscript"/>
        <sz val="11"/>
        <color theme="1"/>
        <rFont val="Times New Roman"/>
        <family val="1"/>
      </rPr>
      <t>2</t>
    </r>
  </si>
  <si>
    <r>
      <t>V s</t>
    </r>
    <r>
      <rPr>
        <vertAlign val="superscript"/>
        <sz val="11"/>
        <color theme="1"/>
        <rFont val="Times New Roman"/>
        <family val="1"/>
      </rPr>
      <t>-1</t>
    </r>
  </si>
  <si>
    <t>χ</t>
  </si>
  <si>
    <t>MW</t>
  </si>
  <si>
    <r>
      <t>g cm</t>
    </r>
    <r>
      <rPr>
        <vertAlign val="superscript"/>
        <sz val="11"/>
        <color theme="1"/>
        <rFont val="Times New Roman"/>
        <family val="1"/>
      </rPr>
      <t>-3</t>
    </r>
  </si>
  <si>
    <r>
      <t>g mol</t>
    </r>
    <r>
      <rPr>
        <vertAlign val="superscript"/>
        <sz val="11"/>
        <color theme="1"/>
        <rFont val="Times New Roman"/>
        <family val="1"/>
      </rPr>
      <t>-1</t>
    </r>
  </si>
  <si>
    <t>pm</t>
  </si>
  <si>
    <r>
      <t>mol cm</t>
    </r>
    <r>
      <rPr>
        <vertAlign val="superscript"/>
        <sz val="11"/>
        <color theme="1"/>
        <rFont val="Times New Roman"/>
        <family val="1"/>
      </rPr>
      <t>-2</t>
    </r>
  </si>
  <si>
    <t>Multiple Scan Rates</t>
  </si>
  <si>
    <t>Potential</t>
  </si>
  <si>
    <t>Time</t>
  </si>
  <si>
    <t>Calculation of Diffusion Coefficients from Cyclic Volammetry Electrodeposition Peak on Foreign Substrate using a Digital Staircase</t>
  </si>
  <si>
    <t>Before using this computation tool ensure that you meet the following conditions:</t>
  </si>
  <si>
    <t>1. Electrochemical reversibility (i.e. peak current is linear with sqaure root of scan rate, peak potential independent of scan rate)</t>
  </si>
  <si>
    <r>
      <t>2. Semi-infinite linear diffusion (i.e.,</t>
    </r>
    <r>
      <rPr>
        <i/>
        <sz val="11"/>
        <color theme="1"/>
        <rFont val="Times New Roman"/>
        <family val="1"/>
        <scheme val="minor"/>
      </rPr>
      <t xml:space="preserve"> ν &lt;&lt; RTD</t>
    </r>
    <r>
      <rPr>
        <i/>
        <vertAlign val="subscript"/>
        <sz val="11"/>
        <color theme="1"/>
        <rFont val="Times New Roman"/>
        <family val="1"/>
        <scheme val="minor"/>
      </rPr>
      <t>Ox</t>
    </r>
    <r>
      <rPr>
        <i/>
        <sz val="11"/>
        <color theme="1"/>
        <rFont val="Times New Roman"/>
        <family val="1"/>
        <scheme val="minor"/>
      </rPr>
      <t>/(nFr</t>
    </r>
    <r>
      <rPr>
        <i/>
        <vertAlign val="subscript"/>
        <sz val="11"/>
        <color theme="1"/>
        <rFont val="Times New Roman"/>
        <family val="1"/>
        <scheme val="minor"/>
      </rPr>
      <t>0</t>
    </r>
    <r>
      <rPr>
        <i/>
        <sz val="11"/>
        <color theme="1"/>
        <rFont val="Times New Roman"/>
        <family val="1"/>
        <scheme val="minor"/>
      </rPr>
      <t>)</t>
    </r>
    <r>
      <rPr>
        <sz val="11"/>
        <color theme="1"/>
        <rFont val="Times New Roman"/>
        <family val="1"/>
        <scheme val="minor"/>
      </rPr>
      <t>)</t>
    </r>
  </si>
  <si>
    <t>3. Metal deposits onto a clean foreign substrate (e.g., La deposition onto W)</t>
  </si>
  <si>
    <t>Nomenclature</t>
  </si>
  <si>
    <t>Area of working electrode</t>
  </si>
  <si>
    <r>
      <t>C</t>
    </r>
    <r>
      <rPr>
        <vertAlign val="subscript"/>
        <sz val="11"/>
        <color theme="1"/>
        <rFont val="Times New Roman"/>
        <family val="1"/>
        <scheme val="minor"/>
      </rPr>
      <t>Ox</t>
    </r>
  </si>
  <si>
    <t>Concentration of counter ion of deposit</t>
  </si>
  <si>
    <r>
      <t>D</t>
    </r>
    <r>
      <rPr>
        <vertAlign val="subscript"/>
        <sz val="11"/>
        <color theme="1"/>
        <rFont val="Times New Roman"/>
        <family val="1"/>
        <scheme val="minor"/>
      </rPr>
      <t>Ox</t>
    </r>
  </si>
  <si>
    <t>Diffusion coefficient</t>
  </si>
  <si>
    <r>
      <t>I</t>
    </r>
    <r>
      <rPr>
        <vertAlign val="subscript"/>
        <sz val="11"/>
        <color theme="1"/>
        <rFont val="Times New Roman"/>
        <family val="1"/>
        <scheme val="minor"/>
      </rPr>
      <t>p</t>
    </r>
  </si>
  <si>
    <t>Faraday's constant</t>
  </si>
  <si>
    <t>Peak current</t>
  </si>
  <si>
    <t>Temperature of electrolyte</t>
  </si>
  <si>
    <t>Universal Gas Constant</t>
  </si>
  <si>
    <t>Number of electrons exchanged</t>
  </si>
  <si>
    <t>Molecular or atomic mass of deposit</t>
  </si>
  <si>
    <t>ΔE</t>
  </si>
  <si>
    <r>
      <rPr>
        <b/>
        <i/>
        <sz val="11"/>
        <color theme="1"/>
        <rFont val="Times New Roman"/>
        <family val="1"/>
        <scheme val="minor"/>
      </rPr>
      <t>Note</t>
    </r>
    <r>
      <rPr>
        <i/>
        <sz val="11"/>
        <color theme="1"/>
        <rFont val="Times New Roman"/>
        <family val="1"/>
        <scheme val="minor"/>
      </rPr>
      <t>: This figure is an example. Consult your specific potentiostat software to ensure parameters are defined in the same manner. You may need to convert your potentiostat parameters to match the definitions in this figure</t>
    </r>
  </si>
  <si>
    <t>Scan rate</t>
  </si>
  <si>
    <r>
      <t xml:space="preserve">Potential step (scan rate </t>
    </r>
    <r>
      <rPr>
        <sz val="11"/>
        <color theme="1"/>
        <rFont val="Calibri"/>
        <family val="2"/>
      </rPr>
      <t>×</t>
    </r>
    <r>
      <rPr>
        <sz val="11"/>
        <color theme="1"/>
        <rFont val="Times New Roman"/>
        <family val="2"/>
      </rPr>
      <t xml:space="preserve"> sampling time)</t>
    </r>
  </si>
  <si>
    <t>Mass density of deposit</t>
  </si>
  <si>
    <t>Radius of deposited atoms or molecules</t>
  </si>
  <si>
    <r>
      <t>r</t>
    </r>
    <r>
      <rPr>
        <vertAlign val="subscript"/>
        <sz val="11"/>
        <color theme="1"/>
        <rFont val="Times New Roman"/>
        <family val="1"/>
        <scheme val="minor"/>
      </rPr>
      <t>A</t>
    </r>
  </si>
  <si>
    <r>
      <t>ρ</t>
    </r>
    <r>
      <rPr>
        <vertAlign val="subscript"/>
        <sz val="11"/>
        <color theme="1"/>
        <rFont val="Times New Roman"/>
        <family val="1"/>
        <scheme val="minor"/>
      </rPr>
      <t>D</t>
    </r>
  </si>
  <si>
    <t>e</t>
  </si>
  <si>
    <t>Roughness factor for electrode/deposits</t>
  </si>
  <si>
    <t>Equations</t>
  </si>
  <si>
    <t>Monolayer of Deposit Calculation</t>
  </si>
  <si>
    <t>Calculated Peak Current</t>
  </si>
  <si>
    <t>Dimensionless Parameters</t>
  </si>
  <si>
    <t>Please cite the following sources when using this computational tool.</t>
  </si>
  <si>
    <t>Single Scan Rate</t>
  </si>
  <si>
    <t>Calculations</t>
  </si>
  <si>
    <t>Solving Instructions</t>
  </si>
  <si>
    <r>
      <t>D</t>
    </r>
    <r>
      <rPr>
        <vertAlign val="subscript"/>
        <sz val="14"/>
        <color theme="1"/>
        <rFont val="Times New Roman"/>
        <family val="1"/>
        <scheme val="minor"/>
      </rPr>
      <t>Ox</t>
    </r>
  </si>
  <si>
    <r>
      <t>cm</t>
    </r>
    <r>
      <rPr>
        <vertAlign val="superscript"/>
        <sz val="14"/>
        <color theme="1"/>
        <rFont val="Times New Roman"/>
        <family val="1"/>
        <scheme val="minor"/>
      </rPr>
      <t>2</t>
    </r>
    <r>
      <rPr>
        <sz val="14"/>
        <color theme="1"/>
        <rFont val="Times New Roman"/>
        <family val="1"/>
        <scheme val="minor"/>
      </rPr>
      <t xml:space="preserve"> s</t>
    </r>
    <r>
      <rPr>
        <vertAlign val="superscript"/>
        <sz val="14"/>
        <color theme="1"/>
        <rFont val="Times New Roman"/>
        <family val="1"/>
        <scheme val="minor"/>
      </rPr>
      <t>-1</t>
    </r>
  </si>
  <si>
    <r>
      <t>I</t>
    </r>
    <r>
      <rPr>
        <b/>
        <vertAlign val="subscript"/>
        <sz val="11"/>
        <color theme="1"/>
        <rFont val="Times New Roman"/>
        <family val="1"/>
      </rPr>
      <t>p</t>
    </r>
    <r>
      <rPr>
        <b/>
        <sz val="11"/>
        <color theme="1"/>
        <rFont val="Times New Roman"/>
        <family val="1"/>
      </rPr>
      <t xml:space="preserve"> (measured)</t>
    </r>
  </si>
  <si>
    <r>
      <t>r</t>
    </r>
    <r>
      <rPr>
        <b/>
        <vertAlign val="subscript"/>
        <sz val="11"/>
        <color theme="1"/>
        <rFont val="Times New Roman"/>
        <family val="1"/>
      </rPr>
      <t>A</t>
    </r>
  </si>
  <si>
    <r>
      <t>C</t>
    </r>
    <r>
      <rPr>
        <b/>
        <vertAlign val="subscript"/>
        <sz val="11"/>
        <color theme="1"/>
        <rFont val="Times New Roman"/>
        <family val="1"/>
      </rPr>
      <t>Ox</t>
    </r>
  </si>
  <si>
    <r>
      <rPr>
        <b/>
        <sz val="11"/>
        <color theme="1"/>
        <rFont val="Calibri"/>
        <family val="2"/>
      </rPr>
      <t>Δ</t>
    </r>
    <r>
      <rPr>
        <b/>
        <sz val="11"/>
        <color theme="1"/>
        <rFont val="Times New Roman"/>
        <family val="1"/>
      </rPr>
      <t>E</t>
    </r>
  </si>
  <si>
    <r>
      <t>ρ</t>
    </r>
    <r>
      <rPr>
        <b/>
        <vertAlign val="subscript"/>
        <sz val="11"/>
        <color theme="1"/>
        <rFont val="Calibri"/>
        <family val="2"/>
      </rPr>
      <t>D</t>
    </r>
  </si>
  <si>
    <r>
      <t>Γ</t>
    </r>
    <r>
      <rPr>
        <b/>
        <vertAlign val="subscript"/>
        <sz val="11"/>
        <color theme="1"/>
        <rFont val="Times New Roman"/>
        <family val="1"/>
      </rPr>
      <t>1</t>
    </r>
  </si>
  <si>
    <r>
      <rPr>
        <b/>
        <sz val="11"/>
        <color theme="1"/>
        <rFont val="Calibri"/>
        <family val="2"/>
      </rPr>
      <t>Δε</t>
    </r>
    <r>
      <rPr>
        <b/>
        <vertAlign val="subscript"/>
        <sz val="11"/>
        <color theme="1"/>
        <rFont val="Times New Roman"/>
        <family val="1"/>
      </rPr>
      <t>s</t>
    </r>
  </si>
  <si>
    <r>
      <t>I</t>
    </r>
    <r>
      <rPr>
        <b/>
        <vertAlign val="subscript"/>
        <sz val="11"/>
        <color theme="1"/>
        <rFont val="Times New Roman"/>
        <family val="1"/>
      </rPr>
      <t xml:space="preserve">p </t>
    </r>
    <r>
      <rPr>
        <b/>
        <sz val="11"/>
        <color theme="1"/>
        <rFont val="Times New Roman"/>
        <family val="1"/>
      </rPr>
      <t>(calculated)</t>
    </r>
  </si>
  <si>
    <r>
      <t>[I</t>
    </r>
    <r>
      <rPr>
        <b/>
        <vertAlign val="subscript"/>
        <sz val="11"/>
        <color theme="1"/>
        <rFont val="Times New Roman"/>
        <family val="1"/>
        <scheme val="minor"/>
      </rPr>
      <t>p</t>
    </r>
    <r>
      <rPr>
        <b/>
        <sz val="11"/>
        <color theme="1"/>
        <rFont val="Times New Roman"/>
        <family val="1"/>
        <scheme val="minor"/>
      </rPr>
      <t xml:space="preserve"> (measured) -  I</t>
    </r>
    <r>
      <rPr>
        <b/>
        <vertAlign val="subscript"/>
        <sz val="11"/>
        <color theme="1"/>
        <rFont val="Times New Roman"/>
        <family val="1"/>
        <scheme val="minor"/>
      </rPr>
      <t>p</t>
    </r>
    <r>
      <rPr>
        <b/>
        <sz val="11"/>
        <color theme="1"/>
        <rFont val="Times New Roman"/>
        <family val="1"/>
        <scheme val="minor"/>
      </rPr>
      <t xml:space="preserve"> (calculated)]</t>
    </r>
    <r>
      <rPr>
        <b/>
        <vertAlign val="superscript"/>
        <sz val="11"/>
        <color theme="1"/>
        <rFont val="Times New Roman"/>
        <family val="1"/>
        <scheme val="minor"/>
      </rPr>
      <t>2</t>
    </r>
  </si>
  <si>
    <r>
      <t>ν (V s</t>
    </r>
    <r>
      <rPr>
        <b/>
        <vertAlign val="superscript"/>
        <sz val="11"/>
        <color theme="1"/>
        <rFont val="Times New Roman"/>
        <family val="1"/>
      </rPr>
      <t>-1</t>
    </r>
    <r>
      <rPr>
        <b/>
        <sz val="11"/>
        <color theme="1"/>
        <rFont val="Times New Roman"/>
        <family val="1"/>
      </rPr>
      <t>)</t>
    </r>
  </si>
  <si>
    <r>
      <t>I</t>
    </r>
    <r>
      <rPr>
        <b/>
        <vertAlign val="subscript"/>
        <sz val="11"/>
        <color theme="1"/>
        <rFont val="Times New Roman"/>
        <family val="1"/>
        <scheme val="minor"/>
      </rPr>
      <t>p</t>
    </r>
    <r>
      <rPr>
        <b/>
        <sz val="11"/>
        <color theme="1"/>
        <rFont val="Times New Roman"/>
        <family val="2"/>
        <scheme val="minor"/>
      </rPr>
      <t xml:space="preserve"> (measured) (A)</t>
    </r>
  </si>
  <si>
    <r>
      <t>I</t>
    </r>
    <r>
      <rPr>
        <b/>
        <vertAlign val="subscript"/>
        <sz val="11"/>
        <color theme="1"/>
        <rFont val="Times New Roman"/>
        <family val="1"/>
      </rPr>
      <t>p</t>
    </r>
    <r>
      <rPr>
        <b/>
        <sz val="11"/>
        <color theme="1"/>
        <rFont val="Times New Roman"/>
        <family val="1"/>
      </rPr>
      <t xml:space="preserve"> (calculated) (A)</t>
    </r>
  </si>
  <si>
    <r>
      <t>[I</t>
    </r>
    <r>
      <rPr>
        <b/>
        <vertAlign val="subscript"/>
        <sz val="11"/>
        <color theme="1"/>
        <rFont val="Times New Roman"/>
        <family val="1"/>
        <scheme val="minor"/>
      </rPr>
      <t>p</t>
    </r>
    <r>
      <rPr>
        <b/>
        <sz val="11"/>
        <color theme="1"/>
        <rFont val="Times New Roman"/>
        <family val="2"/>
        <scheme val="minor"/>
      </rPr>
      <t xml:space="preserve"> (measured) -  I</t>
    </r>
    <r>
      <rPr>
        <b/>
        <vertAlign val="subscript"/>
        <sz val="11"/>
        <color theme="1"/>
        <rFont val="Times New Roman"/>
        <family val="1"/>
        <scheme val="minor"/>
      </rPr>
      <t>p</t>
    </r>
    <r>
      <rPr>
        <b/>
        <sz val="11"/>
        <color theme="1"/>
        <rFont val="Times New Roman"/>
        <family val="2"/>
        <scheme val="minor"/>
      </rPr>
      <t xml:space="preserve"> (calculated)]</t>
    </r>
    <r>
      <rPr>
        <b/>
        <vertAlign val="superscript"/>
        <sz val="11"/>
        <color theme="1"/>
        <rFont val="Times New Roman"/>
        <family val="1"/>
        <scheme val="minor"/>
      </rPr>
      <t>2</t>
    </r>
  </si>
  <si>
    <t>Step 1:</t>
  </si>
  <si>
    <t xml:space="preserve">Step 1: </t>
  </si>
  <si>
    <t>Step 2:</t>
  </si>
  <si>
    <t>Step 3:</t>
  </si>
  <si>
    <t>Step 4:</t>
  </si>
  <si>
    <t>1) Install solver add-in, if not done already (File--&gt;Options--&gt;Add-ins--&gt;Manage--&gt;Excel Add-ins--&gt;Go--&gt;Solver--&gt;Ok)</t>
  </si>
  <si>
    <t>Step 5:</t>
  </si>
  <si>
    <t>Calculated Diffusion Coefficient</t>
  </si>
  <si>
    <t>Troubleshooting Tips:</t>
  </si>
  <si>
    <r>
      <rPr>
        <b/>
        <sz val="12"/>
        <color theme="1"/>
        <rFont val="Times New Roman"/>
        <family val="1"/>
        <scheme val="minor"/>
      </rPr>
      <t>Source of pre-loaded example data:</t>
    </r>
    <r>
      <rPr>
        <sz val="12"/>
        <color theme="1"/>
        <rFont val="Times New Roman"/>
        <family val="1"/>
        <scheme val="minor"/>
      </rPr>
      <t xml:space="preserve"> Rappleye, D.; Teaford, K.; Simpson, M. F. Investigation of the Effects of Uranium(III)-Chloride Concentration on Voltammetry in Molten LiCl-KCl Eutectic with a Glass Sealed Tungsten Electrode. Electrochimica Acta 2016, 219, 721–733. https://doi.org/10.1016/j.electacta.2016.10.075.</t>
    </r>
  </si>
  <si>
    <r>
      <t>3) Enter a guess value for D</t>
    </r>
    <r>
      <rPr>
        <vertAlign val="subscript"/>
        <sz val="11"/>
        <color theme="1"/>
        <rFont val="Times New Roman"/>
        <family val="1"/>
        <scheme val="minor"/>
      </rPr>
      <t>Ox</t>
    </r>
  </si>
  <si>
    <t>4) Setup solver (Data--&gt; Solver --&gt; Set Objective to J19 (for single scan rate) or L33 (for multiple scan rates) --&gt; Select Min.--&gt; Set Varible Cell to DOx</t>
  </si>
  <si>
    <t>2) Enter inputs, scan rate(s) and peak current(s)  (cells requiring input values are shaded green)</t>
  </si>
  <si>
    <t>2) If all of the desired data is not being used in the multipe scan rate section, adjust the range in the sum function in the cell under "Sum of Squared Errors"</t>
  </si>
  <si>
    <t>Sum of Squared Errors</t>
  </si>
  <si>
    <r>
      <t>1) If solver does not converge to a solution, try guessing a different D</t>
    </r>
    <r>
      <rPr>
        <vertAlign val="subscript"/>
        <sz val="11"/>
        <color theme="1"/>
        <rFont val="Times New Roman"/>
        <family val="1"/>
        <scheme val="minor"/>
      </rPr>
      <t>Ox</t>
    </r>
    <r>
      <rPr>
        <sz val="11"/>
        <color theme="1"/>
        <rFont val="Times New Roman"/>
        <family val="2"/>
        <scheme val="minor"/>
      </rPr>
      <t xml:space="preserve"> value. The excel solver does better when your guess value is greater than the solved value.</t>
    </r>
  </si>
  <si>
    <r>
      <t>4. A digital staircase is used to approximate a true analogy linear scan (</t>
    </r>
    <r>
      <rPr>
        <sz val="11"/>
        <color theme="1"/>
        <rFont val="Calibri"/>
        <family val="2"/>
      </rPr>
      <t>Δ</t>
    </r>
    <r>
      <rPr>
        <sz val="11"/>
        <color theme="1"/>
        <rFont val="Times New Roman"/>
        <family val="2"/>
      </rPr>
      <t>E = 0 for analog scan)</t>
    </r>
  </si>
  <si>
    <t xml:space="preserve">Sources: (1) Krulic, D.; Fatouros, N.; Liu, D. A Complementary Survey of Staircase Voltammetry with Metal Ion Deposition on Macroelectrodes. J. Electroanal. Chem. 2015, 754, 30–39. https://doi.org/10.1016/j.jelechem.2015.06.012.
(2) Rappleye, D. S.; Fuller, R. G. Bringing the Analysis of Electrodeposition Signals in Voltammetry Out of the Shadows. J. Electrochem. Soc. 2023, 170 (6), 063505. https://doi.org/10.1149/1945-7111/acd879.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</si>
</sst>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E+00"/>
    <numFmt numFmtId="165" formatCode="0.00000"/>
    <numFmt numFmtId="166" formatCode="0.0000"/>
    <numFmt numFmtId="167" formatCode="0.0000000"/>
  </numFmts>
  <fonts count="39" x14ac:knownFonts="1">
    <font>
      <sz val="11"/>
      <color theme="1"/>
      <name val="Times New Roman"/>
      <family val="2"/>
      <scheme val="minor"/>
    </font>
    <font>
      <sz val="11"/>
      <color theme="1"/>
      <name val="Calibri"/>
      <family val="2"/>
    </font>
    <font>
      <sz val="11"/>
      <color theme="1"/>
      <name val="Times New Roman"/>
      <family val="1"/>
    </font>
    <font>
      <vertAlign val="superscript"/>
      <sz val="11"/>
      <color theme="1"/>
      <name val="Times New Roman"/>
      <family val="1"/>
    </font>
    <font>
      <b/>
      <sz val="14"/>
      <color theme="1"/>
      <name val="Times New Roman"/>
      <family val="1"/>
    </font>
    <font>
      <sz val="11"/>
      <color theme="1"/>
      <name val="Times New Roman"/>
      <family val="2"/>
    </font>
    <font>
      <b/>
      <sz val="12"/>
      <color theme="1"/>
      <name val="Times New Roman"/>
      <family val="2"/>
      <scheme val="minor"/>
    </font>
    <font>
      <i/>
      <sz val="11"/>
      <color theme="1"/>
      <name val="Times New Roman"/>
      <family val="1"/>
    </font>
    <font>
      <i/>
      <sz val="11"/>
      <color theme="1"/>
      <name val="Times New Roman"/>
      <family val="1"/>
      <scheme val="minor"/>
    </font>
    <font>
      <vertAlign val="subscript"/>
      <sz val="11"/>
      <color theme="1"/>
      <name val="Times New Roman"/>
      <family val="1"/>
      <scheme val="minor"/>
    </font>
    <font>
      <sz val="11"/>
      <color theme="1"/>
      <name val="Times New Roman"/>
      <family val="1"/>
      <scheme val="minor"/>
    </font>
    <font>
      <b/>
      <i/>
      <sz val="14"/>
      <color theme="1"/>
      <name val="Times New Roman"/>
      <family val="1"/>
    </font>
    <font>
      <b/>
      <sz val="11"/>
      <color theme="1"/>
      <name val="Times New Roman"/>
      <family val="1"/>
      <scheme val="minor"/>
    </font>
    <font>
      <b/>
      <sz val="11"/>
      <color rgb="FFFF0000"/>
      <name val="Times New Roman"/>
      <family val="1"/>
      <scheme val="minor"/>
    </font>
    <font>
      <i/>
      <vertAlign val="subscript"/>
      <sz val="11"/>
      <color theme="1"/>
      <name val="Times New Roman"/>
      <family val="1"/>
      <scheme val="minor"/>
    </font>
    <font>
      <b/>
      <u/>
      <sz val="11"/>
      <color theme="1"/>
      <name val="Times New Roman"/>
      <family val="1"/>
      <scheme val="minor"/>
    </font>
    <font>
      <sz val="11"/>
      <color theme="0"/>
      <name val="Times New Roman"/>
      <family val="2"/>
      <scheme val="minor"/>
    </font>
    <font>
      <b/>
      <i/>
      <sz val="11"/>
      <color theme="1"/>
      <name val="Times New Roman"/>
      <family val="1"/>
      <scheme val="minor"/>
    </font>
    <font>
      <b/>
      <sz val="11"/>
      <color theme="1"/>
      <name val="Times New Roman"/>
      <family val="2"/>
      <scheme val="minor"/>
    </font>
    <font>
      <b/>
      <sz val="14"/>
      <color theme="1"/>
      <name val="Times New Roman"/>
      <family val="1"/>
      <scheme val="minor"/>
    </font>
    <font>
      <sz val="14"/>
      <color theme="1"/>
      <name val="Times New Roman"/>
      <family val="1"/>
      <scheme val="minor"/>
    </font>
    <font>
      <vertAlign val="subscript"/>
      <sz val="14"/>
      <color theme="1"/>
      <name val="Times New Roman"/>
      <family val="1"/>
      <scheme val="minor"/>
    </font>
    <font>
      <vertAlign val="superscript"/>
      <sz val="14"/>
      <color theme="1"/>
      <name val="Times New Roman"/>
      <family val="1"/>
      <scheme val="minor"/>
    </font>
    <font>
      <b/>
      <sz val="11"/>
      <color theme="1"/>
      <name val="Times New Roman"/>
      <family val="1"/>
    </font>
    <font>
      <b/>
      <vertAlign val="subscript"/>
      <sz val="11"/>
      <color theme="1"/>
      <name val="Times New Roman"/>
      <family val="1"/>
    </font>
    <font>
      <b/>
      <sz val="11"/>
      <color theme="1"/>
      <name val="Times New Roman"/>
      <family val="2"/>
    </font>
    <font>
      <b/>
      <sz val="11"/>
      <color theme="1"/>
      <name val="Calibri"/>
      <family val="2"/>
    </font>
    <font>
      <b/>
      <vertAlign val="subscript"/>
      <sz val="11"/>
      <color theme="1"/>
      <name val="Calibri"/>
      <family val="2"/>
    </font>
    <font>
      <sz val="11"/>
      <color theme="5" tint="-0.499984740745262"/>
      <name val="Times New Roman"/>
      <family val="1"/>
    </font>
    <font>
      <sz val="11"/>
      <color theme="5" tint="-0.499984740745262"/>
      <name val="Times New Roman"/>
      <family val="1"/>
      <scheme val="minor"/>
    </font>
    <font>
      <sz val="14"/>
      <color theme="6"/>
      <name val="Times New Roman"/>
      <family val="1"/>
      <scheme val="minor"/>
    </font>
    <font>
      <b/>
      <vertAlign val="subscript"/>
      <sz val="11"/>
      <color theme="1"/>
      <name val="Times New Roman"/>
      <family val="1"/>
      <scheme val="minor"/>
    </font>
    <font>
      <b/>
      <vertAlign val="superscript"/>
      <sz val="11"/>
      <color theme="1"/>
      <name val="Times New Roman"/>
      <family val="1"/>
      <scheme val="minor"/>
    </font>
    <font>
      <b/>
      <vertAlign val="superscript"/>
      <sz val="11"/>
      <color theme="1"/>
      <name val="Times New Roman"/>
      <family val="1"/>
    </font>
    <font>
      <b/>
      <i/>
      <sz val="11"/>
      <color theme="1"/>
      <name val="Times New Roman"/>
      <family val="1"/>
    </font>
    <font>
      <sz val="16"/>
      <color theme="1"/>
      <name val="Times New Roman"/>
      <family val="2"/>
      <scheme val="minor"/>
    </font>
    <font>
      <b/>
      <u/>
      <sz val="16"/>
      <color theme="1"/>
      <name val="Times New Roman"/>
      <family val="1"/>
      <scheme val="minor"/>
    </font>
    <font>
      <sz val="12"/>
      <color theme="1"/>
      <name val="Times New Roman"/>
      <family val="1"/>
      <scheme val="minor"/>
    </font>
    <font>
      <b/>
      <sz val="12"/>
      <color theme="1"/>
      <name val="Times New Roman"/>
      <family val="1"/>
      <scheme val="minor"/>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s>
  <borders count="35">
    <border>
      <left/>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132">
    <xf numFmtId="0" fontId="0" fillId="0" borderId="0" xfId="0"/>
    <xf numFmtId="0" fontId="0" fillId="2" borderId="0" xfId="0" applyFill="1"/>
    <xf numFmtId="0" fontId="10" fillId="2" borderId="0" xfId="0" applyFont="1"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16" fillId="2" borderId="0" xfId="0" applyFont="1" applyFill="1" applyProtection="1">
      <protection locked="0" hidden="1"/>
    </xf>
    <xf numFmtId="0" fontId="0" fillId="2" borderId="18" xfId="0" applyFill="1" applyBorder="1"/>
    <xf numFmtId="0" fontId="0" fillId="2" borderId="19" xfId="0" applyFill="1" applyBorder="1"/>
    <xf numFmtId="0" fontId="10" fillId="2" borderId="18" xfId="0" applyFont="1" applyFill="1" applyBorder="1"/>
    <xf numFmtId="0" fontId="0" fillId="2" borderId="22" xfId="0" applyFill="1" applyBorder="1"/>
    <xf numFmtId="0" fontId="5" fillId="2" borderId="18" xfId="0" applyFont="1" applyFill="1" applyBorder="1"/>
    <xf numFmtId="0" fontId="1" fillId="2" borderId="22" xfId="0" applyFont="1" applyFill="1" applyBorder="1"/>
    <xf numFmtId="0" fontId="0" fillId="2" borderId="23" xfId="0" applyFill="1" applyBorder="1"/>
    <xf numFmtId="0" fontId="0" fillId="2" borderId="24" xfId="0" applyFill="1" applyBorder="1"/>
    <xf numFmtId="0" fontId="0" fillId="2" borderId="1" xfId="0" applyFill="1" applyBorder="1"/>
    <xf numFmtId="0" fontId="0" fillId="2" borderId="25" xfId="0" applyFill="1" applyBorder="1"/>
    <xf numFmtId="0" fontId="0" fillId="2" borderId="8" xfId="0" applyFill="1" applyBorder="1" applyAlignment="1">
      <alignment wrapText="1"/>
    </xf>
    <xf numFmtId="0" fontId="0" fillId="2" borderId="23" xfId="0" applyFill="1" applyBorder="1" applyAlignment="1">
      <alignment wrapText="1"/>
    </xf>
    <xf numFmtId="0" fontId="6" fillId="2" borderId="0" xfId="0" applyFont="1" applyFill="1" applyAlignment="1">
      <alignment wrapText="1"/>
    </xf>
    <xf numFmtId="0" fontId="6" fillId="2" borderId="0" xfId="0" applyFont="1" applyFill="1" applyAlignment="1">
      <alignment horizontal="center" wrapText="1"/>
    </xf>
    <xf numFmtId="0" fontId="4" fillId="2" borderId="18" xfId="0" applyFont="1" applyFill="1" applyBorder="1" applyAlignment="1">
      <alignment horizontal="center"/>
    </xf>
    <xf numFmtId="0" fontId="4" fillId="2" borderId="19" xfId="0" applyFont="1" applyFill="1" applyBorder="1" applyAlignment="1">
      <alignment horizontal="center"/>
    </xf>
    <xf numFmtId="0" fontId="2" fillId="2" borderId="0" xfId="0" applyFont="1" applyFill="1"/>
    <xf numFmtId="0" fontId="2" fillId="2" borderId="0" xfId="0" applyFont="1" applyFill="1" applyAlignment="1">
      <alignment vertical="center"/>
    </xf>
    <xf numFmtId="0" fontId="2" fillId="2" borderId="19" xfId="0" applyFont="1" applyFill="1" applyBorder="1"/>
    <xf numFmtId="0" fontId="4" fillId="2" borderId="0" xfId="0" applyFont="1" applyFill="1"/>
    <xf numFmtId="0" fontId="7" fillId="2" borderId="0" xfId="0" applyFont="1" applyFill="1"/>
    <xf numFmtId="0" fontId="7" fillId="2" borderId="18" xfId="0" applyFont="1" applyFill="1" applyBorder="1" applyAlignment="1">
      <alignment horizontal="center"/>
    </xf>
    <xf numFmtId="0" fontId="7" fillId="2" borderId="19" xfId="0" applyFont="1" applyFill="1" applyBorder="1" applyAlignment="1">
      <alignment horizontal="center"/>
    </xf>
    <xf numFmtId="0" fontId="5" fillId="2" borderId="0" xfId="0" applyFont="1" applyFill="1"/>
    <xf numFmtId="0" fontId="11" fillId="2" borderId="0" xfId="0" applyFont="1" applyFill="1"/>
    <xf numFmtId="0" fontId="0" fillId="2" borderId="0" xfId="0" applyFill="1" applyAlignment="1">
      <alignment horizontal="center"/>
    </xf>
    <xf numFmtId="0" fontId="10" fillId="2" borderId="19" xfId="0" applyFont="1" applyFill="1" applyBorder="1" applyAlignment="1">
      <alignment horizontal="center"/>
    </xf>
    <xf numFmtId="167" fontId="0" fillId="2" borderId="19" xfId="0" applyNumberFormat="1" applyFill="1" applyBorder="1"/>
    <xf numFmtId="164" fontId="0" fillId="2" borderId="0" xfId="0" applyNumberFormat="1" applyFill="1"/>
    <xf numFmtId="167" fontId="0" fillId="2" borderId="0" xfId="0" applyNumberFormat="1" applyFill="1" applyAlignment="1">
      <alignment horizontal="center"/>
    </xf>
    <xf numFmtId="167" fontId="0" fillId="2" borderId="0" xfId="0" applyNumberFormat="1" applyFill="1"/>
    <xf numFmtId="0" fontId="23" fillId="2" borderId="18" xfId="0" applyFont="1" applyFill="1" applyBorder="1" applyAlignment="1">
      <alignment horizontal="right"/>
    </xf>
    <xf numFmtId="0" fontId="20" fillId="4" borderId="10" xfId="0" applyFont="1" applyFill="1" applyBorder="1" applyAlignment="1">
      <alignment horizontal="right"/>
    </xf>
    <xf numFmtId="0" fontId="20" fillId="4" borderId="12" xfId="0" applyFont="1" applyFill="1" applyBorder="1"/>
    <xf numFmtId="0" fontId="23" fillId="2" borderId="18" xfId="0" applyFont="1" applyFill="1" applyBorder="1" applyAlignment="1">
      <alignment horizontal="right" vertical="center"/>
    </xf>
    <xf numFmtId="11" fontId="30" fillId="4" borderId="11" xfId="0" applyNumberFormat="1" applyFont="1" applyFill="1" applyBorder="1"/>
    <xf numFmtId="0" fontId="35" fillId="0" borderId="0" xfId="0" applyFont="1"/>
    <xf numFmtId="0" fontId="36" fillId="0" borderId="0" xfId="0" applyFont="1"/>
    <xf numFmtId="0" fontId="4" fillId="2" borderId="0" xfId="0" applyFont="1" applyFill="1" applyAlignment="1">
      <alignment horizontal="center"/>
    </xf>
    <xf numFmtId="0" fontId="28" fillId="3" borderId="0" xfId="0" applyFont="1" applyFill="1"/>
    <xf numFmtId="0" fontId="23" fillId="2" borderId="0" xfId="0" applyFont="1" applyFill="1" applyAlignment="1">
      <alignment horizontal="right" vertical="center"/>
    </xf>
    <xf numFmtId="11" fontId="29" fillId="3" borderId="0" xfId="0" applyNumberFormat="1" applyFont="1" applyFill="1"/>
    <xf numFmtId="0" fontId="18" fillId="2" borderId="0" xfId="0" applyFont="1" applyFill="1" applyAlignment="1">
      <alignment horizontal="right"/>
    </xf>
    <xf numFmtId="0" fontId="29" fillId="3" borderId="0" xfId="0" applyFont="1" applyFill="1"/>
    <xf numFmtId="0" fontId="23" fillId="2" borderId="0" xfId="0" applyFont="1" applyFill="1" applyAlignment="1">
      <alignment horizontal="right"/>
    </xf>
    <xf numFmtId="0" fontId="28" fillId="3" borderId="0" xfId="0" applyFont="1" applyFill="1" applyAlignment="1">
      <alignment vertical="center"/>
    </xf>
    <xf numFmtId="0" fontId="25" fillId="2" borderId="0" xfId="0" applyFont="1" applyFill="1" applyAlignment="1">
      <alignment horizontal="right"/>
    </xf>
    <xf numFmtId="0" fontId="26" fillId="2" borderId="0" xfId="0" applyFont="1" applyFill="1" applyAlignment="1">
      <alignment horizontal="right"/>
    </xf>
    <xf numFmtId="0" fontId="23" fillId="2" borderId="0" xfId="0" applyFont="1" applyFill="1"/>
    <xf numFmtId="164" fontId="2" fillId="2" borderId="0" xfId="0" applyNumberFormat="1" applyFont="1" applyFill="1"/>
    <xf numFmtId="0" fontId="25" fillId="2" borderId="0" xfId="0" applyFont="1" applyFill="1"/>
    <xf numFmtId="166" fontId="2" fillId="2" borderId="0" xfId="0" applyNumberFormat="1" applyFont="1" applyFill="1"/>
    <xf numFmtId="0" fontId="26" fillId="2" borderId="0" xfId="0" applyFont="1" applyFill="1"/>
    <xf numFmtId="2" fontId="2" fillId="2" borderId="0" xfId="0" applyNumberFormat="1" applyFont="1" applyFill="1"/>
    <xf numFmtId="0" fontId="7" fillId="2" borderId="0" xfId="0" applyFont="1" applyFill="1" applyAlignment="1">
      <alignment horizontal="center"/>
    </xf>
    <xf numFmtId="165" fontId="29" fillId="3" borderId="0" xfId="0" applyNumberFormat="1" applyFont="1" applyFill="1"/>
    <xf numFmtId="0" fontId="1" fillId="2" borderId="0" xfId="0" applyFont="1" applyFill="1"/>
    <xf numFmtId="0" fontId="12" fillId="2" borderId="0" xfId="0" applyFont="1" applyFill="1" applyAlignment="1">
      <alignment horizontal="right"/>
    </xf>
    <xf numFmtId="11" fontId="0" fillId="2" borderId="0" xfId="0" applyNumberFormat="1" applyFill="1"/>
    <xf numFmtId="0" fontId="26" fillId="2" borderId="0" xfId="0" applyFont="1" applyFill="1" applyAlignment="1">
      <alignment horizontal="center"/>
    </xf>
    <xf numFmtId="0" fontId="28" fillId="3" borderId="0" xfId="0" applyFont="1" applyFill="1" applyAlignment="1">
      <alignment horizontal="center"/>
    </xf>
    <xf numFmtId="0" fontId="29" fillId="2" borderId="0" xfId="0" applyFont="1" applyFill="1"/>
    <xf numFmtId="2" fontId="2" fillId="2" borderId="0" xfId="0" applyNumberFormat="1" applyFont="1" applyFill="1" applyAlignment="1">
      <alignment horizontal="center"/>
    </xf>
    <xf numFmtId="164" fontId="2" fillId="2" borderId="0" xfId="0" applyNumberFormat="1" applyFont="1" applyFill="1" applyAlignment="1">
      <alignment horizontal="center"/>
    </xf>
    <xf numFmtId="0" fontId="0" fillId="3" borderId="0" xfId="0" applyFill="1" applyAlignment="1">
      <alignment horizontal="center"/>
    </xf>
    <xf numFmtId="0" fontId="2" fillId="3" borderId="0" xfId="0" applyFont="1" applyFill="1" applyAlignment="1">
      <alignment horizontal="center"/>
    </xf>
    <xf numFmtId="0" fontId="2" fillId="2" borderId="0" xfId="0" applyFont="1" applyFill="1" applyAlignment="1">
      <alignment horizontal="center"/>
    </xf>
    <xf numFmtId="0" fontId="0" fillId="2" borderId="18" xfId="0" applyFill="1" applyBorder="1" applyAlignment="1">
      <alignment horizontal="center" wrapText="1"/>
    </xf>
    <xf numFmtId="0" fontId="0" fillId="2" borderId="0" xfId="0" applyFill="1" applyAlignment="1">
      <alignment horizontal="center" wrapText="1"/>
    </xf>
    <xf numFmtId="0" fontId="0" fillId="2" borderId="19" xfId="0" applyFill="1" applyBorder="1" applyAlignment="1">
      <alignment horizontal="center" wrapText="1"/>
    </xf>
    <xf numFmtId="0" fontId="12" fillId="2" borderId="15" xfId="0" applyFont="1" applyFill="1" applyBorder="1" applyAlignment="1">
      <alignment horizontal="center" wrapText="1"/>
    </xf>
    <xf numFmtId="0" fontId="12" fillId="2" borderId="16" xfId="0" applyFont="1" applyFill="1" applyBorder="1" applyAlignment="1">
      <alignment horizontal="center" wrapText="1"/>
    </xf>
    <xf numFmtId="0" fontId="12" fillId="2" borderId="17" xfId="0" applyFont="1" applyFill="1" applyBorder="1" applyAlignment="1">
      <alignment horizontal="center" wrapText="1"/>
    </xf>
    <xf numFmtId="0" fontId="12" fillId="2" borderId="26" xfId="0" applyFont="1" applyFill="1" applyBorder="1" applyAlignment="1">
      <alignment horizontal="center" wrapText="1"/>
    </xf>
    <xf numFmtId="0" fontId="12" fillId="2" borderId="14" xfId="0" applyFont="1" applyFill="1" applyBorder="1" applyAlignment="1">
      <alignment horizontal="center" wrapText="1"/>
    </xf>
    <xf numFmtId="0" fontId="12" fillId="2" borderId="27" xfId="0" applyFont="1" applyFill="1" applyBorder="1" applyAlignment="1">
      <alignment horizontal="center" wrapText="1"/>
    </xf>
    <xf numFmtId="0" fontId="13" fillId="2" borderId="18" xfId="0" applyFont="1" applyFill="1" applyBorder="1" applyAlignment="1">
      <alignment horizontal="center"/>
    </xf>
    <xf numFmtId="0" fontId="13" fillId="2" borderId="0" xfId="0" applyFont="1" applyFill="1" applyAlignment="1">
      <alignment horizontal="center"/>
    </xf>
    <xf numFmtId="0" fontId="13" fillId="2" borderId="19" xfId="0" applyFont="1" applyFill="1" applyBorder="1" applyAlignment="1">
      <alignment horizontal="center"/>
    </xf>
    <xf numFmtId="0" fontId="0" fillId="2" borderId="0" xfId="0" applyFill="1" applyAlignment="1">
      <alignment horizontal="left" wrapText="1"/>
    </xf>
    <xf numFmtId="0" fontId="0" fillId="2" borderId="19" xfId="0" applyFill="1" applyBorder="1" applyAlignment="1">
      <alignment horizontal="left" wrapText="1"/>
    </xf>
    <xf numFmtId="0" fontId="15" fillId="2" borderId="28" xfId="0" applyFont="1" applyFill="1" applyBorder="1" applyAlignment="1">
      <alignment horizontal="center"/>
    </xf>
    <xf numFmtId="0" fontId="15" fillId="2" borderId="11" xfId="0" applyFont="1" applyFill="1" applyBorder="1" applyAlignment="1">
      <alignment horizontal="center"/>
    </xf>
    <xf numFmtId="0" fontId="15" fillId="2" borderId="29" xfId="0" applyFont="1" applyFill="1" applyBorder="1" applyAlignment="1">
      <alignment horizontal="center"/>
    </xf>
    <xf numFmtId="0" fontId="8" fillId="2" borderId="18" xfId="0" applyFont="1" applyFill="1" applyBorder="1" applyAlignment="1">
      <alignment horizontal="center" wrapText="1"/>
    </xf>
    <xf numFmtId="0" fontId="0" fillId="2" borderId="20"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2" xfId="0" applyFill="1" applyBorder="1" applyAlignment="1">
      <alignment horizontal="center"/>
    </xf>
    <xf numFmtId="0" fontId="0" fillId="2" borderId="21" xfId="0" applyFill="1" applyBorder="1" applyAlignment="1">
      <alignment horizontal="center"/>
    </xf>
    <xf numFmtId="0" fontId="10" fillId="2" borderId="20" xfId="0" applyFont="1" applyFill="1" applyBorder="1" applyAlignment="1">
      <alignment horizontal="center"/>
    </xf>
    <xf numFmtId="0" fontId="10" fillId="2" borderId="3" xfId="0" applyFont="1" applyFill="1" applyBorder="1" applyAlignment="1">
      <alignment horizontal="center"/>
    </xf>
    <xf numFmtId="0" fontId="0" fillId="2" borderId="0" xfId="0" applyFill="1" applyAlignment="1">
      <alignment horizontal="center"/>
    </xf>
    <xf numFmtId="0" fontId="6" fillId="0" borderId="0" xfId="0" applyFont="1" applyAlignment="1">
      <alignment horizontal="center" wrapText="1"/>
    </xf>
    <xf numFmtId="164" fontId="2" fillId="2" borderId="0" xfId="0" applyNumberFormat="1" applyFont="1" applyFill="1" applyAlignment="1">
      <alignment horizontal="center"/>
    </xf>
    <xf numFmtId="0" fontId="19" fillId="2" borderId="30" xfId="0" applyFont="1" applyFill="1" applyBorder="1" applyAlignment="1">
      <alignment horizontal="center"/>
    </xf>
    <xf numFmtId="0" fontId="19" fillId="2" borderId="13" xfId="0" applyFont="1" applyFill="1" applyBorder="1" applyAlignment="1">
      <alignment horizontal="center"/>
    </xf>
    <xf numFmtId="0" fontId="19" fillId="2" borderId="31" xfId="0" applyFont="1" applyFill="1" applyBorder="1" applyAlignment="1">
      <alignment horizontal="center"/>
    </xf>
    <xf numFmtId="0" fontId="19" fillId="2" borderId="32" xfId="0" applyFont="1" applyFill="1" applyBorder="1" applyAlignment="1">
      <alignment horizontal="center"/>
    </xf>
    <xf numFmtId="0" fontId="19" fillId="2" borderId="33" xfId="0" applyFont="1" applyFill="1" applyBorder="1" applyAlignment="1">
      <alignment horizontal="center"/>
    </xf>
    <xf numFmtId="0" fontId="19" fillId="2" borderId="34" xfId="0" applyFont="1" applyFill="1" applyBorder="1" applyAlignment="1">
      <alignment horizontal="center"/>
    </xf>
    <xf numFmtId="0" fontId="10" fillId="2" borderId="18" xfId="0" applyFont="1" applyFill="1" applyBorder="1" applyAlignment="1">
      <alignment horizontal="left" wrapText="1"/>
    </xf>
    <xf numFmtId="0" fontId="10" fillId="2" borderId="0" xfId="0" applyFont="1" applyFill="1" applyAlignment="1">
      <alignment horizontal="left" wrapText="1"/>
    </xf>
    <xf numFmtId="0" fontId="10" fillId="2" borderId="19" xfId="0" applyFont="1" applyFill="1" applyBorder="1" applyAlignment="1">
      <alignment horizontal="left" wrapText="1"/>
    </xf>
    <xf numFmtId="0" fontId="10" fillId="2" borderId="18" xfId="0" applyFont="1" applyFill="1" applyBorder="1" applyAlignment="1">
      <alignment horizontal="left"/>
    </xf>
    <xf numFmtId="0" fontId="10" fillId="2" borderId="0" xfId="0" applyFont="1" applyFill="1" applyAlignment="1">
      <alignment horizontal="left"/>
    </xf>
    <xf numFmtId="0" fontId="10" fillId="2" borderId="19" xfId="0" applyFont="1" applyFill="1" applyBorder="1" applyAlignment="1">
      <alignment horizontal="left"/>
    </xf>
    <xf numFmtId="0" fontId="10" fillId="2" borderId="18" xfId="0" applyFont="1" applyFill="1" applyBorder="1" applyAlignment="1">
      <alignment horizontal="left" vertical="top" wrapText="1"/>
    </xf>
    <xf numFmtId="0" fontId="10" fillId="2" borderId="0" xfId="0" applyFont="1" applyFill="1" applyAlignment="1">
      <alignment horizontal="left" vertical="top" wrapText="1"/>
    </xf>
    <xf numFmtId="0" fontId="10" fillId="2" borderId="19" xfId="0" applyFont="1" applyFill="1" applyBorder="1" applyAlignment="1">
      <alignment horizontal="left" vertical="top" wrapText="1"/>
    </xf>
    <xf numFmtId="0" fontId="4" fillId="2" borderId="30" xfId="0" applyFont="1" applyFill="1" applyBorder="1" applyAlignment="1">
      <alignment horizontal="center"/>
    </xf>
    <xf numFmtId="0" fontId="4" fillId="2" borderId="13" xfId="0" applyFont="1" applyFill="1" applyBorder="1" applyAlignment="1">
      <alignment horizontal="center"/>
    </xf>
    <xf numFmtId="0" fontId="4" fillId="2" borderId="31" xfId="0" applyFont="1" applyFill="1" applyBorder="1" applyAlignment="1">
      <alignment horizontal="center"/>
    </xf>
    <xf numFmtId="0" fontId="37" fillId="0" borderId="0" xfId="0" applyFont="1" applyAlignment="1">
      <alignment horizontal="left" wrapText="1"/>
    </xf>
    <xf numFmtId="0" fontId="34" fillId="2" borderId="22" xfId="0" applyFont="1" applyFill="1" applyBorder="1" applyAlignment="1">
      <alignment horizontal="center"/>
    </xf>
    <xf numFmtId="0" fontId="34" fillId="2" borderId="8" xfId="0" applyFont="1" applyFill="1" applyBorder="1" applyAlignment="1">
      <alignment horizontal="center"/>
    </xf>
    <xf numFmtId="0" fontId="34" fillId="2" borderId="23" xfId="0" applyFont="1" applyFill="1" applyBorder="1" applyAlignment="1">
      <alignment horizontal="center"/>
    </xf>
    <xf numFmtId="0" fontId="18" fillId="2" borderId="0" xfId="0" applyFont="1" applyFill="1" applyAlignment="1">
      <alignment horizontal="center"/>
    </xf>
    <xf numFmtId="0" fontId="34" fillId="2" borderId="20" xfId="0" applyFont="1" applyFill="1" applyBorder="1" applyAlignment="1">
      <alignment horizontal="center"/>
    </xf>
    <xf numFmtId="0" fontId="34" fillId="2" borderId="3" xfId="0" applyFont="1" applyFill="1" applyBorder="1" applyAlignment="1">
      <alignment horizontal="center"/>
    </xf>
    <xf numFmtId="0" fontId="34" fillId="2" borderId="21" xfId="0" applyFont="1" applyFill="1" applyBorder="1" applyAlignment="1">
      <alignment horizontal="center"/>
    </xf>
    <xf numFmtId="0" fontId="23" fillId="2" borderId="0" xfId="0" applyFont="1" applyFill="1" applyAlignment="1">
      <alignment horizontal="right"/>
    </xf>
    <xf numFmtId="0" fontId="12" fillId="2"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88915332504875E-2"/>
          <c:y val="5.0925775747415442E-2"/>
          <c:w val="0.9027777777777779"/>
          <c:h val="0.8657407407407407"/>
        </c:manualLayout>
      </c:layout>
      <c:scatterChart>
        <c:scatterStyle val="lineMarker"/>
        <c:varyColors val="0"/>
        <c:ser>
          <c:idx val="0"/>
          <c:order val="0"/>
          <c:tx>
            <c:v>Digital Staircase</c:v>
          </c:tx>
          <c:spPr>
            <a:ln w="19050" cap="rnd">
              <a:solidFill>
                <a:schemeClr val="accent1"/>
              </a:solidFill>
              <a:round/>
            </a:ln>
            <a:effectLst/>
          </c:spPr>
          <c:marker>
            <c:symbol val="none"/>
          </c:marker>
          <c:xVal>
            <c:numRef>
              <c:f>Introduction!$O$6:$O$15</c:f>
              <c:numCache>
                <c:formatCode>General</c:formatCode>
                <c:ptCount val="10"/>
                <c:pt idx="0">
                  <c:v>0</c:v>
                </c:pt>
                <c:pt idx="1">
                  <c:v>0</c:v>
                </c:pt>
                <c:pt idx="2">
                  <c:v>-2E-3</c:v>
                </c:pt>
                <c:pt idx="3">
                  <c:v>-2E-3</c:v>
                </c:pt>
                <c:pt idx="4">
                  <c:v>-4.0000000000000001E-3</c:v>
                </c:pt>
                <c:pt idx="5">
                  <c:v>-4.0000000000000001E-3</c:v>
                </c:pt>
                <c:pt idx="6">
                  <c:v>-6.0000000000000001E-3</c:v>
                </c:pt>
                <c:pt idx="7">
                  <c:v>-6.0000000000000001E-3</c:v>
                </c:pt>
                <c:pt idx="8">
                  <c:v>-8.0000000000000002E-3</c:v>
                </c:pt>
                <c:pt idx="9">
                  <c:v>-8.0000000000000002E-3</c:v>
                </c:pt>
              </c:numCache>
            </c:numRef>
          </c:xVal>
          <c:yVal>
            <c:numRef>
              <c:f>Introduction!$P$6:$P$15</c:f>
              <c:numCache>
                <c:formatCode>General</c:formatCode>
                <c:ptCount val="10"/>
                <c:pt idx="0">
                  <c:v>0</c:v>
                </c:pt>
                <c:pt idx="1">
                  <c:v>0.02</c:v>
                </c:pt>
                <c:pt idx="2">
                  <c:v>0.02</c:v>
                </c:pt>
                <c:pt idx="3">
                  <c:v>0.04</c:v>
                </c:pt>
                <c:pt idx="4">
                  <c:v>0.04</c:v>
                </c:pt>
                <c:pt idx="5">
                  <c:v>0.06</c:v>
                </c:pt>
                <c:pt idx="6">
                  <c:v>0.06</c:v>
                </c:pt>
                <c:pt idx="7">
                  <c:v>0.08</c:v>
                </c:pt>
                <c:pt idx="8">
                  <c:v>0.08</c:v>
                </c:pt>
                <c:pt idx="9">
                  <c:v>0.1</c:v>
                </c:pt>
              </c:numCache>
            </c:numRef>
          </c:yVal>
          <c:smooth val="0"/>
          <c:extLst>
            <c:ext xmlns:c16="http://schemas.microsoft.com/office/drawing/2014/chart" uri="{C3380CC4-5D6E-409C-BE32-E72D297353CC}">
              <c16:uniqueId val="{00000000-EC4C-4AB0-8039-C72A101D510D}"/>
            </c:ext>
          </c:extLst>
        </c:ser>
        <c:ser>
          <c:idx val="1"/>
          <c:order val="1"/>
          <c:tx>
            <c:v>Analog Ramp/Scan</c:v>
          </c:tx>
          <c:spPr>
            <a:ln w="19050" cap="rnd">
              <a:solidFill>
                <a:schemeClr val="accent2">
                  <a:lumMod val="60000"/>
                  <a:lumOff val="40000"/>
                </a:schemeClr>
              </a:solidFill>
              <a:round/>
            </a:ln>
            <a:effectLst/>
          </c:spPr>
          <c:marker>
            <c:symbol val="none"/>
          </c:marker>
          <c:xVal>
            <c:numRef>
              <c:f>Introduction!$Q$6:$Q$10</c:f>
              <c:numCache>
                <c:formatCode>General</c:formatCode>
                <c:ptCount val="5"/>
                <c:pt idx="0">
                  <c:v>0</c:v>
                </c:pt>
                <c:pt idx="1">
                  <c:v>-2E-3</c:v>
                </c:pt>
                <c:pt idx="2">
                  <c:v>-4.0000000000000001E-3</c:v>
                </c:pt>
                <c:pt idx="3">
                  <c:v>-6.0000000000000001E-3</c:v>
                </c:pt>
                <c:pt idx="4">
                  <c:v>-8.0000000000000002E-3</c:v>
                </c:pt>
              </c:numCache>
            </c:numRef>
          </c:xVal>
          <c:yVal>
            <c:numRef>
              <c:f>Introduction!$R$6:$R$10</c:f>
              <c:numCache>
                <c:formatCode>General</c:formatCode>
                <c:ptCount val="5"/>
                <c:pt idx="0">
                  <c:v>0</c:v>
                </c:pt>
                <c:pt idx="1">
                  <c:v>0.02</c:v>
                </c:pt>
                <c:pt idx="2">
                  <c:v>0.04</c:v>
                </c:pt>
                <c:pt idx="3">
                  <c:v>0.06</c:v>
                </c:pt>
                <c:pt idx="4">
                  <c:v>0.08</c:v>
                </c:pt>
              </c:numCache>
            </c:numRef>
          </c:yVal>
          <c:smooth val="0"/>
          <c:extLst>
            <c:ext xmlns:c16="http://schemas.microsoft.com/office/drawing/2014/chart" uri="{C3380CC4-5D6E-409C-BE32-E72D297353CC}">
              <c16:uniqueId val="{00000001-EC4C-4AB0-8039-C72A101D510D}"/>
            </c:ext>
          </c:extLst>
        </c:ser>
        <c:dLbls>
          <c:showLegendKey val="0"/>
          <c:showVal val="0"/>
          <c:showCatName val="0"/>
          <c:showSerName val="0"/>
          <c:showPercent val="0"/>
          <c:showBubbleSize val="0"/>
        </c:dLbls>
        <c:axId val="655844927"/>
        <c:axId val="655848671"/>
      </c:scatterChart>
      <c:valAx>
        <c:axId val="655844927"/>
        <c:scaling>
          <c:orientation val="minMax"/>
          <c:max val="0"/>
          <c:min val="-8.0000000000000019E-3"/>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8671"/>
        <c:crosses val="autoZero"/>
        <c:crossBetween val="midCat"/>
      </c:valAx>
      <c:valAx>
        <c:axId val="655848671"/>
        <c:scaling>
          <c:orientation val="minMax"/>
          <c:max val="0.1"/>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Potential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4927"/>
        <c:crosses val="autoZero"/>
        <c:crossBetween val="midCat"/>
      </c:valAx>
      <c:spPr>
        <a:noFill/>
        <a:ln>
          <a:solidFill>
            <a:schemeClr val="tx1"/>
          </a:solidFill>
        </a:ln>
        <a:effectLst/>
      </c:spPr>
    </c:plotArea>
    <c:legend>
      <c:legendPos val="t"/>
      <c:layout>
        <c:manualLayout>
          <c:xMode val="edge"/>
          <c:yMode val="edge"/>
          <c:x val="0.32009465424906247"/>
          <c:y val="7.9207920792079209E-2"/>
          <c:w val="0.62225924747104333"/>
          <c:h val="0.1723084119435565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266700</xdr:colOff>
      <xdr:row>26</xdr:row>
      <xdr:rowOff>104774</xdr:rowOff>
    </xdr:from>
    <xdr:to>
      <xdr:col>5</xdr:col>
      <xdr:colOff>561976</xdr:colOff>
      <xdr:row>41</xdr:row>
      <xdr:rowOff>133349</xdr:rowOff>
    </xdr:to>
    <xdr:graphicFrame macro="">
      <xdr:nvGraphicFramePr>
        <xdr:cNvPr id="2" name="Chart 1">
          <a:extLst>
            <a:ext uri="{FF2B5EF4-FFF2-40B4-BE49-F238E27FC236}">
              <a16:creationId xmlns:a16="http://schemas.microsoft.com/office/drawing/2014/main" id="{230C9654-2303-45F3-A32D-965DC0DE2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252412</xdr:colOff>
      <xdr:row>19</xdr:row>
      <xdr:rowOff>33337</xdr:rowOff>
    </xdr:from>
    <xdr:ext cx="894027" cy="328295"/>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471612" y="354806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𝑒</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𝜌</m:t>
                            </m:r>
                          </m:e>
                          <m:sub>
                            <m:r>
                              <a:rPr lang="en-US" sz="1100" i="1">
                                <a:solidFill>
                                  <a:schemeClr val="tx1"/>
                                </a:solidFill>
                                <a:effectLst/>
                                <a:latin typeface="Cambria Math" panose="02040503050406030204" pitchFamily="18" charset="0"/>
                                <a:ea typeface="+mn-ea"/>
                                <a:cs typeface="+mn-cs"/>
                              </a:rPr>
                              <m:t>𝐷</m:t>
                            </m:r>
                          </m:sub>
                        </m:sSub>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𝑟</m:t>
                                </m:r>
                              </m:e>
                              <m:sub>
                                <m:r>
                                  <a:rPr lang="en-US" sz="1100" i="1">
                                    <a:solidFill>
                                      <a:schemeClr val="tx1"/>
                                    </a:solidFill>
                                    <a:effectLst/>
                                    <a:latin typeface="Cambria Math" panose="02040503050406030204" pitchFamily="18" charset="0"/>
                                    <a:ea typeface="+mn-ea"/>
                                    <a:cs typeface="+mn-cs"/>
                                  </a:rPr>
                                  <m:t>𝑎</m:t>
                                </m:r>
                              </m:sub>
                            </m:sSub>
                          </m:e>
                        </m:d>
                      </m:num>
                      <m:den>
                        <m:r>
                          <a:rPr lang="en-US" sz="1100" b="0" i="1">
                            <a:solidFill>
                              <a:schemeClr val="tx1"/>
                            </a:solidFill>
                            <a:effectLst/>
                            <a:latin typeface="Cambria Math" panose="02040503050406030204" pitchFamily="18" charset="0"/>
                            <a:ea typeface="+mn-ea"/>
                            <a:cs typeface="+mn-cs"/>
                          </a:rPr>
                          <m:t>𝑀𝑊</m:t>
                        </m:r>
                      </m:den>
                    </m:f>
                  </m:oMath>
                </m:oMathPara>
              </a14:m>
              <a:endParaRPr lang="en-US" sz="1100"/>
            </a:p>
          </xdr:txBody>
        </xdr:sp>
      </mc:Choice>
      <mc:Fallback xmlns="">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471612" y="354806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𝛤_1=</a:t>
              </a:r>
              <a:r>
                <a:rPr lang="en-US"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mn-lt"/>
                  <a:ea typeface="+mn-ea"/>
                  <a:cs typeface="+mn-cs"/>
                </a:rPr>
                <a:t> (𝜌_𝐷 (2𝑟_𝑎 ))/</a:t>
              </a:r>
              <a:r>
                <a:rPr lang="en-US" sz="1100" b="0" i="0">
                  <a:solidFill>
                    <a:schemeClr val="tx1"/>
                  </a:solidFill>
                  <a:effectLst/>
                  <a:latin typeface="Cambria Math" panose="02040503050406030204" pitchFamily="18" charset="0"/>
                  <a:ea typeface="+mn-ea"/>
                  <a:cs typeface="+mn-cs"/>
                </a:rPr>
                <a:t>𝑀𝑊</a:t>
              </a:r>
              <a:endParaRPr lang="en-US" sz="1100"/>
            </a:p>
          </xdr:txBody>
        </xdr:sp>
      </mc:Fallback>
    </mc:AlternateContent>
    <xdr:clientData/>
  </xdr:oneCellAnchor>
  <xdr:oneCellAnchor>
    <xdr:from>
      <xdr:col>1</xdr:col>
      <xdr:colOff>319087</xdr:colOff>
      <xdr:row>22</xdr:row>
      <xdr:rowOff>100012</xdr:rowOff>
    </xdr:from>
    <xdr:ext cx="3065839" cy="50283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61C7BFC-DE73-19CF-ECB3-33E5FDF8E7F0}"/>
                </a:ext>
              </a:extLst>
            </xdr:cNvPr>
            <xdr:cNvSpPr txBox="1"/>
          </xdr:nvSpPr>
          <xdr:spPr>
            <a:xfrm>
              <a:off x="319087" y="4205287"/>
              <a:ext cx="3065839" cy="50283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𝐼</m:t>
                        </m:r>
                      </m:e>
                      <m:sub>
                        <m:r>
                          <a:rPr lang="en-US" sz="1100" i="1">
                            <a:solidFill>
                              <a:schemeClr val="tx1"/>
                            </a:solidFill>
                            <a:effectLst/>
                            <a:latin typeface="Cambria Math" panose="02040503050406030204" pitchFamily="18" charset="0"/>
                            <a:ea typeface="+mn-ea"/>
                            <a:cs typeface="+mn-cs"/>
                          </a:rPr>
                          <m:t>𝑝</m:t>
                        </m:r>
                      </m:sub>
                    </m:sSub>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0.611</m:t>
                        </m:r>
                        <m:r>
                          <a:rPr lang="en-US" sz="1100" i="1">
                            <a:solidFill>
                              <a:schemeClr val="tx1"/>
                            </a:solidFill>
                            <a:effectLst/>
                            <a:latin typeface="Cambria Math" panose="02040503050406030204" pitchFamily="18" charset="0"/>
                            <a:ea typeface="+mn-ea"/>
                            <a:cs typeface="+mn-cs"/>
                          </a:rPr>
                          <m:t>𝐴</m:t>
                        </m:r>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𝑂𝑥</m:t>
                            </m:r>
                          </m:sub>
                          <m:sup>
                            <m:r>
                              <a:rPr lang="en-US" sz="1100" i="1">
                                <a:solidFill>
                                  <a:schemeClr val="tx1"/>
                                </a:solidFill>
                                <a:effectLst/>
                                <a:latin typeface="Cambria Math" panose="02040503050406030204" pitchFamily="18" charset="0"/>
                                <a:ea typeface="+mn-ea"/>
                                <a:cs typeface="+mn-cs"/>
                              </a:rPr>
                              <m:t>∗</m:t>
                            </m:r>
                          </m:sup>
                        </m:sSubSup>
                      </m:num>
                      <m:den>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1+0.588</m:t>
                            </m:r>
                            <m:rad>
                              <m:radPr>
                                <m:degHide m:val="on"/>
                                <m:ctrlPr>
                                  <a:rPr lang="en-US" sz="1100" i="1">
                                    <a:solidFill>
                                      <a:schemeClr val="tx1"/>
                                    </a:solidFill>
                                    <a:effectLst/>
                                    <a:latin typeface="Cambria Math" panose="02040503050406030204" pitchFamily="18" charset="0"/>
                                    <a:ea typeface="+mn-ea"/>
                                    <a:cs typeface="+mn-cs"/>
                                  </a:rPr>
                                </m:ctrlPr>
                              </m:radPr>
                              <m:deg/>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e>
                            </m:rad>
                          </m:e>
                        </m:d>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1+0.16/</m:t>
                            </m:r>
                            <m:r>
                              <a:rPr lang="en-US" sz="1100" i="1">
                                <a:solidFill>
                                  <a:schemeClr val="tx1"/>
                                </a:solidFill>
                                <a:effectLst/>
                                <a:latin typeface="Cambria Math" panose="02040503050406030204" pitchFamily="18" charset="0"/>
                                <a:ea typeface="+mn-ea"/>
                                <a:cs typeface="+mn-cs"/>
                              </a:rPr>
                              <m:t>𝜒</m:t>
                            </m:r>
                          </m:e>
                        </m:d>
                      </m:den>
                    </m:f>
                    <m:rad>
                      <m:radPr>
                        <m:degHide m:val="on"/>
                        <m:ctrlPr>
                          <a:rPr lang="en-US" sz="1100" i="1">
                            <a:solidFill>
                              <a:schemeClr val="tx1"/>
                            </a:solidFill>
                            <a:effectLst/>
                            <a:latin typeface="Cambria Math" panose="02040503050406030204" pitchFamily="18" charset="0"/>
                            <a:ea typeface="+mn-ea"/>
                            <a:cs typeface="+mn-cs"/>
                          </a:rPr>
                        </m:ctrlPr>
                      </m:radPr>
                      <m:deg/>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𝐷</m:t>
                            </m:r>
                          </m:e>
                          <m:sub>
                            <m:r>
                              <a:rPr lang="en-US" sz="1100" i="1">
                                <a:solidFill>
                                  <a:schemeClr val="tx1"/>
                                </a:solidFill>
                                <a:effectLst/>
                                <a:latin typeface="Cambria Math" panose="02040503050406030204" pitchFamily="18" charset="0"/>
                                <a:ea typeface="+mn-ea"/>
                                <a:cs typeface="+mn-cs"/>
                              </a:rPr>
                              <m:t>𝑂𝑥</m:t>
                            </m:r>
                          </m:sub>
                        </m:sSub>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𝑛</m:t>
                                </m:r>
                              </m:e>
                              <m:sup>
                                <m:r>
                                  <a:rPr lang="en-US" sz="1100" i="1">
                                    <a:solidFill>
                                      <a:schemeClr val="tx1"/>
                                    </a:solidFill>
                                    <a:effectLst/>
                                    <a:latin typeface="Cambria Math" panose="02040503050406030204" pitchFamily="18" charset="0"/>
                                    <a:ea typeface="+mn-ea"/>
                                    <a:cs typeface="+mn-cs"/>
                                  </a:rPr>
                                  <m:t>3</m:t>
                                </m:r>
                              </m:sup>
                            </m:sSup>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𝐹</m:t>
                                </m:r>
                              </m:e>
                              <m:sup>
                                <m:r>
                                  <a:rPr lang="en-US" sz="1100" i="1">
                                    <a:solidFill>
                                      <a:schemeClr val="tx1"/>
                                    </a:solidFill>
                                    <a:effectLst/>
                                    <a:latin typeface="Cambria Math" panose="02040503050406030204" pitchFamily="18" charset="0"/>
                                    <a:ea typeface="+mn-ea"/>
                                    <a:cs typeface="+mn-cs"/>
                                  </a:rPr>
                                  <m:t>3</m:t>
                                </m:r>
                              </m:sup>
                            </m:sSup>
                          </m:num>
                          <m:den>
                            <m:r>
                              <a:rPr lang="en-US" sz="1100" i="1">
                                <a:solidFill>
                                  <a:schemeClr val="tx1"/>
                                </a:solidFill>
                                <a:effectLst/>
                                <a:latin typeface="Cambria Math" panose="02040503050406030204" pitchFamily="18" charset="0"/>
                                <a:ea typeface="+mn-ea"/>
                                <a:cs typeface="+mn-cs"/>
                              </a:rPr>
                              <m:t>𝑅𝑇</m:t>
                            </m:r>
                          </m:den>
                        </m:f>
                        <m:r>
                          <a:rPr lang="en-US" sz="1100" i="1">
                            <a:solidFill>
                              <a:schemeClr val="tx1"/>
                            </a:solidFill>
                            <a:effectLst/>
                            <a:latin typeface="Cambria Math" panose="02040503050406030204" pitchFamily="18" charset="0"/>
                            <a:ea typeface="+mn-ea"/>
                            <a:cs typeface="+mn-cs"/>
                          </a:rPr>
                          <m:t>𝜈</m:t>
                        </m:r>
                      </m:e>
                    </m:rad>
                  </m:oMath>
                </m:oMathPara>
              </a14:m>
              <a:endParaRPr lang="en-US" sz="1100"/>
            </a:p>
          </xdr:txBody>
        </xdr:sp>
      </mc:Choice>
      <mc:Fallback xmlns="">
        <xdr:sp macro="" textlink="">
          <xdr:nvSpPr>
            <xdr:cNvPr id="8" name="TextBox 7">
              <a:extLst>
                <a:ext uri="{FF2B5EF4-FFF2-40B4-BE49-F238E27FC236}">
                  <a16:creationId xmlns:a16="http://schemas.microsoft.com/office/drawing/2014/main" id="{661C7BFC-DE73-19CF-ECB3-33E5FDF8E7F0}"/>
                </a:ext>
              </a:extLst>
            </xdr:cNvPr>
            <xdr:cNvSpPr txBox="1"/>
          </xdr:nvSpPr>
          <xdr:spPr>
            <a:xfrm>
              <a:off x="319087" y="4205287"/>
              <a:ext cx="3065839" cy="50283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𝐼_𝑝= −(0.611𝐴𝐶_𝑂𝑥^∗)/(1+0.588√(〖∆𝜀〗_𝑠 ))(1+0.16/𝜒)  √(𝐷_𝑂𝑥  (𝑛^3 𝐹^3)/𝑅𝑇 𝜈)</a:t>
              </a:r>
              <a:endParaRPr lang="en-US" sz="1100"/>
            </a:p>
          </xdr:txBody>
        </xdr:sp>
      </mc:Fallback>
    </mc:AlternateContent>
    <xdr:clientData/>
  </xdr:oneCellAnchor>
  <xdr:oneCellAnchor>
    <xdr:from>
      <xdr:col>8</xdr:col>
      <xdr:colOff>128587</xdr:colOff>
      <xdr:row>19</xdr:row>
      <xdr:rowOff>147637</xdr:rowOff>
    </xdr:from>
    <xdr:ext cx="879536" cy="31579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4395787" y="3662362"/>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𝑛𝐹</m:t>
                        </m:r>
                      </m:num>
                      <m:den>
                        <m:r>
                          <a:rPr lang="en-US" sz="1100" i="1">
                            <a:solidFill>
                              <a:schemeClr val="tx1"/>
                            </a:solidFill>
                            <a:effectLst/>
                            <a:latin typeface="Cambria Math" panose="02040503050406030204" pitchFamily="18" charset="0"/>
                            <a:ea typeface="+mn-ea"/>
                            <a:cs typeface="+mn-cs"/>
                          </a:rPr>
                          <m:t>𝑅𝑇</m:t>
                        </m:r>
                      </m:den>
                    </m:f>
                    <m:d>
                      <m:dPr>
                        <m:begChr m:val="|"/>
                        <m:endChr m:val="|"/>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𝐸</m:t>
                        </m:r>
                      </m:e>
                    </m:d>
                  </m:oMath>
                </m:oMathPara>
              </a14:m>
              <a:endParaRPr lang="en-US" sz="1100"/>
            </a:p>
          </xdr:txBody>
        </xdr:sp>
      </mc:Choice>
      <mc:Fallback xmlns="">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4395787" y="3662362"/>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〖∆𝜀〗_𝑠=  𝑛𝐹/𝑅𝑇 |∆𝐸|</a:t>
              </a:r>
              <a:endParaRPr lang="en-US" sz="1100"/>
            </a:p>
          </xdr:txBody>
        </xdr:sp>
      </mc:Fallback>
    </mc:AlternateContent>
    <xdr:clientData/>
  </xdr:oneCellAnchor>
  <xdr:oneCellAnchor>
    <xdr:from>
      <xdr:col>8</xdr:col>
      <xdr:colOff>23812</xdr:colOff>
      <xdr:row>22</xdr:row>
      <xdr:rowOff>128587</xdr:rowOff>
    </xdr:from>
    <xdr:ext cx="1073691" cy="50013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291012" y="423386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mn-ea"/>
                        <a:cs typeface="+mn-cs"/>
                      </a:rPr>
                      <m:t>𝜒</m:t>
                    </m:r>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𝑂𝑥</m:t>
                            </m:r>
                          </m:sub>
                          <m:sup>
                            <m:r>
                              <a:rPr lang="en-US" sz="1100" i="1">
                                <a:solidFill>
                                  <a:schemeClr val="tx1"/>
                                </a:solidFill>
                                <a:effectLst/>
                                <a:latin typeface="Cambria Math" panose="02040503050406030204" pitchFamily="18" charset="0"/>
                                <a:ea typeface="+mn-ea"/>
                                <a:cs typeface="+mn-cs"/>
                              </a:rPr>
                              <m:t>∗</m:t>
                            </m:r>
                          </m:sup>
                        </m:sSubSup>
                      </m:num>
                      <m:den>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den>
                    </m:f>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𝐷</m:t>
                                </m:r>
                              </m:e>
                              <m:sub>
                                <m:r>
                                  <a:rPr lang="en-US" sz="1100" i="1">
                                    <a:solidFill>
                                      <a:schemeClr val="tx1"/>
                                    </a:solidFill>
                                    <a:effectLst/>
                                    <a:latin typeface="Cambria Math" panose="02040503050406030204" pitchFamily="18" charset="0"/>
                                    <a:ea typeface="+mn-ea"/>
                                    <a:cs typeface="+mn-cs"/>
                                  </a:rPr>
                                  <m:t>𝑂𝑥</m:t>
                                </m:r>
                              </m:sub>
                            </m:sSub>
                            <m:r>
                              <a:rPr lang="en-US" sz="1100" i="1">
                                <a:solidFill>
                                  <a:schemeClr val="tx1"/>
                                </a:solidFill>
                                <a:effectLst/>
                                <a:latin typeface="Cambria Math" panose="02040503050406030204" pitchFamily="18" charset="0"/>
                                <a:ea typeface="+mn-ea"/>
                                <a:cs typeface="+mn-cs"/>
                              </a:rPr>
                              <m:t>𝑅𝑇</m:t>
                            </m:r>
                          </m:num>
                          <m:den>
                            <m:r>
                              <a:rPr lang="en-US" sz="1100" i="1">
                                <a:solidFill>
                                  <a:schemeClr val="tx1"/>
                                </a:solidFill>
                                <a:effectLst/>
                                <a:latin typeface="Cambria Math" panose="02040503050406030204" pitchFamily="18" charset="0"/>
                                <a:ea typeface="+mn-ea"/>
                                <a:cs typeface="+mn-cs"/>
                              </a:rPr>
                              <m:t>𝑛𝐹</m:t>
                            </m:r>
                            <m:r>
                              <a:rPr lang="en-US" sz="1100" i="1">
                                <a:solidFill>
                                  <a:schemeClr val="tx1"/>
                                </a:solidFill>
                                <a:effectLst/>
                                <a:latin typeface="Cambria Math" panose="02040503050406030204" pitchFamily="18" charset="0"/>
                                <a:ea typeface="+mn-ea"/>
                                <a:cs typeface="+mn-cs"/>
                              </a:rPr>
                              <m:t>𝜈</m:t>
                            </m:r>
                          </m:den>
                        </m:f>
                      </m:e>
                    </m:rad>
                  </m:oMath>
                </m:oMathPara>
              </a14:m>
              <a:endParaRPr lang="en-US" sz="1100"/>
            </a:p>
          </xdr:txBody>
        </xdr:sp>
      </mc:Choice>
      <mc:Fallback xmlns="">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291012" y="423386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𝜒=  (𝐶_𝑂𝑥^∗)/𝛤_1  √((𝐷_𝑂𝑥 𝑅𝑇)/𝑛𝐹𝜈)</a:t>
              </a:r>
              <a:endParaRPr lang="en-US" sz="1100"/>
            </a:p>
          </xdr:txBody>
        </xdr:sp>
      </mc:Fallback>
    </mc:AlternateContent>
    <xdr:clientData/>
  </xdr:oneCellAnchor>
  <xdr:twoCellAnchor editAs="oneCell">
    <xdr:from>
      <xdr:col>6</xdr:col>
      <xdr:colOff>105401</xdr:colOff>
      <xdr:row>26</xdr:row>
      <xdr:rowOff>101496</xdr:rowOff>
    </xdr:from>
    <xdr:to>
      <xdr:col>10</xdr:col>
      <xdr:colOff>406840</xdr:colOff>
      <xdr:row>41</xdr:row>
      <xdr:rowOff>134233</xdr:rowOff>
    </xdr:to>
    <xdr:pic>
      <xdr:nvPicPr>
        <xdr:cNvPr id="16" name="Picture 15">
          <a:extLst>
            <a:ext uri="{FF2B5EF4-FFF2-40B4-BE49-F238E27FC236}">
              <a16:creationId xmlns:a16="http://schemas.microsoft.com/office/drawing/2014/main" id="{D045118B-F7BB-D7B3-8946-C636078D57ED}"/>
            </a:ext>
          </a:extLst>
        </xdr:cNvPr>
        <xdr:cNvPicPr>
          <a:picLocks noChangeAspect="1"/>
        </xdr:cNvPicPr>
      </xdr:nvPicPr>
      <xdr:blipFill>
        <a:blip xmlns:r="http://schemas.openxmlformats.org/officeDocument/2006/relationships" r:embed="rId2"/>
        <a:stretch>
          <a:fillRect/>
        </a:stretch>
      </xdr:blipFill>
      <xdr:spPr>
        <a:xfrm>
          <a:off x="3759253" y="5223135"/>
          <a:ext cx="2737341" cy="2901948"/>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0.74134</cdr:x>
      <cdr:y>0.45276</cdr:y>
    </cdr:from>
    <cdr:to>
      <cdr:x>0.93821</cdr:x>
      <cdr:y>0.51876</cdr:y>
    </cdr:to>
    <cdr:sp macro="" textlink="">
      <cdr:nvSpPr>
        <cdr:cNvPr id="2" name="TextBox 1">
          <a:extLst xmlns:a="http://schemas.openxmlformats.org/drawingml/2006/main">
            <a:ext uri="{FF2B5EF4-FFF2-40B4-BE49-F238E27FC236}">
              <a16:creationId xmlns:a16="http://schemas.microsoft.com/office/drawing/2014/main" id="{5AD4A6DB-C6EE-DC4F-EFD0-84E10DD29AFE}"/>
            </a:ext>
          </a:extLst>
        </cdr:cNvPr>
        <cdr:cNvSpPr txBox="1"/>
      </cdr:nvSpPr>
      <cdr:spPr>
        <a:xfrm xmlns:a="http://schemas.openxmlformats.org/drawingml/2006/main">
          <a:off x="2024743" y="1311990"/>
          <a:ext cx="537671" cy="191261"/>
        </a:xfrm>
        <a:prstGeom xmlns:a="http://schemas.openxmlformats.org/drawingml/2006/main" prst="rect">
          <a:avLst/>
        </a:prstGeom>
      </cdr:spPr>
      <cdr:txBody>
        <a:bodyPr xmlns:a="http://schemas.openxmlformats.org/drawingml/2006/main" vertOverflow="clip" wrap="square" tIns="0" bIns="0" rtlCol="0" anchor="ctr" anchorCtr="0"/>
        <a:lstStyle xmlns:a="http://schemas.openxmlformats.org/drawingml/2006/main"/>
        <a:p xmlns:a="http://schemas.openxmlformats.org/drawingml/2006/main">
          <a:pPr algn="ctr"/>
          <a:r>
            <a:rPr lang="el-GR" sz="1200"/>
            <a:t>Δ</a:t>
          </a:r>
          <a:r>
            <a:rPr lang="en-US" sz="1200"/>
            <a:t>E</a:t>
          </a:r>
        </a:p>
      </cdr:txBody>
    </cdr:sp>
  </cdr:relSizeAnchor>
  <cdr:relSizeAnchor xmlns:cdr="http://schemas.openxmlformats.org/drawingml/2006/chartDrawing">
    <cdr:from>
      <cdr:x>0.52981</cdr:x>
      <cdr:y>0.39201</cdr:y>
    </cdr:from>
    <cdr:to>
      <cdr:x>0.91353</cdr:x>
      <cdr:y>0.39492</cdr:y>
    </cdr:to>
    <cdr:cxnSp macro="">
      <cdr:nvCxnSpPr>
        <cdr:cNvPr id="4" name="Straight Connector 3">
          <a:extLst xmlns:a="http://schemas.openxmlformats.org/drawingml/2006/main">
            <a:ext uri="{FF2B5EF4-FFF2-40B4-BE49-F238E27FC236}">
              <a16:creationId xmlns:a16="http://schemas.microsoft.com/office/drawing/2014/main" id="{D84295F8-FB82-A766-7BAC-8191C102175F}"/>
            </a:ext>
          </a:extLst>
        </cdr:cNvPr>
        <cdr:cNvCxnSpPr/>
      </cdr:nvCxnSpPr>
      <cdr:spPr>
        <a:xfrm xmlns:a="http://schemas.openxmlformats.org/drawingml/2006/main" flipH="1">
          <a:off x="1447019" y="1135948"/>
          <a:ext cx="1047989" cy="845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0.75565</cdr:x>
      <cdr:y>0.57275</cdr:y>
    </cdr:from>
    <cdr:to>
      <cdr:x>0.92887</cdr:x>
      <cdr:y>0.57275</cdr:y>
    </cdr:to>
    <cdr:cxnSp macro="">
      <cdr:nvCxnSpPr>
        <cdr:cNvPr id="5" name="Straight Connector 4">
          <a:extLst xmlns:a="http://schemas.openxmlformats.org/drawingml/2006/main">
            <a:ext uri="{FF2B5EF4-FFF2-40B4-BE49-F238E27FC236}">
              <a16:creationId xmlns:a16="http://schemas.microsoft.com/office/drawing/2014/main" id="{880C63B7-4944-5F2C-8352-2C901A2C007A}"/>
            </a:ext>
          </a:extLst>
        </cdr:cNvPr>
        <cdr:cNvCxnSpPr/>
      </cdr:nvCxnSpPr>
      <cdr:spPr>
        <a:xfrm xmlns:a="http://schemas.openxmlformats.org/drawingml/2006/main" flipH="1" flipV="1">
          <a:off x="2063802" y="1659694"/>
          <a:ext cx="473094"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0.83855</cdr:x>
      <cdr:y>0.51876</cdr:y>
    </cdr:from>
    <cdr:to>
      <cdr:x>0.83978</cdr:x>
      <cdr:y>0.5687</cdr:y>
    </cdr:to>
    <cdr:cxnSp macro="">
      <cdr:nvCxnSpPr>
        <cdr:cNvPr id="8" name="Straight Arrow Connector 7">
          <a:extLst xmlns:a="http://schemas.openxmlformats.org/drawingml/2006/main">
            <a:ext uri="{FF2B5EF4-FFF2-40B4-BE49-F238E27FC236}">
              <a16:creationId xmlns:a16="http://schemas.microsoft.com/office/drawing/2014/main" id="{2F6EF7E4-D3C5-7C8C-B609-009EFBCB3EC1}"/>
            </a:ext>
          </a:extLst>
        </cdr:cNvPr>
        <cdr:cNvCxnSpPr>
          <a:stCxn xmlns:a="http://schemas.openxmlformats.org/drawingml/2006/main" id="2" idx="2"/>
        </cdr:cNvCxnSpPr>
      </cdr:nvCxnSpPr>
      <cdr:spPr>
        <a:xfrm xmlns:a="http://schemas.openxmlformats.org/drawingml/2006/main" flipH="1">
          <a:off x="2290217" y="1503251"/>
          <a:ext cx="3362" cy="14473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0.83855</cdr:x>
      <cdr:y>0.39358</cdr:y>
    </cdr:from>
    <cdr:to>
      <cdr:x>0.83978</cdr:x>
      <cdr:y>0.45276</cdr:y>
    </cdr:to>
    <cdr:cxnSp macro="">
      <cdr:nvCxnSpPr>
        <cdr:cNvPr id="9" name="Straight Arrow Connector 8">
          <a:extLst xmlns:a="http://schemas.openxmlformats.org/drawingml/2006/main">
            <a:ext uri="{FF2B5EF4-FFF2-40B4-BE49-F238E27FC236}">
              <a16:creationId xmlns:a16="http://schemas.microsoft.com/office/drawing/2014/main" id="{D5B68BD0-8E23-566C-C81D-FCC5770748B4}"/>
            </a:ext>
          </a:extLst>
        </cdr:cNvPr>
        <cdr:cNvCxnSpPr>
          <a:stCxn xmlns:a="http://schemas.openxmlformats.org/drawingml/2006/main" id="2" idx="0"/>
        </cdr:cNvCxnSpPr>
      </cdr:nvCxnSpPr>
      <cdr:spPr>
        <a:xfrm xmlns:a="http://schemas.openxmlformats.org/drawingml/2006/main" flipH="1" flipV="1">
          <a:off x="2290217" y="1140502"/>
          <a:ext cx="3362" cy="17148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161926</xdr:colOff>
      <xdr:row>1</xdr:row>
      <xdr:rowOff>85725</xdr:rowOff>
    </xdr:from>
    <xdr:to>
      <xdr:col>8</xdr:col>
      <xdr:colOff>257176</xdr:colOff>
      <xdr:row>12</xdr:row>
      <xdr:rowOff>76169</xdr:rowOff>
    </xdr:to>
    <xdr:pic>
      <xdr:nvPicPr>
        <xdr:cNvPr id="3" name="Picture 2">
          <a:extLst>
            <a:ext uri="{FF2B5EF4-FFF2-40B4-BE49-F238E27FC236}">
              <a16:creationId xmlns:a16="http://schemas.microsoft.com/office/drawing/2014/main" id="{944BF4C3-1B69-2D4E-D41E-A77A301DFD47}"/>
            </a:ext>
          </a:extLst>
        </xdr:cNvPr>
        <xdr:cNvPicPr>
          <a:picLocks noChangeAspect="1"/>
        </xdr:cNvPicPr>
      </xdr:nvPicPr>
      <xdr:blipFill>
        <a:blip xmlns:r="http://schemas.openxmlformats.org/officeDocument/2006/relationships" r:embed="rId1"/>
        <a:stretch>
          <a:fillRect/>
        </a:stretch>
      </xdr:blipFill>
      <xdr:spPr>
        <a:xfrm>
          <a:off x="161926" y="342900"/>
          <a:ext cx="4972050" cy="2819369"/>
        </a:xfrm>
        <a:prstGeom prst="rect">
          <a:avLst/>
        </a:prstGeom>
      </xdr:spPr>
    </xdr:pic>
    <xdr:clientData/>
  </xdr:twoCellAnchor>
  <xdr:twoCellAnchor>
    <xdr:from>
      <xdr:col>0</xdr:col>
      <xdr:colOff>190500</xdr:colOff>
      <xdr:row>2</xdr:row>
      <xdr:rowOff>133350</xdr:rowOff>
    </xdr:from>
    <xdr:to>
      <xdr:col>1</xdr:col>
      <xdr:colOff>133350</xdr:colOff>
      <xdr:row>4</xdr:row>
      <xdr:rowOff>85725</xdr:rowOff>
    </xdr:to>
    <xdr:sp macro="" textlink="">
      <xdr:nvSpPr>
        <xdr:cNvPr id="4" name="Oval 3">
          <a:extLst>
            <a:ext uri="{FF2B5EF4-FFF2-40B4-BE49-F238E27FC236}">
              <a16:creationId xmlns:a16="http://schemas.microsoft.com/office/drawing/2014/main" id="{BBEDB0FA-B14D-6DB9-781B-48833FA8CAEF}"/>
            </a:ext>
          </a:extLst>
        </xdr:cNvPr>
        <xdr:cNvSpPr/>
      </xdr:nvSpPr>
      <xdr:spPr>
        <a:xfrm>
          <a:off x="190500" y="647700"/>
          <a:ext cx="552450" cy="4667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19050</xdr:colOff>
      <xdr:row>14</xdr:row>
      <xdr:rowOff>133350</xdr:rowOff>
    </xdr:from>
    <xdr:to>
      <xdr:col>5</xdr:col>
      <xdr:colOff>31368</xdr:colOff>
      <xdr:row>29</xdr:row>
      <xdr:rowOff>21757</xdr:rowOff>
    </xdr:to>
    <xdr:pic>
      <xdr:nvPicPr>
        <xdr:cNvPr id="5" name="Picture 4">
          <a:extLst>
            <a:ext uri="{FF2B5EF4-FFF2-40B4-BE49-F238E27FC236}">
              <a16:creationId xmlns:a16="http://schemas.microsoft.com/office/drawing/2014/main" id="{2A3CF57A-EBF5-9B15-74E8-DF190B15B6D4}"/>
            </a:ext>
          </a:extLst>
        </xdr:cNvPr>
        <xdr:cNvPicPr>
          <a:picLocks noChangeAspect="1"/>
        </xdr:cNvPicPr>
      </xdr:nvPicPr>
      <xdr:blipFill>
        <a:blip xmlns:r="http://schemas.openxmlformats.org/officeDocument/2006/relationships" r:embed="rId2"/>
        <a:stretch>
          <a:fillRect/>
        </a:stretch>
      </xdr:blipFill>
      <xdr:spPr>
        <a:xfrm>
          <a:off x="19050" y="3733800"/>
          <a:ext cx="3060318" cy="3746032"/>
        </a:xfrm>
        <a:prstGeom prst="rect">
          <a:avLst/>
        </a:prstGeom>
      </xdr:spPr>
    </xdr:pic>
    <xdr:clientData/>
  </xdr:twoCellAnchor>
  <xdr:twoCellAnchor>
    <xdr:from>
      <xdr:col>0</xdr:col>
      <xdr:colOff>361950</xdr:colOff>
      <xdr:row>26</xdr:row>
      <xdr:rowOff>238125</xdr:rowOff>
    </xdr:from>
    <xdr:to>
      <xdr:col>2</xdr:col>
      <xdr:colOff>257175</xdr:colOff>
      <xdr:row>28</xdr:row>
      <xdr:rowOff>219075</xdr:rowOff>
    </xdr:to>
    <xdr:sp macro="" textlink="">
      <xdr:nvSpPr>
        <xdr:cNvPr id="6" name="Oval 5">
          <a:extLst>
            <a:ext uri="{FF2B5EF4-FFF2-40B4-BE49-F238E27FC236}">
              <a16:creationId xmlns:a16="http://schemas.microsoft.com/office/drawing/2014/main" id="{AECC7F81-E2DD-E01B-6CCC-EA6B848AF00B}"/>
            </a:ext>
          </a:extLst>
        </xdr:cNvPr>
        <xdr:cNvSpPr/>
      </xdr:nvSpPr>
      <xdr:spPr>
        <a:xfrm>
          <a:off x="361950" y="6924675"/>
          <a:ext cx="1114425" cy="4953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200025</xdr:colOff>
      <xdr:row>31</xdr:row>
      <xdr:rowOff>57150</xdr:rowOff>
    </xdr:from>
    <xdr:to>
      <xdr:col>4</xdr:col>
      <xdr:colOff>256863</xdr:colOff>
      <xdr:row>45</xdr:row>
      <xdr:rowOff>151938</xdr:rowOff>
    </xdr:to>
    <xdr:pic>
      <xdr:nvPicPr>
        <xdr:cNvPr id="7" name="Picture 6">
          <a:extLst>
            <a:ext uri="{FF2B5EF4-FFF2-40B4-BE49-F238E27FC236}">
              <a16:creationId xmlns:a16="http://schemas.microsoft.com/office/drawing/2014/main" id="{38E90B6B-9CED-8B6D-1758-A60492C3E19F}"/>
            </a:ext>
          </a:extLst>
        </xdr:cNvPr>
        <xdr:cNvPicPr>
          <a:picLocks noChangeAspect="1"/>
        </xdr:cNvPicPr>
      </xdr:nvPicPr>
      <xdr:blipFill>
        <a:blip xmlns:r="http://schemas.openxmlformats.org/officeDocument/2006/relationships" r:embed="rId3"/>
        <a:stretch>
          <a:fillRect/>
        </a:stretch>
      </xdr:blipFill>
      <xdr:spPr>
        <a:xfrm>
          <a:off x="200025" y="8029575"/>
          <a:ext cx="2495238" cy="3695238"/>
        </a:xfrm>
        <a:prstGeom prst="rect">
          <a:avLst/>
        </a:prstGeom>
      </xdr:spPr>
    </xdr:pic>
    <xdr:clientData/>
  </xdr:twoCellAnchor>
  <xdr:twoCellAnchor>
    <xdr:from>
      <xdr:col>0</xdr:col>
      <xdr:colOff>152400</xdr:colOff>
      <xdr:row>42</xdr:row>
      <xdr:rowOff>247649</xdr:rowOff>
    </xdr:from>
    <xdr:to>
      <xdr:col>2</xdr:col>
      <xdr:colOff>47625</xdr:colOff>
      <xdr:row>44</xdr:row>
      <xdr:rowOff>111124</xdr:rowOff>
    </xdr:to>
    <xdr:sp macro="" textlink="">
      <xdr:nvSpPr>
        <xdr:cNvPr id="8" name="Oval 7">
          <a:extLst>
            <a:ext uri="{FF2B5EF4-FFF2-40B4-BE49-F238E27FC236}">
              <a16:creationId xmlns:a16="http://schemas.microsoft.com/office/drawing/2014/main" id="{399D5ACB-F777-4232-FB73-81850C130E92}"/>
            </a:ext>
          </a:extLst>
        </xdr:cNvPr>
        <xdr:cNvSpPr/>
      </xdr:nvSpPr>
      <xdr:spPr>
        <a:xfrm>
          <a:off x="152400" y="11048999"/>
          <a:ext cx="1114425" cy="3778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38100</xdr:colOff>
      <xdr:row>47</xdr:row>
      <xdr:rowOff>133350</xdr:rowOff>
    </xdr:from>
    <xdr:to>
      <xdr:col>9</xdr:col>
      <xdr:colOff>313605</xdr:colOff>
      <xdr:row>60</xdr:row>
      <xdr:rowOff>171027</xdr:rowOff>
    </xdr:to>
    <xdr:pic>
      <xdr:nvPicPr>
        <xdr:cNvPr id="9" name="Picture 8">
          <a:extLst>
            <a:ext uri="{FF2B5EF4-FFF2-40B4-BE49-F238E27FC236}">
              <a16:creationId xmlns:a16="http://schemas.microsoft.com/office/drawing/2014/main" id="{60F4B6F3-BFF6-3149-BA0B-80A698EC6C02}"/>
            </a:ext>
          </a:extLst>
        </xdr:cNvPr>
        <xdr:cNvPicPr>
          <a:picLocks noChangeAspect="1"/>
        </xdr:cNvPicPr>
      </xdr:nvPicPr>
      <xdr:blipFill>
        <a:blip xmlns:r="http://schemas.openxmlformats.org/officeDocument/2006/relationships" r:embed="rId4"/>
        <a:stretch>
          <a:fillRect/>
        </a:stretch>
      </xdr:blipFill>
      <xdr:spPr>
        <a:xfrm>
          <a:off x="38100" y="12220575"/>
          <a:ext cx="5761905" cy="3380952"/>
        </a:xfrm>
        <a:prstGeom prst="rect">
          <a:avLst/>
        </a:prstGeom>
      </xdr:spPr>
    </xdr:pic>
    <xdr:clientData/>
  </xdr:twoCellAnchor>
  <xdr:twoCellAnchor>
    <xdr:from>
      <xdr:col>6</xdr:col>
      <xdr:colOff>47626</xdr:colOff>
      <xdr:row>58</xdr:row>
      <xdr:rowOff>66674</xdr:rowOff>
    </xdr:from>
    <xdr:to>
      <xdr:col>7</xdr:col>
      <xdr:colOff>161926</xdr:colOff>
      <xdr:row>59</xdr:row>
      <xdr:rowOff>184149</xdr:rowOff>
    </xdr:to>
    <xdr:sp macro="" textlink="">
      <xdr:nvSpPr>
        <xdr:cNvPr id="10" name="Oval 9">
          <a:extLst>
            <a:ext uri="{FF2B5EF4-FFF2-40B4-BE49-F238E27FC236}">
              <a16:creationId xmlns:a16="http://schemas.microsoft.com/office/drawing/2014/main" id="{B79CF227-74B3-D44F-AEE8-D7545E6C354F}"/>
            </a:ext>
          </a:extLst>
        </xdr:cNvPr>
        <xdr:cNvSpPr/>
      </xdr:nvSpPr>
      <xdr:spPr>
        <a:xfrm>
          <a:off x="3705226" y="14982824"/>
          <a:ext cx="723900" cy="37465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62</xdr:row>
      <xdr:rowOff>101600</xdr:rowOff>
    </xdr:from>
    <xdr:to>
      <xdr:col>4</xdr:col>
      <xdr:colOff>323505</xdr:colOff>
      <xdr:row>69</xdr:row>
      <xdr:rowOff>199775</xdr:rowOff>
    </xdr:to>
    <xdr:pic>
      <xdr:nvPicPr>
        <xdr:cNvPr id="11" name="Picture 10">
          <a:extLst>
            <a:ext uri="{FF2B5EF4-FFF2-40B4-BE49-F238E27FC236}">
              <a16:creationId xmlns:a16="http://schemas.microsoft.com/office/drawing/2014/main" id="{02A226A9-598F-418B-FCFE-2F6C3A3E92F4}"/>
            </a:ext>
          </a:extLst>
        </xdr:cNvPr>
        <xdr:cNvPicPr>
          <a:picLocks noChangeAspect="1"/>
        </xdr:cNvPicPr>
      </xdr:nvPicPr>
      <xdr:blipFill rotWithShape="1">
        <a:blip xmlns:r="http://schemas.openxmlformats.org/officeDocument/2006/relationships" r:embed="rId5"/>
        <a:srcRect l="2759" t="5231"/>
        <a:stretch/>
      </xdr:blipFill>
      <xdr:spPr>
        <a:xfrm>
          <a:off x="76200" y="16046450"/>
          <a:ext cx="2685705" cy="1898400"/>
        </a:xfrm>
        <a:prstGeom prst="rect">
          <a:avLst/>
        </a:prstGeom>
      </xdr:spPr>
    </xdr:pic>
    <xdr:clientData/>
  </xdr:twoCellAnchor>
  <xdr:twoCellAnchor>
    <xdr:from>
      <xdr:col>3</xdr:col>
      <xdr:colOff>0</xdr:colOff>
      <xdr:row>64</xdr:row>
      <xdr:rowOff>76199</xdr:rowOff>
    </xdr:from>
    <xdr:to>
      <xdr:col>4</xdr:col>
      <xdr:colOff>228600</xdr:colOff>
      <xdr:row>65</xdr:row>
      <xdr:rowOff>146048</xdr:rowOff>
    </xdr:to>
    <xdr:sp macro="" textlink="">
      <xdr:nvSpPr>
        <xdr:cNvPr id="12" name="Rectangle: Rounded Corners 11">
          <a:extLst>
            <a:ext uri="{FF2B5EF4-FFF2-40B4-BE49-F238E27FC236}">
              <a16:creationId xmlns:a16="http://schemas.microsoft.com/office/drawing/2014/main" id="{3F68A714-701B-7F3D-8074-12A6245340C5}"/>
            </a:ext>
          </a:extLst>
        </xdr:cNvPr>
        <xdr:cNvSpPr/>
      </xdr:nvSpPr>
      <xdr:spPr>
        <a:xfrm>
          <a:off x="1828800" y="16535399"/>
          <a:ext cx="838200" cy="327024"/>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76199</xdr:colOff>
      <xdr:row>65</xdr:row>
      <xdr:rowOff>247650</xdr:rowOff>
    </xdr:from>
    <xdr:to>
      <xdr:col>1</xdr:col>
      <xdr:colOff>409574</xdr:colOff>
      <xdr:row>66</xdr:row>
      <xdr:rowOff>196850</xdr:rowOff>
    </xdr:to>
    <xdr:sp macro="" textlink="">
      <xdr:nvSpPr>
        <xdr:cNvPr id="14" name="Rectangle: Rounded Corners 13">
          <a:extLst>
            <a:ext uri="{FF2B5EF4-FFF2-40B4-BE49-F238E27FC236}">
              <a16:creationId xmlns:a16="http://schemas.microsoft.com/office/drawing/2014/main" id="{5C8CCBA6-1D92-683F-24C5-79A51390D24C}"/>
            </a:ext>
          </a:extLst>
        </xdr:cNvPr>
        <xdr:cNvSpPr/>
      </xdr:nvSpPr>
      <xdr:spPr>
        <a:xfrm>
          <a:off x="76199" y="16964025"/>
          <a:ext cx="942975" cy="2063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130175</xdr:colOff>
      <xdr:row>1</xdr:row>
      <xdr:rowOff>76200</xdr:rowOff>
    </xdr:from>
    <xdr:to>
      <xdr:col>26</xdr:col>
      <xdr:colOff>534544</xdr:colOff>
      <xdr:row>10</xdr:row>
      <xdr:rowOff>221943</xdr:rowOff>
    </xdr:to>
    <xdr:pic>
      <xdr:nvPicPr>
        <xdr:cNvPr id="2" name="Picture 1">
          <a:extLst>
            <a:ext uri="{FF2B5EF4-FFF2-40B4-BE49-F238E27FC236}">
              <a16:creationId xmlns:a16="http://schemas.microsoft.com/office/drawing/2014/main" id="{5FDCAF2A-9949-7B4F-81E5-BC9330157FD3}"/>
            </a:ext>
          </a:extLst>
        </xdr:cNvPr>
        <xdr:cNvPicPr>
          <a:picLocks noChangeAspect="1"/>
        </xdr:cNvPicPr>
      </xdr:nvPicPr>
      <xdr:blipFill>
        <a:blip xmlns:r="http://schemas.openxmlformats.org/officeDocument/2006/relationships" r:embed="rId1"/>
        <a:stretch>
          <a:fillRect/>
        </a:stretch>
      </xdr:blipFill>
      <xdr:spPr>
        <a:xfrm>
          <a:off x="130175" y="333375"/>
          <a:ext cx="16253969" cy="2460318"/>
        </a:xfrm>
        <a:prstGeom prst="rect">
          <a:avLst/>
        </a:prstGeom>
      </xdr:spPr>
    </xdr:pic>
    <xdr:clientData/>
  </xdr:twoCellAnchor>
  <xdr:twoCellAnchor>
    <xdr:from>
      <xdr:col>10</xdr:col>
      <xdr:colOff>57150</xdr:colOff>
      <xdr:row>3</xdr:row>
      <xdr:rowOff>142875</xdr:rowOff>
    </xdr:from>
    <xdr:to>
      <xdr:col>11</xdr:col>
      <xdr:colOff>95250</xdr:colOff>
      <xdr:row>4</xdr:row>
      <xdr:rowOff>238125</xdr:rowOff>
    </xdr:to>
    <xdr:sp macro="" textlink="">
      <xdr:nvSpPr>
        <xdr:cNvPr id="3" name="Rectangle: Rounded Corners 2">
          <a:extLst>
            <a:ext uri="{FF2B5EF4-FFF2-40B4-BE49-F238E27FC236}">
              <a16:creationId xmlns:a16="http://schemas.microsoft.com/office/drawing/2014/main" id="{E4C9611A-1E44-395A-0F95-61D69DE45A62}"/>
            </a:ext>
          </a:extLst>
        </xdr:cNvPr>
        <xdr:cNvSpPr/>
      </xdr:nvSpPr>
      <xdr:spPr>
        <a:xfrm>
          <a:off x="6153150" y="914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234949</xdr:colOff>
      <xdr:row>5</xdr:row>
      <xdr:rowOff>0</xdr:rowOff>
    </xdr:from>
    <xdr:to>
      <xdr:col>25</xdr:col>
      <xdr:colOff>542924</xdr:colOff>
      <xdr:row>6</xdr:row>
      <xdr:rowOff>92075</xdr:rowOff>
    </xdr:to>
    <xdr:sp macro="" textlink="">
      <xdr:nvSpPr>
        <xdr:cNvPr id="4" name="Rectangle: Rounded Corners 3">
          <a:extLst>
            <a:ext uri="{FF2B5EF4-FFF2-40B4-BE49-F238E27FC236}">
              <a16:creationId xmlns:a16="http://schemas.microsoft.com/office/drawing/2014/main" id="{DFB8612D-244D-6181-56CA-72BA5CC8498E}"/>
            </a:ext>
          </a:extLst>
        </xdr:cNvPr>
        <xdr:cNvSpPr/>
      </xdr:nvSpPr>
      <xdr:spPr>
        <a:xfrm>
          <a:off x="14865349" y="1285875"/>
          <a:ext cx="917575" cy="3492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101600</xdr:colOff>
      <xdr:row>12</xdr:row>
      <xdr:rowOff>28575</xdr:rowOff>
    </xdr:from>
    <xdr:to>
      <xdr:col>9</xdr:col>
      <xdr:colOff>12026</xdr:colOff>
      <xdr:row>34</xdr:row>
      <xdr:rowOff>37392</xdr:rowOff>
    </xdr:to>
    <xdr:pic>
      <xdr:nvPicPr>
        <xdr:cNvPr id="5" name="Picture 4">
          <a:extLst>
            <a:ext uri="{FF2B5EF4-FFF2-40B4-BE49-F238E27FC236}">
              <a16:creationId xmlns:a16="http://schemas.microsoft.com/office/drawing/2014/main" id="{3B15A61A-CDEF-1C58-C13A-FD7A685408E5}"/>
            </a:ext>
          </a:extLst>
        </xdr:cNvPr>
        <xdr:cNvPicPr>
          <a:picLocks noChangeAspect="1"/>
        </xdr:cNvPicPr>
      </xdr:nvPicPr>
      <xdr:blipFill>
        <a:blip xmlns:r="http://schemas.openxmlformats.org/officeDocument/2006/relationships" r:embed="rId2"/>
        <a:stretch>
          <a:fillRect/>
        </a:stretch>
      </xdr:blipFill>
      <xdr:spPr>
        <a:xfrm>
          <a:off x="101600" y="3114675"/>
          <a:ext cx="5396826" cy="5666667"/>
        </a:xfrm>
        <a:prstGeom prst="rect">
          <a:avLst/>
        </a:prstGeom>
      </xdr:spPr>
    </xdr:pic>
    <xdr:clientData/>
  </xdr:twoCellAnchor>
  <xdr:twoCellAnchor>
    <xdr:from>
      <xdr:col>3</xdr:col>
      <xdr:colOff>561975</xdr:colOff>
      <xdr:row>13</xdr:row>
      <xdr:rowOff>238125</xdr:rowOff>
    </xdr:from>
    <xdr:to>
      <xdr:col>4</xdr:col>
      <xdr:colOff>600075</xdr:colOff>
      <xdr:row>15</xdr:row>
      <xdr:rowOff>76200</xdr:rowOff>
    </xdr:to>
    <xdr:sp macro="" textlink="">
      <xdr:nvSpPr>
        <xdr:cNvPr id="6" name="Rectangle: Rounded Corners 5">
          <a:extLst>
            <a:ext uri="{FF2B5EF4-FFF2-40B4-BE49-F238E27FC236}">
              <a16:creationId xmlns:a16="http://schemas.microsoft.com/office/drawing/2014/main" id="{2B6BB557-CB27-ADEC-48B3-7F571083B665}"/>
            </a:ext>
          </a:extLst>
        </xdr:cNvPr>
        <xdr:cNvSpPr/>
      </xdr:nvSpPr>
      <xdr:spPr>
        <a:xfrm>
          <a:off x="2390775" y="3581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292100</xdr:colOff>
      <xdr:row>15</xdr:row>
      <xdr:rowOff>44450</xdr:rowOff>
    </xdr:from>
    <xdr:to>
      <xdr:col>3</xdr:col>
      <xdr:colOff>330200</xdr:colOff>
      <xdr:row>16</xdr:row>
      <xdr:rowOff>142875</xdr:rowOff>
    </xdr:to>
    <xdr:sp macro="" textlink="">
      <xdr:nvSpPr>
        <xdr:cNvPr id="7" name="Rectangle: Rounded Corners 6">
          <a:extLst>
            <a:ext uri="{FF2B5EF4-FFF2-40B4-BE49-F238E27FC236}">
              <a16:creationId xmlns:a16="http://schemas.microsoft.com/office/drawing/2014/main" id="{C72F6161-1CFC-4791-1C78-C7BDE42B5A77}"/>
            </a:ext>
          </a:extLst>
        </xdr:cNvPr>
        <xdr:cNvSpPr/>
      </xdr:nvSpPr>
      <xdr:spPr>
        <a:xfrm>
          <a:off x="1511300" y="39020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17</xdr:row>
      <xdr:rowOff>133350</xdr:rowOff>
    </xdr:from>
    <xdr:to>
      <xdr:col>1</xdr:col>
      <xdr:colOff>342900</xdr:colOff>
      <xdr:row>18</xdr:row>
      <xdr:rowOff>142875</xdr:rowOff>
    </xdr:to>
    <xdr:sp macro="" textlink="">
      <xdr:nvSpPr>
        <xdr:cNvPr id="8" name="Rectangle: Rounded Corners 7">
          <a:extLst>
            <a:ext uri="{FF2B5EF4-FFF2-40B4-BE49-F238E27FC236}">
              <a16:creationId xmlns:a16="http://schemas.microsoft.com/office/drawing/2014/main" id="{C0941D47-A5FF-2A4A-E364-1A321BCED3C3}"/>
            </a:ext>
          </a:extLst>
        </xdr:cNvPr>
        <xdr:cNvSpPr/>
      </xdr:nvSpPr>
      <xdr:spPr>
        <a:xfrm>
          <a:off x="304800" y="4505325"/>
          <a:ext cx="647700" cy="2667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520700</xdr:colOff>
      <xdr:row>32</xdr:row>
      <xdr:rowOff>101600</xdr:rowOff>
    </xdr:from>
    <xdr:to>
      <xdr:col>6</xdr:col>
      <xdr:colOff>571500</xdr:colOff>
      <xdr:row>34</xdr:row>
      <xdr:rowOff>0</xdr:rowOff>
    </xdr:to>
    <xdr:sp macro="" textlink="">
      <xdr:nvSpPr>
        <xdr:cNvPr id="9" name="Rectangle: Rounded Corners 8">
          <a:extLst>
            <a:ext uri="{FF2B5EF4-FFF2-40B4-BE49-F238E27FC236}">
              <a16:creationId xmlns:a16="http://schemas.microsoft.com/office/drawing/2014/main" id="{1A108B22-28C7-99D5-BCB1-F81F78F4EADC}"/>
            </a:ext>
          </a:extLst>
        </xdr:cNvPr>
        <xdr:cNvSpPr/>
      </xdr:nvSpPr>
      <xdr:spPr>
        <a:xfrm>
          <a:off x="2959100" y="8331200"/>
          <a:ext cx="1270000" cy="4127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133350</xdr:colOff>
      <xdr:row>12</xdr:row>
      <xdr:rowOff>38100</xdr:rowOff>
    </xdr:from>
    <xdr:to>
      <xdr:col>20</xdr:col>
      <xdr:colOff>69173</xdr:colOff>
      <xdr:row>34</xdr:row>
      <xdr:rowOff>75488</xdr:rowOff>
    </xdr:to>
    <xdr:pic>
      <xdr:nvPicPr>
        <xdr:cNvPr id="10" name="Picture 9">
          <a:extLst>
            <a:ext uri="{FF2B5EF4-FFF2-40B4-BE49-F238E27FC236}">
              <a16:creationId xmlns:a16="http://schemas.microsoft.com/office/drawing/2014/main" id="{EAD86C1C-0BA3-50CD-95E4-A1EF1777F4C1}"/>
            </a:ext>
          </a:extLst>
        </xdr:cNvPr>
        <xdr:cNvPicPr>
          <a:picLocks noChangeAspect="1"/>
        </xdr:cNvPicPr>
      </xdr:nvPicPr>
      <xdr:blipFill>
        <a:blip xmlns:r="http://schemas.openxmlformats.org/officeDocument/2006/relationships" r:embed="rId3"/>
        <a:stretch>
          <a:fillRect/>
        </a:stretch>
      </xdr:blipFill>
      <xdr:spPr>
        <a:xfrm>
          <a:off x="6838950" y="3124200"/>
          <a:ext cx="5422223" cy="5695238"/>
        </a:xfrm>
        <a:prstGeom prst="rect">
          <a:avLst/>
        </a:prstGeom>
      </xdr:spPr>
    </xdr:pic>
    <xdr:clientData/>
  </xdr:twoCellAnchor>
  <xdr:twoCellAnchor>
    <xdr:from>
      <xdr:col>14</xdr:col>
      <xdr:colOff>558800</xdr:colOff>
      <xdr:row>13</xdr:row>
      <xdr:rowOff>254000</xdr:rowOff>
    </xdr:from>
    <xdr:to>
      <xdr:col>15</xdr:col>
      <xdr:colOff>596900</xdr:colOff>
      <xdr:row>15</xdr:row>
      <xdr:rowOff>95250</xdr:rowOff>
    </xdr:to>
    <xdr:sp macro="" textlink="">
      <xdr:nvSpPr>
        <xdr:cNvPr id="11" name="Rectangle: Rounded Corners 10">
          <a:extLst>
            <a:ext uri="{FF2B5EF4-FFF2-40B4-BE49-F238E27FC236}">
              <a16:creationId xmlns:a16="http://schemas.microsoft.com/office/drawing/2014/main" id="{92D32D1D-90C0-E4E2-615C-8A273621F445}"/>
            </a:ext>
          </a:extLst>
        </xdr:cNvPr>
        <xdr:cNvSpPr/>
      </xdr:nvSpPr>
      <xdr:spPr>
        <a:xfrm>
          <a:off x="9093200" y="35972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15</xdr:row>
      <xdr:rowOff>76200</xdr:rowOff>
    </xdr:from>
    <xdr:to>
      <xdr:col>14</xdr:col>
      <xdr:colOff>381000</xdr:colOff>
      <xdr:row>16</xdr:row>
      <xdr:rowOff>171450</xdr:rowOff>
    </xdr:to>
    <xdr:sp macro="" textlink="">
      <xdr:nvSpPr>
        <xdr:cNvPr id="12" name="Rectangle: Rounded Corners 11">
          <a:extLst>
            <a:ext uri="{FF2B5EF4-FFF2-40B4-BE49-F238E27FC236}">
              <a16:creationId xmlns:a16="http://schemas.microsoft.com/office/drawing/2014/main" id="{23AAF32F-EB30-94AF-61F1-0549DD40EED5}"/>
            </a:ext>
          </a:extLst>
        </xdr:cNvPr>
        <xdr:cNvSpPr/>
      </xdr:nvSpPr>
      <xdr:spPr>
        <a:xfrm>
          <a:off x="8267700" y="3933825"/>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323850</xdr:colOff>
      <xdr:row>17</xdr:row>
      <xdr:rowOff>142875</xdr:rowOff>
    </xdr:from>
    <xdr:to>
      <xdr:col>12</xdr:col>
      <xdr:colOff>361950</xdr:colOff>
      <xdr:row>18</xdr:row>
      <xdr:rowOff>149225</xdr:rowOff>
    </xdr:to>
    <xdr:sp macro="" textlink="">
      <xdr:nvSpPr>
        <xdr:cNvPr id="14" name="Rectangle: Rounded Corners 13">
          <a:extLst>
            <a:ext uri="{FF2B5EF4-FFF2-40B4-BE49-F238E27FC236}">
              <a16:creationId xmlns:a16="http://schemas.microsoft.com/office/drawing/2014/main" id="{CAB1878B-728C-E7FE-7006-6B6C391BC59A}"/>
            </a:ext>
          </a:extLst>
        </xdr:cNvPr>
        <xdr:cNvSpPr/>
      </xdr:nvSpPr>
      <xdr:spPr>
        <a:xfrm>
          <a:off x="7029450" y="4514850"/>
          <a:ext cx="647700" cy="2635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xdr:colOff>
      <xdr:row>32</xdr:row>
      <xdr:rowOff>95250</xdr:rowOff>
    </xdr:from>
    <xdr:to>
      <xdr:col>18</xdr:col>
      <xdr:colOff>57150</xdr:colOff>
      <xdr:row>33</xdr:row>
      <xdr:rowOff>247650</xdr:rowOff>
    </xdr:to>
    <xdr:sp macro="" textlink="">
      <xdr:nvSpPr>
        <xdr:cNvPr id="15" name="Rectangle: Rounded Corners 14">
          <a:extLst>
            <a:ext uri="{FF2B5EF4-FFF2-40B4-BE49-F238E27FC236}">
              <a16:creationId xmlns:a16="http://schemas.microsoft.com/office/drawing/2014/main" id="{3BBDC975-0EA6-A76D-AFF4-69660DD92201}"/>
            </a:ext>
          </a:extLst>
        </xdr:cNvPr>
        <xdr:cNvSpPr/>
      </xdr:nvSpPr>
      <xdr:spPr>
        <a:xfrm>
          <a:off x="9763125" y="8324850"/>
          <a:ext cx="1266825" cy="4095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002E5D"/>
      </a:dk2>
      <a:lt2>
        <a:srgbClr val="E7E6E6"/>
      </a:lt2>
      <a:accent1>
        <a:srgbClr val="002E5D"/>
      </a:accent1>
      <a:accent2>
        <a:srgbClr val="439775"/>
      </a:accent2>
      <a:accent3>
        <a:srgbClr val="551512"/>
      </a:accent3>
      <a:accent4>
        <a:srgbClr val="63421D"/>
      </a:accent4>
      <a:accent5>
        <a:srgbClr val="83A0A0"/>
      </a:accent5>
      <a:accent6>
        <a:srgbClr val="DBCDC6"/>
      </a:accent6>
      <a:hlink>
        <a:srgbClr val="0057B8"/>
      </a:hlink>
      <a:folHlink>
        <a:srgbClr val="9D6381"/>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4928-D3F7-4445-BF86-F23301689133}">
  <sheetPr codeName="Sheet1"/>
  <dimension ref="B1:R53"/>
  <sheetViews>
    <sheetView tabSelected="1" zoomScaleNormal="100" workbookViewId="0">
      <selection activeCell="B47" sqref="B47:K52"/>
    </sheetView>
  </sheetViews>
  <sheetFormatPr defaultColWidth="9.140625" defaultRowHeight="15" x14ac:dyDescent="0.25"/>
  <cols>
    <col min="1" max="16384" width="9.140625" style="1"/>
  </cols>
  <sheetData>
    <row r="1" spans="2:18" ht="15.75" thickBot="1" x14ac:dyDescent="0.3"/>
    <row r="2" spans="2:18" x14ac:dyDescent="0.25">
      <c r="B2" s="79" t="s">
        <v>23</v>
      </c>
      <c r="C2" s="80"/>
      <c r="D2" s="80"/>
      <c r="E2" s="80"/>
      <c r="F2" s="80"/>
      <c r="G2" s="80"/>
      <c r="H2" s="80"/>
      <c r="I2" s="80"/>
      <c r="J2" s="80"/>
      <c r="K2" s="81"/>
    </row>
    <row r="3" spans="2:18" ht="15.75" thickBot="1" x14ac:dyDescent="0.3">
      <c r="B3" s="82"/>
      <c r="C3" s="83"/>
      <c r="D3" s="83"/>
      <c r="E3" s="83"/>
      <c r="F3" s="83"/>
      <c r="G3" s="83"/>
      <c r="H3" s="83"/>
      <c r="I3" s="83"/>
      <c r="J3" s="83"/>
      <c r="K3" s="84"/>
    </row>
    <row r="4" spans="2:18" ht="15.75" thickTop="1" x14ac:dyDescent="0.25">
      <c r="B4" s="9" t="s">
        <v>24</v>
      </c>
      <c r="K4" s="10"/>
    </row>
    <row r="5" spans="2:18" x14ac:dyDescent="0.25">
      <c r="B5" s="9"/>
      <c r="C5" s="88" t="s">
        <v>25</v>
      </c>
      <c r="D5" s="88"/>
      <c r="E5" s="88"/>
      <c r="F5" s="88"/>
      <c r="G5" s="88"/>
      <c r="H5" s="88"/>
      <c r="I5" s="88"/>
      <c r="J5" s="88"/>
      <c r="K5" s="89"/>
      <c r="O5" s="8" t="s">
        <v>21</v>
      </c>
      <c r="P5" s="8" t="s">
        <v>22</v>
      </c>
      <c r="Q5" s="8"/>
      <c r="R5" s="8"/>
    </row>
    <row r="6" spans="2:18" x14ac:dyDescent="0.25">
      <c r="B6" s="9"/>
      <c r="C6" s="88"/>
      <c r="D6" s="88"/>
      <c r="E6" s="88"/>
      <c r="F6" s="88"/>
      <c r="G6" s="88"/>
      <c r="H6" s="88"/>
      <c r="I6" s="88"/>
      <c r="J6" s="88"/>
      <c r="K6" s="89"/>
      <c r="O6" s="8">
        <v>0</v>
      </c>
      <c r="P6" s="8">
        <v>0</v>
      </c>
      <c r="Q6" s="8">
        <v>0</v>
      </c>
      <c r="R6" s="8">
        <v>0</v>
      </c>
    </row>
    <row r="7" spans="2:18" ht="15.75" x14ac:dyDescent="0.3">
      <c r="B7" s="9"/>
      <c r="C7" s="88" t="s">
        <v>26</v>
      </c>
      <c r="D7" s="88"/>
      <c r="E7" s="88"/>
      <c r="F7" s="88"/>
      <c r="G7" s="88"/>
      <c r="H7" s="88"/>
      <c r="I7" s="88"/>
      <c r="J7" s="88"/>
      <c r="K7" s="89"/>
      <c r="O7" s="8">
        <v>0</v>
      </c>
      <c r="P7" s="8">
        <v>0.02</v>
      </c>
      <c r="Q7" s="8">
        <v>-2E-3</v>
      </c>
      <c r="R7" s="8">
        <f>$P$14/$O$14*Q7</f>
        <v>0.02</v>
      </c>
    </row>
    <row r="8" spans="2:18" ht="15" customHeight="1" x14ac:dyDescent="0.25">
      <c r="B8" s="9"/>
      <c r="C8" s="88" t="s">
        <v>27</v>
      </c>
      <c r="D8" s="88"/>
      <c r="E8" s="88"/>
      <c r="F8" s="88"/>
      <c r="G8" s="88"/>
      <c r="H8" s="88"/>
      <c r="I8" s="88"/>
      <c r="J8" s="88"/>
      <c r="K8" s="89"/>
      <c r="O8" s="8">
        <v>-2E-3</v>
      </c>
      <c r="P8" s="8">
        <v>0.02</v>
      </c>
      <c r="Q8" s="8">
        <v>-4.0000000000000001E-3</v>
      </c>
      <c r="R8" s="8">
        <f t="shared" ref="R8:R10" si="0">$P$14/$O$14*Q8</f>
        <v>0.04</v>
      </c>
    </row>
    <row r="9" spans="2:18" x14ac:dyDescent="0.25">
      <c r="B9" s="12"/>
      <c r="C9" s="6" t="s">
        <v>90</v>
      </c>
      <c r="D9" s="19"/>
      <c r="E9" s="19"/>
      <c r="F9" s="19"/>
      <c r="G9" s="19"/>
      <c r="H9" s="19"/>
      <c r="I9" s="19"/>
      <c r="J9" s="19"/>
      <c r="K9" s="20"/>
      <c r="O9" s="8">
        <v>-2E-3</v>
      </c>
      <c r="P9" s="8">
        <v>0.04</v>
      </c>
      <c r="Q9" s="8">
        <v>-6.0000000000000001E-3</v>
      </c>
      <c r="R9" s="8">
        <f t="shared" si="0"/>
        <v>0.06</v>
      </c>
    </row>
    <row r="10" spans="2:18" x14ac:dyDescent="0.25">
      <c r="B10" s="90" t="s">
        <v>28</v>
      </c>
      <c r="C10" s="91"/>
      <c r="D10" s="91"/>
      <c r="E10" s="91"/>
      <c r="F10" s="91"/>
      <c r="G10" s="91"/>
      <c r="H10" s="91"/>
      <c r="I10" s="91"/>
      <c r="J10" s="91"/>
      <c r="K10" s="92"/>
      <c r="O10" s="8">
        <v>-4.0000000000000001E-3</v>
      </c>
      <c r="P10" s="8">
        <v>0.04</v>
      </c>
      <c r="Q10" s="8">
        <v>-8.0000000000000002E-3</v>
      </c>
      <c r="R10" s="8">
        <f t="shared" si="0"/>
        <v>0.08</v>
      </c>
    </row>
    <row r="11" spans="2:18" x14ac:dyDescent="0.25">
      <c r="B11" s="11" t="s">
        <v>6</v>
      </c>
      <c r="C11" s="1" t="s">
        <v>29</v>
      </c>
      <c r="G11" s="2" t="s">
        <v>3</v>
      </c>
      <c r="H11" s="1" t="s">
        <v>39</v>
      </c>
      <c r="K11" s="10"/>
      <c r="O11" s="8">
        <v>-4.0000000000000001E-3</v>
      </c>
      <c r="P11" s="8">
        <v>0.06</v>
      </c>
      <c r="Q11" s="8"/>
      <c r="R11" s="8"/>
    </row>
    <row r="12" spans="2:18" ht="16.5" x14ac:dyDescent="0.3">
      <c r="B12" s="11" t="s">
        <v>30</v>
      </c>
      <c r="C12" s="1" t="s">
        <v>31</v>
      </c>
      <c r="G12" s="2" t="s">
        <v>2</v>
      </c>
      <c r="H12" s="1" t="s">
        <v>38</v>
      </c>
      <c r="K12" s="10"/>
      <c r="O12" s="8">
        <v>-6.0000000000000001E-3</v>
      </c>
      <c r="P12" s="8">
        <v>0.06</v>
      </c>
      <c r="Q12" s="8"/>
      <c r="R12" s="8"/>
    </row>
    <row r="13" spans="2:18" ht="16.5" x14ac:dyDescent="0.3">
      <c r="B13" s="11" t="s">
        <v>32</v>
      </c>
      <c r="C13" s="1" t="s">
        <v>33</v>
      </c>
      <c r="G13" s="2" t="s">
        <v>47</v>
      </c>
      <c r="H13" s="1" t="s">
        <v>46</v>
      </c>
      <c r="K13" s="10"/>
      <c r="O13" s="8">
        <v>-6.0000000000000001E-3</v>
      </c>
      <c r="P13" s="8">
        <v>0.08</v>
      </c>
      <c r="Q13" s="8"/>
      <c r="R13" s="8"/>
    </row>
    <row r="14" spans="2:18" x14ac:dyDescent="0.25">
      <c r="B14" s="11" t="s">
        <v>49</v>
      </c>
      <c r="C14" s="1" t="s">
        <v>50</v>
      </c>
      <c r="G14" s="2" t="s">
        <v>0</v>
      </c>
      <c r="H14" s="1" t="s">
        <v>37</v>
      </c>
      <c r="K14" s="10"/>
      <c r="O14" s="8">
        <v>-8.0000000000000002E-3</v>
      </c>
      <c r="P14" s="8">
        <v>0.08</v>
      </c>
      <c r="Q14" s="8"/>
      <c r="R14" s="8"/>
    </row>
    <row r="15" spans="2:18" ht="16.5" customHeight="1" x14ac:dyDescent="0.25">
      <c r="B15" s="11" t="s">
        <v>4</v>
      </c>
      <c r="C15" s="1" t="s">
        <v>35</v>
      </c>
      <c r="G15" s="2" t="s">
        <v>41</v>
      </c>
      <c r="H15" s="1" t="s">
        <v>44</v>
      </c>
      <c r="K15" s="10"/>
      <c r="O15" s="8">
        <v>-8.0000000000000002E-3</v>
      </c>
      <c r="P15" s="8">
        <v>0.1</v>
      </c>
      <c r="Q15" s="8"/>
      <c r="R15" s="8"/>
    </row>
    <row r="16" spans="2:18" ht="15" customHeight="1" x14ac:dyDescent="0.3">
      <c r="B16" s="11" t="s">
        <v>34</v>
      </c>
      <c r="C16" s="1" t="s">
        <v>36</v>
      </c>
      <c r="G16" s="2" t="s">
        <v>7</v>
      </c>
      <c r="H16" s="1" t="s">
        <v>43</v>
      </c>
      <c r="K16" s="10"/>
    </row>
    <row r="17" spans="2:11" ht="16.5" x14ac:dyDescent="0.3">
      <c r="B17" s="11" t="s">
        <v>15</v>
      </c>
      <c r="C17" s="1" t="s">
        <v>40</v>
      </c>
      <c r="G17" s="2" t="s">
        <v>48</v>
      </c>
      <c r="H17" s="1" t="s">
        <v>45</v>
      </c>
      <c r="K17" s="10"/>
    </row>
    <row r="18" spans="2:11" x14ac:dyDescent="0.25">
      <c r="B18" s="90" t="s">
        <v>51</v>
      </c>
      <c r="C18" s="91"/>
      <c r="D18" s="91"/>
      <c r="E18" s="91"/>
      <c r="F18" s="91"/>
      <c r="G18" s="91"/>
      <c r="H18" s="91"/>
      <c r="I18" s="91"/>
      <c r="J18" s="91"/>
      <c r="K18" s="92"/>
    </row>
    <row r="19" spans="2:11" ht="15" customHeight="1" x14ac:dyDescent="0.25">
      <c r="B19" s="99" t="s">
        <v>52</v>
      </c>
      <c r="C19" s="100"/>
      <c r="D19" s="100"/>
      <c r="E19" s="100"/>
      <c r="F19" s="100"/>
      <c r="G19" s="100"/>
      <c r="H19" s="97" t="s">
        <v>54</v>
      </c>
      <c r="I19" s="95"/>
      <c r="J19" s="95"/>
      <c r="K19" s="98"/>
    </row>
    <row r="20" spans="2:11" ht="15" customHeight="1" x14ac:dyDescent="0.25">
      <c r="B20" s="9"/>
      <c r="H20" s="3"/>
      <c r="K20" s="10"/>
    </row>
    <row r="21" spans="2:11" x14ac:dyDescent="0.25">
      <c r="B21" s="12"/>
      <c r="C21" s="6"/>
      <c r="D21" s="6"/>
      <c r="E21" s="6"/>
      <c r="F21" s="6"/>
      <c r="G21" s="6"/>
      <c r="H21" s="3"/>
      <c r="K21" s="10"/>
    </row>
    <row r="22" spans="2:11" ht="16.5" customHeight="1" x14ac:dyDescent="0.25">
      <c r="B22" s="94" t="s">
        <v>53</v>
      </c>
      <c r="C22" s="95"/>
      <c r="D22" s="95"/>
      <c r="E22" s="95"/>
      <c r="F22" s="95"/>
      <c r="G22" s="96"/>
      <c r="H22" s="3"/>
      <c r="K22" s="10"/>
    </row>
    <row r="23" spans="2:11" ht="16.5" customHeight="1" x14ac:dyDescent="0.25">
      <c r="B23" s="9"/>
      <c r="G23" s="4"/>
      <c r="H23" s="3"/>
      <c r="K23" s="10"/>
    </row>
    <row r="24" spans="2:11" ht="15" customHeight="1" x14ac:dyDescent="0.25">
      <c r="B24" s="9"/>
      <c r="G24" s="4"/>
      <c r="H24" s="3"/>
      <c r="K24" s="10"/>
    </row>
    <row r="25" spans="2:11" x14ac:dyDescent="0.25">
      <c r="B25" s="13"/>
      <c r="G25" s="4"/>
      <c r="H25" s="3"/>
      <c r="K25" s="10"/>
    </row>
    <row r="26" spans="2:11" x14ac:dyDescent="0.25">
      <c r="B26" s="14"/>
      <c r="C26" s="6"/>
      <c r="D26" s="6"/>
      <c r="E26" s="6"/>
      <c r="F26" s="6"/>
      <c r="G26" s="7"/>
      <c r="H26" s="5"/>
      <c r="I26" s="6"/>
      <c r="J26" s="6"/>
      <c r="K26" s="15"/>
    </row>
    <row r="27" spans="2:11" x14ac:dyDescent="0.25">
      <c r="B27" s="9"/>
      <c r="K27" s="10"/>
    </row>
    <row r="28" spans="2:11" x14ac:dyDescent="0.25">
      <c r="B28" s="9"/>
      <c r="K28" s="10"/>
    </row>
    <row r="29" spans="2:11" x14ac:dyDescent="0.25">
      <c r="B29" s="9"/>
      <c r="K29" s="10"/>
    </row>
    <row r="30" spans="2:11" x14ac:dyDescent="0.25">
      <c r="B30" s="9"/>
      <c r="K30" s="10"/>
    </row>
    <row r="31" spans="2:11" x14ac:dyDescent="0.25">
      <c r="B31" s="9"/>
      <c r="K31" s="10"/>
    </row>
    <row r="32" spans="2:11" x14ac:dyDescent="0.25">
      <c r="B32" s="9"/>
      <c r="K32" s="10"/>
    </row>
    <row r="33" spans="2:11" x14ac:dyDescent="0.25">
      <c r="B33" s="9"/>
      <c r="K33" s="10"/>
    </row>
    <row r="34" spans="2:11" x14ac:dyDescent="0.25">
      <c r="B34" s="9"/>
      <c r="K34" s="10"/>
    </row>
    <row r="35" spans="2:11" x14ac:dyDescent="0.25">
      <c r="B35" s="9"/>
      <c r="K35" s="10"/>
    </row>
    <row r="36" spans="2:11" x14ac:dyDescent="0.25">
      <c r="B36" s="9"/>
      <c r="K36" s="10"/>
    </row>
    <row r="37" spans="2:11" x14ac:dyDescent="0.25">
      <c r="B37" s="9"/>
      <c r="K37" s="10"/>
    </row>
    <row r="38" spans="2:11" x14ac:dyDescent="0.25">
      <c r="B38" s="9"/>
      <c r="K38" s="10"/>
    </row>
    <row r="39" spans="2:11" x14ac:dyDescent="0.25">
      <c r="B39" s="9"/>
      <c r="K39" s="10"/>
    </row>
    <row r="40" spans="2:11" x14ac:dyDescent="0.25">
      <c r="B40" s="9"/>
      <c r="K40" s="10"/>
    </row>
    <row r="41" spans="2:11" x14ac:dyDescent="0.25">
      <c r="B41" s="9"/>
      <c r="K41" s="10"/>
    </row>
    <row r="42" spans="2:11" x14ac:dyDescent="0.25">
      <c r="B42" s="9"/>
      <c r="K42" s="10"/>
    </row>
    <row r="43" spans="2:11" x14ac:dyDescent="0.25">
      <c r="B43" s="93" t="s">
        <v>42</v>
      </c>
      <c r="C43" s="77"/>
      <c r="D43" s="77"/>
      <c r="E43" s="77"/>
      <c r="F43" s="77"/>
      <c r="G43" s="77"/>
      <c r="H43" s="77"/>
      <c r="I43" s="77"/>
      <c r="J43" s="77"/>
      <c r="K43" s="78"/>
    </row>
    <row r="44" spans="2:11" ht="15" customHeight="1" x14ac:dyDescent="0.25">
      <c r="B44" s="76"/>
      <c r="C44" s="77"/>
      <c r="D44" s="77"/>
      <c r="E44" s="77"/>
      <c r="F44" s="77"/>
      <c r="G44" s="77"/>
      <c r="H44" s="77"/>
      <c r="I44" s="77"/>
      <c r="J44" s="77"/>
      <c r="K44" s="78"/>
    </row>
    <row r="45" spans="2:11" x14ac:dyDescent="0.25">
      <c r="B45" s="76"/>
      <c r="C45" s="77"/>
      <c r="D45" s="77"/>
      <c r="E45" s="77"/>
      <c r="F45" s="77"/>
      <c r="G45" s="77"/>
      <c r="H45" s="77"/>
      <c r="I45" s="77"/>
      <c r="J45" s="77"/>
      <c r="K45" s="78"/>
    </row>
    <row r="46" spans="2:11" x14ac:dyDescent="0.25">
      <c r="B46" s="85" t="s">
        <v>55</v>
      </c>
      <c r="C46" s="86"/>
      <c r="D46" s="86"/>
      <c r="E46" s="86"/>
      <c r="F46" s="86"/>
      <c r="G46" s="86"/>
      <c r="H46" s="86"/>
      <c r="I46" s="86"/>
      <c r="J46" s="86"/>
      <c r="K46" s="87"/>
    </row>
    <row r="47" spans="2:11" ht="15" customHeight="1" x14ac:dyDescent="0.25">
      <c r="B47" s="76" t="s">
        <v>91</v>
      </c>
      <c r="C47" s="77"/>
      <c r="D47" s="77"/>
      <c r="E47" s="77"/>
      <c r="F47" s="77"/>
      <c r="G47" s="77"/>
      <c r="H47" s="77"/>
      <c r="I47" s="77"/>
      <c r="J47" s="77"/>
      <c r="K47" s="78"/>
    </row>
    <row r="48" spans="2:11" x14ac:dyDescent="0.25">
      <c r="B48" s="76"/>
      <c r="C48" s="77"/>
      <c r="D48" s="77"/>
      <c r="E48" s="77"/>
      <c r="F48" s="77"/>
      <c r="G48" s="77"/>
      <c r="H48" s="77"/>
      <c r="I48" s="77"/>
      <c r="J48" s="77"/>
      <c r="K48" s="78"/>
    </row>
    <row r="49" spans="2:11" x14ac:dyDescent="0.25">
      <c r="B49" s="76"/>
      <c r="C49" s="77"/>
      <c r="D49" s="77"/>
      <c r="E49" s="77"/>
      <c r="F49" s="77"/>
      <c r="G49" s="77"/>
      <c r="H49" s="77"/>
      <c r="I49" s="77"/>
      <c r="J49" s="77"/>
      <c r="K49" s="78"/>
    </row>
    <row r="50" spans="2:11" x14ac:dyDescent="0.25">
      <c r="B50" s="76"/>
      <c r="C50" s="77"/>
      <c r="D50" s="77"/>
      <c r="E50" s="77"/>
      <c r="F50" s="77"/>
      <c r="G50" s="77"/>
      <c r="H50" s="77"/>
      <c r="I50" s="77"/>
      <c r="J50" s="77"/>
      <c r="K50" s="78"/>
    </row>
    <row r="51" spans="2:11" x14ac:dyDescent="0.25">
      <c r="B51" s="76"/>
      <c r="C51" s="77"/>
      <c r="D51" s="77"/>
      <c r="E51" s="77"/>
      <c r="F51" s="77"/>
      <c r="G51" s="77"/>
      <c r="H51" s="77"/>
      <c r="I51" s="77"/>
      <c r="J51" s="77"/>
      <c r="K51" s="78"/>
    </row>
    <row r="52" spans="2:11" x14ac:dyDescent="0.25">
      <c r="B52" s="76"/>
      <c r="C52" s="77"/>
      <c r="D52" s="77"/>
      <c r="E52" s="77"/>
      <c r="F52" s="77"/>
      <c r="G52" s="77"/>
      <c r="H52" s="77"/>
      <c r="I52" s="77"/>
      <c r="J52" s="77"/>
      <c r="K52" s="78"/>
    </row>
    <row r="53" spans="2:11" ht="15.75" thickBot="1" x14ac:dyDescent="0.3">
      <c r="B53" s="16"/>
      <c r="C53" s="17"/>
      <c r="D53" s="17"/>
      <c r="E53" s="17"/>
      <c r="F53" s="17"/>
      <c r="G53" s="17"/>
      <c r="H53" s="17"/>
      <c r="I53" s="17"/>
      <c r="J53" s="17"/>
      <c r="K53" s="18"/>
    </row>
  </sheetData>
  <sortState xmlns:xlrd2="http://schemas.microsoft.com/office/spreadsheetml/2017/richdata2" ref="B12:C24">
    <sortCondition ref="B12:B24"/>
  </sortState>
  <mergeCells count="12">
    <mergeCell ref="B47:K52"/>
    <mergeCell ref="B2:K3"/>
    <mergeCell ref="B46:K46"/>
    <mergeCell ref="C5:K6"/>
    <mergeCell ref="C7:K7"/>
    <mergeCell ref="C8:K8"/>
    <mergeCell ref="B10:K10"/>
    <mergeCell ref="B43:K45"/>
    <mergeCell ref="B18:K18"/>
    <mergeCell ref="B22:G22"/>
    <mergeCell ref="H19:K19"/>
    <mergeCell ref="B19:G19"/>
  </mergeCells>
  <pageMargins left="0.7" right="0.7" top="0.75" bottom="0.75" header="0.3" footer="0.3"/>
  <pageSetup scale="84" orientation="portrait" verticalDpi="0" r:id="rId1"/>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0323-AD3E-4445-A7D5-53D1A4FFF8E2}">
  <sheetPr codeName="Sheet2"/>
  <dimension ref="B1:AE47"/>
  <sheetViews>
    <sheetView workbookViewId="0">
      <selection activeCell="D44" sqref="D44"/>
    </sheetView>
  </sheetViews>
  <sheetFormatPr defaultColWidth="8.7109375" defaultRowHeight="15" x14ac:dyDescent="0.25"/>
  <cols>
    <col min="1" max="1" width="3.28515625" style="1" customWidth="1"/>
    <col min="2" max="2" width="13.42578125" style="1" bestFit="1" customWidth="1"/>
    <col min="3" max="3" width="8" style="1" bestFit="1" customWidth="1"/>
    <col min="4" max="4" width="8.7109375" style="1"/>
    <col min="5" max="5" width="9.5703125" style="1" bestFit="1" customWidth="1"/>
    <col min="6" max="6" width="13.42578125" style="1" bestFit="1" customWidth="1"/>
    <col min="7" max="7" width="17" style="1" bestFit="1" customWidth="1"/>
    <col min="8" max="8" width="8.28515625" style="1" bestFit="1" customWidth="1"/>
    <col min="9" max="9" width="13.42578125" style="1" bestFit="1" customWidth="1"/>
    <col min="10" max="10" width="10.140625" style="1" bestFit="1" customWidth="1"/>
    <col min="11" max="11" width="10.7109375" style="1" customWidth="1"/>
    <col min="12" max="12" width="12.42578125" style="1" customWidth="1"/>
    <col min="13" max="13" width="10.5703125" style="1" customWidth="1"/>
    <col min="14" max="15" width="12" style="1" customWidth="1"/>
    <col min="16" max="16" width="8.7109375" style="1"/>
    <col min="17" max="17" width="12.7109375" style="1" bestFit="1" customWidth="1"/>
    <col min="18" max="18" width="12" style="1" customWidth="1"/>
    <col min="19" max="16384" width="8.7109375" style="1"/>
  </cols>
  <sheetData>
    <row r="1" spans="2:19" ht="15.75" thickBot="1" x14ac:dyDescent="0.3"/>
    <row r="2" spans="2:19" ht="19.5" customHeight="1" thickBot="1" x14ac:dyDescent="0.35">
      <c r="B2" s="107" t="s">
        <v>58</v>
      </c>
      <c r="C2" s="108"/>
      <c r="D2" s="108"/>
      <c r="E2" s="108"/>
      <c r="F2" s="108"/>
      <c r="G2" s="108"/>
      <c r="H2" s="108"/>
      <c r="I2" s="108"/>
      <c r="J2" s="108"/>
      <c r="K2" s="108"/>
      <c r="L2" s="108"/>
      <c r="M2" s="109"/>
      <c r="N2" s="21"/>
      <c r="O2" s="21"/>
      <c r="P2" s="21"/>
      <c r="Q2" s="21"/>
      <c r="R2" s="21"/>
      <c r="S2" s="21"/>
    </row>
    <row r="3" spans="2:19" ht="22.5" customHeight="1" thickTop="1" x14ac:dyDescent="0.25">
      <c r="B3" s="110" t="s">
        <v>79</v>
      </c>
      <c r="C3" s="111"/>
      <c r="D3" s="111"/>
      <c r="E3" s="111"/>
      <c r="F3" s="111"/>
      <c r="G3" s="111"/>
      <c r="H3" s="111"/>
      <c r="I3" s="111"/>
      <c r="J3" s="111"/>
      <c r="K3" s="111"/>
      <c r="L3" s="111"/>
      <c r="M3" s="112"/>
      <c r="N3" s="21"/>
      <c r="O3" s="21"/>
      <c r="P3" s="21"/>
      <c r="Q3" s="21"/>
      <c r="R3" s="21"/>
      <c r="S3" s="21"/>
    </row>
    <row r="4" spans="2:19" ht="15" customHeight="1" x14ac:dyDescent="0.25">
      <c r="B4" s="113" t="s">
        <v>86</v>
      </c>
      <c r="C4" s="114"/>
      <c r="D4" s="114"/>
      <c r="E4" s="114"/>
      <c r="F4" s="114"/>
      <c r="G4" s="114"/>
      <c r="H4" s="114"/>
      <c r="I4" s="114"/>
      <c r="J4" s="114"/>
      <c r="K4" s="114"/>
      <c r="L4" s="114"/>
      <c r="M4" s="115"/>
      <c r="N4" s="22"/>
      <c r="O4" s="22"/>
      <c r="P4" s="22"/>
      <c r="Q4" s="22"/>
      <c r="R4" s="22"/>
      <c r="S4" s="22"/>
    </row>
    <row r="5" spans="2:19" ht="15" customHeight="1" x14ac:dyDescent="0.3">
      <c r="B5" s="9" t="s">
        <v>84</v>
      </c>
      <c r="M5" s="10"/>
      <c r="N5" s="22"/>
      <c r="O5" s="22"/>
      <c r="P5" s="22"/>
      <c r="Q5" s="22"/>
      <c r="R5" s="22"/>
      <c r="S5" s="22"/>
    </row>
    <row r="6" spans="2:19" ht="22.5" customHeight="1" x14ac:dyDescent="0.25">
      <c r="B6" s="116" t="s">
        <v>85</v>
      </c>
      <c r="C6" s="117"/>
      <c r="D6" s="117"/>
      <c r="E6" s="117"/>
      <c r="F6" s="117"/>
      <c r="G6" s="117"/>
      <c r="H6" s="117"/>
      <c r="I6" s="117"/>
      <c r="J6" s="117"/>
      <c r="K6" s="117"/>
      <c r="L6" s="117"/>
      <c r="M6" s="118"/>
      <c r="N6" s="22"/>
      <c r="O6" s="22"/>
      <c r="P6" s="22"/>
      <c r="Q6" s="22"/>
      <c r="R6" s="22"/>
      <c r="S6" s="22"/>
    </row>
    <row r="7" spans="2:19" ht="19.5" thickBot="1" x14ac:dyDescent="0.35">
      <c r="B7" s="119" t="s">
        <v>8</v>
      </c>
      <c r="C7" s="120"/>
      <c r="D7" s="120"/>
      <c r="E7" s="120"/>
      <c r="F7" s="120"/>
      <c r="G7" s="120"/>
      <c r="H7" s="120"/>
      <c r="I7" s="120"/>
      <c r="J7" s="120"/>
      <c r="K7" s="120"/>
      <c r="L7" s="120"/>
      <c r="M7" s="121"/>
    </row>
    <row r="8" spans="2:19" ht="19.5" thickTop="1" x14ac:dyDescent="0.3">
      <c r="B8" s="23"/>
      <c r="C8" s="47"/>
      <c r="D8" s="47"/>
      <c r="E8" s="47"/>
      <c r="F8" s="47"/>
      <c r="G8" s="47"/>
      <c r="H8" s="47"/>
      <c r="I8" s="47"/>
      <c r="J8" s="47"/>
      <c r="K8" s="47"/>
      <c r="L8" s="47"/>
      <c r="M8" s="24"/>
    </row>
    <row r="9" spans="2:19" ht="18" x14ac:dyDescent="0.25">
      <c r="B9" s="40" t="s">
        <v>6</v>
      </c>
      <c r="C9" s="48">
        <v>0.59299999999999997</v>
      </c>
      <c r="D9" s="25" t="s">
        <v>12</v>
      </c>
      <c r="E9" s="49" t="s">
        <v>63</v>
      </c>
      <c r="F9" s="50">
        <v>2.3600000000000001E-5</v>
      </c>
      <c r="G9" s="26" t="s">
        <v>10</v>
      </c>
      <c r="H9" s="51" t="s">
        <v>49</v>
      </c>
      <c r="I9" s="52">
        <v>1.5</v>
      </c>
      <c r="K9" s="53" t="s">
        <v>4</v>
      </c>
      <c r="L9" s="48">
        <v>96485</v>
      </c>
      <c r="M9" s="27" t="s">
        <v>5</v>
      </c>
    </row>
    <row r="10" spans="2:19" ht="18.75" x14ac:dyDescent="0.3">
      <c r="B10" s="40" t="s">
        <v>15</v>
      </c>
      <c r="C10" s="48">
        <v>238.02889999999999</v>
      </c>
      <c r="D10" s="25" t="s">
        <v>17</v>
      </c>
      <c r="E10" s="53" t="s">
        <v>3</v>
      </c>
      <c r="F10" s="48">
        <v>3</v>
      </c>
      <c r="G10" s="25"/>
      <c r="H10" s="49" t="s">
        <v>2</v>
      </c>
      <c r="I10" s="54">
        <v>8.3140000000000001</v>
      </c>
      <c r="J10" s="26" t="s">
        <v>11</v>
      </c>
      <c r="K10" s="53" t="s">
        <v>62</v>
      </c>
      <c r="L10" s="48">
        <v>175</v>
      </c>
      <c r="M10" s="27" t="s">
        <v>18</v>
      </c>
    </row>
    <row r="11" spans="2:19" ht="19.5" x14ac:dyDescent="0.35">
      <c r="B11" s="43" t="s">
        <v>0</v>
      </c>
      <c r="C11" s="54">
        <v>773</v>
      </c>
      <c r="D11" s="26" t="s">
        <v>1</v>
      </c>
      <c r="E11" s="55" t="s">
        <v>64</v>
      </c>
      <c r="F11" s="48">
        <v>2.2399999999999998E-3</v>
      </c>
      <c r="G11" s="25" t="s">
        <v>9</v>
      </c>
      <c r="H11" s="56" t="s">
        <v>65</v>
      </c>
      <c r="I11" s="48">
        <v>18.899999999999999</v>
      </c>
      <c r="J11" s="25" t="s">
        <v>16</v>
      </c>
      <c r="M11" s="10"/>
    </row>
    <row r="12" spans="2:19" x14ac:dyDescent="0.25">
      <c r="B12" s="9"/>
      <c r="M12" s="10"/>
    </row>
    <row r="13" spans="2:19" ht="19.5" thickBot="1" x14ac:dyDescent="0.35">
      <c r="B13" s="119" t="s">
        <v>57</v>
      </c>
      <c r="C13" s="120"/>
      <c r="D13" s="120"/>
      <c r="E13" s="120"/>
      <c r="F13" s="120"/>
      <c r="G13" s="120"/>
      <c r="H13" s="120"/>
      <c r="I13" s="120"/>
      <c r="J13" s="120"/>
      <c r="K13" s="120"/>
      <c r="L13" s="120"/>
      <c r="M13" s="121"/>
      <c r="N13" s="28"/>
      <c r="O13" s="28"/>
      <c r="P13" s="28"/>
      <c r="Q13" s="28"/>
    </row>
    <row r="14" spans="2:19" ht="19.5" thickTop="1" x14ac:dyDescent="0.3">
      <c r="B14" s="9"/>
      <c r="D14" s="57" t="s">
        <v>66</v>
      </c>
      <c r="E14" s="58">
        <f>e_*ρD/MW*2*rA*10^-10</f>
        <v>4.1686114585245745E-9</v>
      </c>
      <c r="F14" s="25" t="s">
        <v>19</v>
      </c>
      <c r="G14" s="59" t="s">
        <v>67</v>
      </c>
      <c r="H14" s="60">
        <f>n*F*ABS(ΔE)/R_/T</f>
        <v>0.10088801102646107</v>
      </c>
      <c r="I14" s="61" t="s">
        <v>14</v>
      </c>
      <c r="J14" s="62">
        <f>COx/Γ*SQRT(DOx*R_*T/n/F/ν)</f>
        <v>9.7526857260327215</v>
      </c>
      <c r="K14" s="47"/>
      <c r="L14" s="47"/>
      <c r="M14" s="24"/>
      <c r="N14" s="28"/>
      <c r="O14" s="28"/>
      <c r="P14" s="28"/>
      <c r="Q14" s="28"/>
    </row>
    <row r="15" spans="2:19" ht="18.75" x14ac:dyDescent="0.3">
      <c r="B15" s="23"/>
      <c r="C15" s="47"/>
      <c r="D15" s="47"/>
      <c r="E15" s="47"/>
      <c r="F15" s="47"/>
      <c r="G15" s="47"/>
      <c r="H15" s="47"/>
      <c r="I15" s="47"/>
      <c r="J15" s="47"/>
      <c r="K15" s="47"/>
      <c r="L15" s="47"/>
      <c r="M15" s="24"/>
      <c r="N15" s="28"/>
      <c r="O15" s="28"/>
      <c r="P15" s="28"/>
      <c r="Q15" s="28"/>
    </row>
    <row r="16" spans="2:19" x14ac:dyDescent="0.25">
      <c r="B16" s="127" t="s">
        <v>56</v>
      </c>
      <c r="C16" s="128"/>
      <c r="D16" s="128"/>
      <c r="E16" s="128"/>
      <c r="F16" s="128"/>
      <c r="G16" s="128"/>
      <c r="H16" s="128"/>
      <c r="I16" s="128"/>
      <c r="J16" s="128"/>
      <c r="K16" s="128"/>
      <c r="L16" s="128"/>
      <c r="M16" s="129"/>
      <c r="N16" s="29"/>
      <c r="O16" s="29"/>
      <c r="P16" s="29"/>
      <c r="Q16" s="29"/>
    </row>
    <row r="17" spans="2:19" x14ac:dyDescent="0.25">
      <c r="B17" s="30"/>
      <c r="C17" s="63"/>
      <c r="D17" s="63"/>
      <c r="E17" s="63"/>
      <c r="F17" s="63"/>
      <c r="G17" s="63"/>
      <c r="H17" s="63"/>
      <c r="I17" s="63"/>
      <c r="J17" s="63"/>
      <c r="K17" s="63"/>
      <c r="L17" s="63"/>
      <c r="M17" s="31"/>
      <c r="N17" s="29"/>
      <c r="O17" s="29"/>
      <c r="P17" s="29"/>
      <c r="Q17" s="29"/>
    </row>
    <row r="18" spans="2:19" ht="18.75" x14ac:dyDescent="0.3">
      <c r="B18" s="40" t="s">
        <v>7</v>
      </c>
      <c r="C18" s="48">
        <v>0.1</v>
      </c>
      <c r="D18" s="25" t="s">
        <v>13</v>
      </c>
      <c r="E18" s="130" t="s">
        <v>61</v>
      </c>
      <c r="F18" s="130"/>
      <c r="G18" s="64">
        <v>-5.6416666999999997E-2</v>
      </c>
      <c r="H18" s="25" t="s">
        <v>6</v>
      </c>
      <c r="I18" s="53" t="s">
        <v>68</v>
      </c>
      <c r="J18" s="25">
        <f>-0.611/((1+0.588*SQRT(Δεs))*(1+0.16/χ))*(n*F*A*COx)/SQRT(R_*T/(n*F*ν*DOx))</f>
        <v>-1.5920329697143184E-2</v>
      </c>
      <c r="K18" s="25" t="s">
        <v>6</v>
      </c>
      <c r="M18" s="10"/>
    </row>
    <row r="19" spans="2:19" ht="18" x14ac:dyDescent="0.3">
      <c r="B19" s="13"/>
      <c r="C19" s="25"/>
      <c r="D19" s="65"/>
      <c r="E19" s="25"/>
      <c r="F19" s="25"/>
      <c r="G19" s="131" t="s">
        <v>69</v>
      </c>
      <c r="H19" s="131"/>
      <c r="I19" s="131"/>
      <c r="J19" s="67">
        <f>(Ip-Ip_calc)^2</f>
        <v>1.6399533349467524E-3</v>
      </c>
      <c r="K19" s="1" t="s">
        <v>6</v>
      </c>
      <c r="M19" s="10"/>
    </row>
    <row r="20" spans="2:19" x14ac:dyDescent="0.25">
      <c r="B20" s="13"/>
      <c r="C20" s="25"/>
      <c r="D20" s="65"/>
      <c r="E20" s="25"/>
      <c r="F20" s="25"/>
      <c r="G20" s="25"/>
      <c r="H20" s="25"/>
      <c r="I20" s="66"/>
      <c r="J20" s="66"/>
      <c r="K20" s="66"/>
      <c r="L20" s="67"/>
      <c r="M20" s="10"/>
    </row>
    <row r="21" spans="2:19" ht="19.5" x14ac:dyDescent="0.35">
      <c r="B21" s="123" t="s">
        <v>20</v>
      </c>
      <c r="C21" s="124"/>
      <c r="D21" s="124"/>
      <c r="E21" s="124"/>
      <c r="F21" s="124"/>
      <c r="G21" s="124"/>
      <c r="H21" s="124"/>
      <c r="I21" s="124"/>
      <c r="J21" s="124"/>
      <c r="K21" s="124"/>
      <c r="L21" s="124"/>
      <c r="M21" s="125"/>
      <c r="N21" s="33"/>
      <c r="O21" s="33"/>
      <c r="P21" s="33"/>
      <c r="Q21" s="33"/>
      <c r="R21" s="33"/>
      <c r="S21" s="33"/>
    </row>
    <row r="22" spans="2:19" ht="19.5" x14ac:dyDescent="0.35">
      <c r="B22" s="30"/>
      <c r="C22" s="63"/>
      <c r="D22" s="63"/>
      <c r="E22" s="63"/>
      <c r="F22" s="63"/>
      <c r="G22" s="63"/>
      <c r="H22" s="63"/>
      <c r="I22" s="63"/>
      <c r="J22" s="63"/>
      <c r="K22" s="63"/>
      <c r="L22" s="63"/>
      <c r="M22" s="31"/>
      <c r="N22" s="33"/>
      <c r="O22" s="33"/>
      <c r="P22" s="33"/>
      <c r="Q22" s="33"/>
      <c r="R22" s="33"/>
      <c r="S22" s="33"/>
    </row>
    <row r="23" spans="2:19" ht="18" x14ac:dyDescent="0.3">
      <c r="B23" s="9"/>
      <c r="C23" s="57" t="s">
        <v>70</v>
      </c>
      <c r="D23" s="126" t="s">
        <v>71</v>
      </c>
      <c r="E23" s="126"/>
      <c r="F23" s="68" t="s">
        <v>14</v>
      </c>
      <c r="G23" s="57" t="s">
        <v>72</v>
      </c>
      <c r="H23" s="126" t="s">
        <v>73</v>
      </c>
      <c r="I23" s="126"/>
      <c r="J23" s="126"/>
      <c r="K23" s="32"/>
      <c r="L23" s="25"/>
      <c r="M23" s="35"/>
      <c r="N23" s="25"/>
      <c r="O23" s="32"/>
      <c r="P23" s="32"/>
      <c r="Q23" s="34"/>
      <c r="R23" s="34"/>
    </row>
    <row r="24" spans="2:19" x14ac:dyDescent="0.25">
      <c r="B24" s="9"/>
      <c r="C24" s="69">
        <v>0.05</v>
      </c>
      <c r="D24" s="52">
        <v>-1.1532000000000001E-2</v>
      </c>
      <c r="E24" s="70"/>
      <c r="F24" s="71">
        <f t="shared" ref="F24:F33" si="0">COx/Γ*SQRT(DOx*R_*T/n/F/C24)</f>
        <v>13.792380423317971</v>
      </c>
      <c r="G24" s="72">
        <f>-0.611/((1+0.588*SQRT(Δεs))*(1+0.16/F24))*(n*F*A*COx)/SQRT(R_*T/(n*F*C24*DOx))</f>
        <v>-1.1310845902600257E-2</v>
      </c>
      <c r="I24" s="58">
        <f>((D24-G24)/(n*F*A*COx)*SQRT(R_*T/(n*F*C24*DOx)))^2</f>
        <v>9.9022548325205893E-5</v>
      </c>
      <c r="J24" s="58"/>
      <c r="L24" s="60"/>
      <c r="M24" s="36"/>
      <c r="N24" s="25"/>
      <c r="Q24" s="25"/>
      <c r="R24" s="25"/>
    </row>
    <row r="25" spans="2:19" x14ac:dyDescent="0.25">
      <c r="B25" s="9"/>
      <c r="C25" s="69">
        <v>0.1</v>
      </c>
      <c r="D25" s="52">
        <v>-1.5852999999999999E-2</v>
      </c>
      <c r="E25" s="70"/>
      <c r="F25" s="71">
        <f t="shared" si="0"/>
        <v>9.7526857260327215</v>
      </c>
      <c r="G25" s="72">
        <f>-0.611/((1+0.588*SQRT(Δεs))*(1+0.16/χ))*(n*F*A*COx)/SQRT(R_*T/(n*F*C25*DOx))</f>
        <v>-1.5920329697143184E-2</v>
      </c>
      <c r="I25" s="58">
        <f>((D25-G25)/(n*F*A*COx)*SQRT(R_*T/(n*F*C25*DOx)))^2</f>
        <v>4.5890991891657755E-6</v>
      </c>
      <c r="J25" s="58"/>
      <c r="L25" s="60"/>
      <c r="M25" s="36"/>
      <c r="N25" s="25"/>
      <c r="Q25" s="26"/>
      <c r="R25" s="37"/>
    </row>
    <row r="26" spans="2:19" x14ac:dyDescent="0.25">
      <c r="B26" s="9"/>
      <c r="C26" s="69">
        <v>0.15</v>
      </c>
      <c r="D26" s="52">
        <v>-1.9185000000000001E-2</v>
      </c>
      <c r="E26" s="70"/>
      <c r="F26" s="71">
        <f t="shared" si="0"/>
        <v>7.9630345501683557</v>
      </c>
      <c r="G26" s="72">
        <f>-0.611/((1+0.588*SQRT(Δεs))*(1+0.16/χ))*(n*F*A*COx)/SQRT(R_*T/(n*F*C26*DOx))</f>
        <v>-1.9498342147439323E-2</v>
      </c>
      <c r="I26" s="58">
        <f>((D26-G26)/(n*F*A*COx)*SQRT(R_*T/(n*F*C26*DOx)))^2</f>
        <v>6.6261382761109532E-5</v>
      </c>
      <c r="J26" s="58"/>
      <c r="L26" s="60"/>
      <c r="M26" s="36"/>
      <c r="N26" s="25"/>
      <c r="Q26" s="34"/>
      <c r="R26" s="101"/>
      <c r="S26" s="101"/>
    </row>
    <row r="27" spans="2:19" x14ac:dyDescent="0.25">
      <c r="B27" s="9"/>
      <c r="C27" s="69">
        <v>0.2</v>
      </c>
      <c r="D27" s="52">
        <v>-2.1604000000000002E-2</v>
      </c>
      <c r="E27" s="70"/>
      <c r="F27" s="71">
        <f t="shared" si="0"/>
        <v>6.8961902116589853</v>
      </c>
      <c r="G27" s="72">
        <f>-0.611/((1+0.588*SQRT(Δεs))*(1+0.16/χ))*(n*F*A*COx)/SQRT(R_*T/(n*F*C27*DOx))</f>
        <v>-2.2514746175151038E-2</v>
      </c>
      <c r="I27" s="58">
        <f>((D27-G27)/(n*F*A*COx)*SQRT(R_*T/(n*F*C27*DOx)))^2</f>
        <v>4.198351913361736E-4</v>
      </c>
      <c r="J27" s="58"/>
      <c r="L27" s="60"/>
      <c r="M27" s="36"/>
      <c r="N27" s="25"/>
      <c r="Q27" s="38"/>
      <c r="R27" s="101"/>
      <c r="S27" s="101"/>
    </row>
    <row r="28" spans="2:19" x14ac:dyDescent="0.25">
      <c r="B28" s="9"/>
      <c r="C28" s="73">
        <v>0.25</v>
      </c>
      <c r="D28" s="73">
        <v>-2.3293999999999999E-2</v>
      </c>
      <c r="E28" s="34"/>
      <c r="F28" s="71">
        <f t="shared" si="0"/>
        <v>6.1681400396152615</v>
      </c>
      <c r="G28" s="72">
        <f>-0.611/((1+0.588*SQRT(Δεs))*(1+0.16/χ))*(n*F*A*COx)/SQRT(R_*T/(n*F*C28*DOx))</f>
        <v>-2.5172251471895557E-2</v>
      </c>
      <c r="I28" s="58">
        <f>((D28-G28)/(n*F*A*COx)*SQRT(R_*T/(n*F*C28*DOx)))^2</f>
        <v>1.4285044241922017E-3</v>
      </c>
      <c r="J28" s="58"/>
      <c r="L28" s="60"/>
      <c r="M28" s="36"/>
      <c r="N28" s="25"/>
      <c r="Q28" s="39"/>
      <c r="R28" s="101"/>
      <c r="S28" s="101"/>
    </row>
    <row r="29" spans="2:19" x14ac:dyDescent="0.25">
      <c r="B29" s="9"/>
      <c r="C29" s="74"/>
      <c r="D29" s="74"/>
      <c r="E29" s="75"/>
      <c r="F29" s="71" t="e">
        <f t="shared" si="0"/>
        <v>#DIV/0!</v>
      </c>
      <c r="G29" s="72" t="e">
        <f>-0.611/((1+0.588*SQRT(Δεs))*(1+0.16/F29))*(n*F*A*COx)/SQRT(R_*T/(n*F*C29*DOx))</f>
        <v>#DIV/0!</v>
      </c>
      <c r="H29" s="103" t="e">
        <f t="shared" ref="H29:H33" si="1">(D29-G29)^2</f>
        <v>#DIV/0!</v>
      </c>
      <c r="I29" s="103"/>
      <c r="J29" s="103"/>
      <c r="K29" s="25"/>
      <c r="L29" s="25"/>
      <c r="M29" s="27"/>
    </row>
    <row r="30" spans="2:19" x14ac:dyDescent="0.25">
      <c r="B30" s="9"/>
      <c r="C30" s="73"/>
      <c r="D30" s="73"/>
      <c r="E30" s="34"/>
      <c r="F30" s="71" t="e">
        <f t="shared" si="0"/>
        <v>#DIV/0!</v>
      </c>
      <c r="G30" s="72" t="e">
        <f>-0.611/((1+0.588*SQRT(Δεs))*(1+0.16/F30))*(n*F*A*COx)/SQRT(R_*T/(n*F*C30*DOx))</f>
        <v>#DIV/0!</v>
      </c>
      <c r="H30" s="103" t="e">
        <f t="shared" si="1"/>
        <v>#DIV/0!</v>
      </c>
      <c r="I30" s="103"/>
      <c r="J30" s="103"/>
      <c r="M30" s="10"/>
    </row>
    <row r="31" spans="2:19" x14ac:dyDescent="0.25">
      <c r="B31" s="9"/>
      <c r="C31" s="73"/>
      <c r="D31" s="73"/>
      <c r="E31" s="34"/>
      <c r="F31" s="71" t="e">
        <f t="shared" si="0"/>
        <v>#DIV/0!</v>
      </c>
      <c r="G31" s="72" t="e">
        <f>-0.611/((1+0.588*SQRT(Δεs))*(1+0.16/F31))*(n*F*A*COx)/SQRT(R_*T/(n*F*C31*DOx))</f>
        <v>#DIV/0!</v>
      </c>
      <c r="H31" s="103" t="e">
        <f t="shared" si="1"/>
        <v>#DIV/0!</v>
      </c>
      <c r="I31" s="103"/>
      <c r="J31" s="103"/>
      <c r="M31" s="10"/>
    </row>
    <row r="32" spans="2:19" x14ac:dyDescent="0.25">
      <c r="B32" s="9"/>
      <c r="C32" s="73"/>
      <c r="D32" s="73"/>
      <c r="E32" s="34"/>
      <c r="F32" s="71" t="e">
        <f t="shared" si="0"/>
        <v>#DIV/0!</v>
      </c>
      <c r="G32" s="72" t="e">
        <f>-0.611/((1+0.588*SQRT(Δεs))*(1+0.16/F32))*(n*F*A*COx)/SQRT(R_*T/(n*F*C32*DOx))</f>
        <v>#DIV/0!</v>
      </c>
      <c r="H32" s="103" t="e">
        <f t="shared" si="1"/>
        <v>#DIV/0!</v>
      </c>
      <c r="I32" s="103"/>
      <c r="J32" s="103"/>
      <c r="L32" s="1" t="s">
        <v>88</v>
      </c>
      <c r="M32" s="10"/>
    </row>
    <row r="33" spans="2:31" x14ac:dyDescent="0.25">
      <c r="B33" s="9"/>
      <c r="C33" s="73"/>
      <c r="D33" s="73"/>
      <c r="E33" s="34"/>
      <c r="F33" s="71" t="e">
        <f t="shared" si="0"/>
        <v>#DIV/0!</v>
      </c>
      <c r="G33" s="72" t="e">
        <f>-0.611/((1+0.588*SQRT(Δεs))*(1+0.16/F33))*(n*F*A*COx)/SQRT(R_*T/(n*F*C33*DOx))</f>
        <v>#DIV/0!</v>
      </c>
      <c r="H33" s="103" t="e">
        <f t="shared" si="1"/>
        <v>#DIV/0!</v>
      </c>
      <c r="I33" s="103"/>
      <c r="J33" s="103"/>
      <c r="L33" s="37">
        <f>SUM(I24:I26)</f>
        <v>1.698730302754812E-4</v>
      </c>
      <c r="M33" s="10"/>
    </row>
    <row r="34" spans="2:31" x14ac:dyDescent="0.25">
      <c r="B34" s="9"/>
      <c r="M34" s="10"/>
    </row>
    <row r="35" spans="2:31" ht="19.5" thickBot="1" x14ac:dyDescent="0.35">
      <c r="B35" s="104" t="s">
        <v>81</v>
      </c>
      <c r="C35" s="105"/>
      <c r="D35" s="105"/>
      <c r="E35" s="105"/>
      <c r="F35" s="105"/>
      <c r="G35" s="105"/>
      <c r="H35" s="105"/>
      <c r="I35" s="105"/>
      <c r="J35" s="105"/>
      <c r="K35" s="105"/>
      <c r="L35" s="105"/>
      <c r="M35" s="106"/>
    </row>
    <row r="36" spans="2:31" ht="15.75" thickTop="1" x14ac:dyDescent="0.25">
      <c r="B36" s="9"/>
      <c r="M36" s="10"/>
    </row>
    <row r="37" spans="2:31" ht="23.25" x14ac:dyDescent="0.35">
      <c r="B37" s="9"/>
      <c r="F37" s="41" t="s">
        <v>59</v>
      </c>
      <c r="G37" s="44">
        <v>1.3365919187205442E-5</v>
      </c>
      <c r="H37" s="42" t="s">
        <v>60</v>
      </c>
      <c r="M37" s="10"/>
    </row>
    <row r="38" spans="2:31" ht="15.75" thickBot="1" x14ac:dyDescent="0.3">
      <c r="B38" s="16"/>
      <c r="C38" s="17"/>
      <c r="D38" s="17"/>
      <c r="E38" s="17"/>
      <c r="F38" s="17"/>
      <c r="G38" s="17"/>
      <c r="H38" s="17"/>
      <c r="I38" s="17"/>
      <c r="J38" s="17"/>
      <c r="K38" s="17"/>
      <c r="L38" s="17"/>
      <c r="M38" s="18"/>
      <c r="O38" s="102"/>
      <c r="P38" s="102"/>
      <c r="Q38" s="102"/>
      <c r="R38" s="102"/>
      <c r="S38" s="102"/>
      <c r="T38" s="102"/>
      <c r="U38" s="102"/>
      <c r="V38" s="102"/>
      <c r="W38" s="102"/>
      <c r="X38" s="102"/>
      <c r="Y38" s="102"/>
      <c r="Z38" s="102"/>
      <c r="AA38" s="102"/>
      <c r="AB38" s="102"/>
      <c r="AC38" s="102"/>
      <c r="AD38" s="102"/>
      <c r="AE38" s="102"/>
    </row>
    <row r="39" spans="2:31" x14ac:dyDescent="0.25">
      <c r="O39" s="102"/>
      <c r="P39" s="102"/>
      <c r="Q39" s="102"/>
      <c r="R39" s="102"/>
      <c r="S39" s="102"/>
      <c r="T39" s="102"/>
      <c r="U39" s="102"/>
      <c r="V39" s="102"/>
      <c r="W39" s="102"/>
      <c r="X39" s="102"/>
      <c r="Y39" s="102"/>
      <c r="Z39" s="102"/>
      <c r="AA39" s="102"/>
      <c r="AB39" s="102"/>
      <c r="AC39" s="102"/>
      <c r="AD39" s="102"/>
      <c r="AE39" s="102"/>
    </row>
    <row r="40" spans="2:31" x14ac:dyDescent="0.25">
      <c r="B40" s="1" t="s">
        <v>82</v>
      </c>
    </row>
    <row r="41" spans="2:31" ht="16.5" x14ac:dyDescent="0.3">
      <c r="B41" s="1" t="s">
        <v>89</v>
      </c>
    </row>
    <row r="42" spans="2:31" x14ac:dyDescent="0.25">
      <c r="B42" s="1" t="s">
        <v>87</v>
      </c>
    </row>
    <row r="45" spans="2:31" x14ac:dyDescent="0.25">
      <c r="B45" s="122" t="s">
        <v>83</v>
      </c>
      <c r="C45" s="122"/>
      <c r="D45" s="122"/>
      <c r="E45" s="122"/>
      <c r="F45" s="122"/>
      <c r="G45" s="122"/>
      <c r="H45" s="122"/>
      <c r="I45" s="122"/>
      <c r="J45" s="122"/>
      <c r="K45" s="122"/>
      <c r="L45" s="122"/>
      <c r="M45" s="122"/>
    </row>
    <row r="46" spans="2:31" x14ac:dyDescent="0.25">
      <c r="B46" s="122"/>
      <c r="C46" s="122"/>
      <c r="D46" s="122"/>
      <c r="E46" s="122"/>
      <c r="F46" s="122"/>
      <c r="G46" s="122"/>
      <c r="H46" s="122"/>
      <c r="I46" s="122"/>
      <c r="J46" s="122"/>
      <c r="K46" s="122"/>
      <c r="L46" s="122"/>
      <c r="M46" s="122"/>
    </row>
    <row r="47" spans="2:31" x14ac:dyDescent="0.25">
      <c r="B47" s="122"/>
      <c r="C47" s="122"/>
      <c r="D47" s="122"/>
      <c r="E47" s="122"/>
      <c r="F47" s="122"/>
      <c r="G47" s="122"/>
      <c r="H47" s="122"/>
      <c r="I47" s="122"/>
      <c r="J47" s="122"/>
      <c r="K47" s="122"/>
      <c r="L47" s="122"/>
      <c r="M47" s="122"/>
    </row>
  </sheetData>
  <mergeCells count="23">
    <mergeCell ref="B45:M47"/>
    <mergeCell ref="B21:M21"/>
    <mergeCell ref="D23:E23"/>
    <mergeCell ref="B16:M16"/>
    <mergeCell ref="B7:M7"/>
    <mergeCell ref="E18:F18"/>
    <mergeCell ref="G19:I19"/>
    <mergeCell ref="H23:J23"/>
    <mergeCell ref="B2:M2"/>
    <mergeCell ref="B3:M3"/>
    <mergeCell ref="B4:M4"/>
    <mergeCell ref="B6:M6"/>
    <mergeCell ref="B13:M13"/>
    <mergeCell ref="R26:S26"/>
    <mergeCell ref="R27:S27"/>
    <mergeCell ref="R28:S28"/>
    <mergeCell ref="O38:AE39"/>
    <mergeCell ref="H31:J31"/>
    <mergeCell ref="H32:J32"/>
    <mergeCell ref="H33:J33"/>
    <mergeCell ref="H29:J29"/>
    <mergeCell ref="H30:J30"/>
    <mergeCell ref="B35:M3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CBAF-B785-4AB6-94A0-B4E681D6A3F4}">
  <sheetPr codeName="Sheet3"/>
  <dimension ref="A1:A62"/>
  <sheetViews>
    <sheetView workbookViewId="0">
      <selection activeCell="H70" sqref="H70"/>
    </sheetView>
  </sheetViews>
  <sheetFormatPr defaultColWidth="8.7109375" defaultRowHeight="20.25" x14ac:dyDescent="0.3"/>
  <cols>
    <col min="1" max="16384" width="8.7109375" style="45"/>
  </cols>
  <sheetData>
    <row r="1" spans="1:1" x14ac:dyDescent="0.3">
      <c r="A1" s="46" t="s">
        <v>75</v>
      </c>
    </row>
    <row r="14" spans="1:1" x14ac:dyDescent="0.3">
      <c r="A14" s="46" t="s">
        <v>76</v>
      </c>
    </row>
    <row r="31" spans="1:1" x14ac:dyDescent="0.3">
      <c r="A31" s="46" t="s">
        <v>77</v>
      </c>
    </row>
    <row r="47" spans="1:1" x14ac:dyDescent="0.3">
      <c r="A47" s="46" t="s">
        <v>78</v>
      </c>
    </row>
    <row r="62" spans="1:1" x14ac:dyDescent="0.3">
      <c r="A62" s="46" t="s">
        <v>80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BD7C-C960-4F96-BBDB-FD16F0B5F651}">
  <sheetPr codeName="Sheet4"/>
  <dimension ref="A1:A12"/>
  <sheetViews>
    <sheetView workbookViewId="0">
      <selection activeCell="M41" sqref="M41"/>
    </sheetView>
  </sheetViews>
  <sheetFormatPr defaultColWidth="8.7109375" defaultRowHeight="20.25" x14ac:dyDescent="0.3"/>
  <cols>
    <col min="1" max="16384" width="8.7109375" style="46"/>
  </cols>
  <sheetData>
    <row r="1" spans="1:1" x14ac:dyDescent="0.3">
      <c r="A1" s="46" t="s">
        <v>74</v>
      </c>
    </row>
    <row r="12" spans="1:1" x14ac:dyDescent="0.3">
      <c r="A12" s="46" t="s">
        <v>76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28</vt:i4>
      </vt:variant>
    </vt:vector>
  </HeadingPairs>
  <TitlesOfParts>
    <vt:vector size="32" baseType="lpstr">
      <vt:lpstr>Introduction</vt:lpstr>
      <vt:lpstr>Inputs and Calculations</vt:lpstr>
      <vt:lpstr>Solver Install Instructions</vt:lpstr>
      <vt:lpstr>Solver Setup Instructions</vt:lpstr>
      <vt:lpstr>A</vt:lpstr>
      <vt:lpstr>'Inputs and Calculations'!A_U</vt:lpstr>
      <vt:lpstr>COx</vt:lpstr>
      <vt:lpstr>'Inputs and Calculations'!COx_U</vt:lpstr>
      <vt:lpstr>DOx</vt:lpstr>
      <vt:lpstr>e_</vt:lpstr>
      <vt:lpstr>F</vt:lpstr>
      <vt:lpstr>'Inputs and Calculations'!F_U</vt:lpstr>
      <vt:lpstr>Ip</vt:lpstr>
      <vt:lpstr>Ip_calc</vt:lpstr>
      <vt:lpstr>'Inputs and Calculations'!Ip_U</vt:lpstr>
      <vt:lpstr>MW</vt:lpstr>
      <vt:lpstr>n</vt:lpstr>
      <vt:lpstr>'Inputs and Calculations'!n_U</vt:lpstr>
      <vt:lpstr>R_</vt:lpstr>
      <vt:lpstr>'Inputs and Calculations'!R_U</vt:lpstr>
      <vt:lpstr>rA</vt:lpstr>
      <vt:lpstr>T</vt:lpstr>
      <vt:lpstr>'Inputs and Calculations'!T_U</vt:lpstr>
      <vt:lpstr>Γ</vt:lpstr>
      <vt:lpstr>'Inputs and Calculations'!Γ_U</vt:lpstr>
      <vt:lpstr>ΔE</vt:lpstr>
      <vt:lpstr>'Inputs and Calculations'!ΔE_U</vt:lpstr>
      <vt:lpstr>Δεs</vt:lpstr>
      <vt:lpstr>ν</vt:lpstr>
      <vt:lpstr>'Inputs and Calculations'!ν_U</vt:lpstr>
      <vt:lpstr>ρD</vt:lpstr>
      <vt:lpstr>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dc:creator>
  <cp:lastModifiedBy>Devin</cp:lastModifiedBy>
  <dcterms:created xsi:type="dcterms:W3CDTF">2022-11-07T14:36:01Z</dcterms:created>
  <dcterms:modified xsi:type="dcterms:W3CDTF">2023-06-07T13:16:07Z</dcterms:modified>
</cp:coreProperties>
</file>